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fileSharing readOnlyRecommended="1"/>
  <workbookPr/>
  <mc:AlternateContent xmlns:mc="http://schemas.openxmlformats.org/markup-compatibility/2006">
    <mc:Choice Requires="x15">
      <x15ac:absPath xmlns:x15ac="http://schemas.microsoft.com/office/spreadsheetml/2010/11/ac" url="https://gvb939.sharepoint.com/teams/TeamInkoopGVB/Gedeelde documenten/Inkoopprojecten/Infra &amp; Facilitair/2024-37 Schoonmaak Facilitair/03. Productie aanbestedingsdocumenten/"/>
    </mc:Choice>
  </mc:AlternateContent>
  <xr:revisionPtr revIDLastSave="110" documentId="8_{B5D7FC6D-1761-41A4-B328-A8E98AF7F671}" xr6:coauthVersionLast="47" xr6:coauthVersionMax="47" xr10:uidLastSave="{6B0CF709-D2D3-43A4-99C0-092C5C642861}"/>
  <bookViews>
    <workbookView xWindow="-28920" yWindow="-810" windowWidth="29040" windowHeight="15720" tabRatio="946" firstSheet="10"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 Sanitaire supplies" sheetId="44" r:id="rId12"/>
    <sheet name="13-Machinekosten" sheetId="40"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'10-Glasbewassing'!$A$10:$Z$10</definedName>
    <definedName name="_xlnm._FilterDatabase" localSheetId="10" hidden="1">'11-Vloeronderhoud'!$A$10:$Z$51</definedName>
    <definedName name="_xlnm._FilterDatabase" localSheetId="1" hidden="1">'2-Kosten per locatie'!$A$59:$AF$59</definedName>
    <definedName name="_xlnm._FilterDatabase" localSheetId="3" hidden="1">'4-Basis ruimtestaat'!$B$9:$AE$1447</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locatie'!$A$3:$AA$57</definedName>
    <definedName name="_xlnm.Print_Area" localSheetId="3">'4-Basis ruimtestaat'!$B$3:$AE$420</definedName>
    <definedName name="_xlnm.Print_Area" localSheetId="4">'5-Premies en opslagen'!$A$3:$E$55</definedName>
    <definedName name="_xlnm.Print_Area" localSheetId="5">'6-Opbouw uurtarief productie'!$A$1:$R$63</definedName>
    <definedName name="_xlnm.Print_Area" localSheetId="8">'9-Afroepprijs'!$A$3:$F$98</definedName>
    <definedName name="_xlnm.Print_Titles" localSheetId="9">'10-Glasbewassing'!$10:$10</definedName>
    <definedName name="_xlnm.Print_Titles" localSheetId="10">'11-Vloeronderhoud'!$10:$10</definedName>
    <definedName name="_xlnm.Print_Titles" localSheetId="1">'2-Kosten per locatie'!$13:$13</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las">#N/A</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etal">#REF!</definedName>
    <definedName name="kjh" hidden="1">'[6]#REF'!#REF!</definedName>
    <definedName name="Mutatiederdekwartaal" localSheetId="1" hidden="1">{"'ma_vr'!$A$1:$AA$42"}</definedName>
    <definedName name="Mutatiederdekwartaal" hidden="1">{"'ma_vr'!$A$1:$AA$42"}</definedName>
    <definedName name="NvB" hidden="1">'[4]#REF'!#REF!</definedName>
    <definedName name="uren_mavr">#REF!</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 i="2" l="1"/>
  <c r="T11" i="2"/>
  <c r="U11" i="2"/>
  <c r="V11" i="2"/>
  <c r="W11" i="2"/>
  <c r="S12" i="2"/>
  <c r="T12" i="2"/>
  <c r="U12" i="2"/>
  <c r="V12" i="2"/>
  <c r="W12" i="2"/>
  <c r="S13" i="2"/>
  <c r="T13" i="2"/>
  <c r="U13" i="2"/>
  <c r="V13" i="2"/>
  <c r="W13" i="2"/>
  <c r="S14" i="2"/>
  <c r="T14" i="2"/>
  <c r="U14" i="2"/>
  <c r="V14" i="2"/>
  <c r="W14" i="2"/>
  <c r="S15" i="2"/>
  <c r="T15" i="2"/>
  <c r="U15" i="2"/>
  <c r="V15" i="2"/>
  <c r="W15" i="2"/>
  <c r="S16" i="2"/>
  <c r="T16" i="2"/>
  <c r="U16" i="2"/>
  <c r="V16" i="2"/>
  <c r="W16" i="2"/>
  <c r="S17" i="2"/>
  <c r="T17" i="2"/>
  <c r="U17" i="2"/>
  <c r="V17" i="2"/>
  <c r="W17" i="2"/>
  <c r="S18" i="2"/>
  <c r="T18" i="2"/>
  <c r="U18" i="2"/>
  <c r="V18" i="2"/>
  <c r="W18" i="2"/>
  <c r="S19" i="2"/>
  <c r="T19" i="2"/>
  <c r="U19" i="2"/>
  <c r="V19" i="2"/>
  <c r="W19" i="2"/>
  <c r="S20" i="2"/>
  <c r="T20" i="2"/>
  <c r="U20" i="2"/>
  <c r="V20" i="2"/>
  <c r="W20" i="2"/>
  <c r="S21" i="2"/>
  <c r="T21" i="2"/>
  <c r="U21" i="2"/>
  <c r="V21" i="2"/>
  <c r="W21" i="2"/>
  <c r="S22" i="2"/>
  <c r="T22" i="2"/>
  <c r="U22" i="2"/>
  <c r="V22" i="2"/>
  <c r="W22" i="2"/>
  <c r="S23" i="2"/>
  <c r="T23" i="2"/>
  <c r="U23" i="2"/>
  <c r="V23" i="2"/>
  <c r="W23" i="2"/>
  <c r="S24" i="2"/>
  <c r="T24" i="2"/>
  <c r="U24" i="2"/>
  <c r="V24" i="2"/>
  <c r="W24" i="2"/>
  <c r="T25" i="2"/>
  <c r="U25" i="2"/>
  <c r="V25" i="2"/>
  <c r="W25" i="2"/>
  <c r="T26" i="2"/>
  <c r="U26" i="2"/>
  <c r="V26" i="2"/>
  <c r="W26" i="2"/>
  <c r="S27" i="2"/>
  <c r="T27" i="2"/>
  <c r="U27" i="2"/>
  <c r="V27" i="2"/>
  <c r="W27" i="2"/>
  <c r="S28" i="2"/>
  <c r="T28" i="2"/>
  <c r="U28" i="2"/>
  <c r="V28" i="2"/>
  <c r="W28" i="2"/>
  <c r="S29" i="2"/>
  <c r="T29" i="2"/>
  <c r="U29" i="2"/>
  <c r="V29" i="2"/>
  <c r="W29" i="2"/>
  <c r="S30" i="2"/>
  <c r="T30" i="2"/>
  <c r="U30" i="2"/>
  <c r="V30" i="2"/>
  <c r="W30" i="2"/>
  <c r="S31" i="2"/>
  <c r="T31" i="2"/>
  <c r="U31" i="2"/>
  <c r="V31" i="2"/>
  <c r="W31" i="2"/>
  <c r="S32" i="2"/>
  <c r="T32" i="2"/>
  <c r="U32" i="2"/>
  <c r="V32" i="2"/>
  <c r="W32" i="2"/>
  <c r="S33" i="2"/>
  <c r="T33" i="2"/>
  <c r="U33" i="2"/>
  <c r="V33" i="2"/>
  <c r="W33" i="2"/>
  <c r="S34" i="2"/>
  <c r="T34" i="2"/>
  <c r="U34" i="2"/>
  <c r="V34" i="2"/>
  <c r="W34" i="2"/>
  <c r="S35" i="2"/>
  <c r="T35" i="2"/>
  <c r="U35" i="2"/>
  <c r="V35" i="2"/>
  <c r="W35" i="2"/>
  <c r="S36" i="2"/>
  <c r="T36" i="2"/>
  <c r="U36" i="2"/>
  <c r="V36" i="2"/>
  <c r="W36" i="2"/>
  <c r="S37" i="2"/>
  <c r="T37" i="2"/>
  <c r="U37" i="2"/>
  <c r="V37" i="2"/>
  <c r="W37" i="2"/>
  <c r="S38" i="2"/>
  <c r="T38" i="2"/>
  <c r="U38" i="2"/>
  <c r="V38" i="2"/>
  <c r="W38" i="2"/>
  <c r="S39" i="2"/>
  <c r="T39" i="2"/>
  <c r="U39" i="2"/>
  <c r="V39" i="2"/>
  <c r="W39" i="2"/>
  <c r="S40" i="2"/>
  <c r="T40" i="2"/>
  <c r="U40" i="2"/>
  <c r="V40" i="2"/>
  <c r="W40" i="2"/>
  <c r="S41" i="2"/>
  <c r="T41" i="2"/>
  <c r="U41" i="2"/>
  <c r="V41" i="2"/>
  <c r="W41" i="2"/>
  <c r="S42" i="2"/>
  <c r="T42" i="2"/>
  <c r="U42" i="2"/>
  <c r="V42" i="2"/>
  <c r="W42" i="2"/>
  <c r="S43" i="2"/>
  <c r="T43" i="2"/>
  <c r="U43" i="2"/>
  <c r="V43" i="2"/>
  <c r="W43" i="2"/>
  <c r="S44" i="2"/>
  <c r="T44" i="2"/>
  <c r="U44" i="2"/>
  <c r="V44" i="2"/>
  <c r="W44" i="2"/>
  <c r="S45" i="2"/>
  <c r="T45" i="2"/>
  <c r="U45" i="2"/>
  <c r="V45" i="2"/>
  <c r="W45" i="2"/>
  <c r="S46" i="2"/>
  <c r="T46" i="2"/>
  <c r="U46" i="2"/>
  <c r="V46" i="2"/>
  <c r="W46" i="2"/>
  <c r="S47" i="2"/>
  <c r="T47" i="2"/>
  <c r="U47" i="2"/>
  <c r="V47" i="2"/>
  <c r="W47" i="2"/>
  <c r="S48" i="2"/>
  <c r="T48" i="2"/>
  <c r="U48" i="2"/>
  <c r="V48" i="2"/>
  <c r="W48" i="2"/>
  <c r="S49" i="2"/>
  <c r="T49" i="2"/>
  <c r="U49" i="2"/>
  <c r="V49" i="2"/>
  <c r="W49" i="2"/>
  <c r="S50" i="2"/>
  <c r="T50" i="2"/>
  <c r="U50" i="2"/>
  <c r="V50" i="2"/>
  <c r="W50" i="2"/>
  <c r="S51" i="2"/>
  <c r="T51" i="2"/>
  <c r="U51" i="2"/>
  <c r="V51" i="2"/>
  <c r="W51" i="2"/>
  <c r="S52" i="2"/>
  <c r="T52" i="2"/>
  <c r="U52" i="2"/>
  <c r="V52" i="2"/>
  <c r="W52" i="2"/>
  <c r="S53" i="2"/>
  <c r="T53" i="2"/>
  <c r="U53" i="2"/>
  <c r="V53" i="2"/>
  <c r="W53" i="2"/>
  <c r="S54" i="2"/>
  <c r="T54" i="2"/>
  <c r="U54" i="2"/>
  <c r="V54" i="2"/>
  <c r="W54" i="2"/>
  <c r="S55" i="2"/>
  <c r="T55" i="2"/>
  <c r="U55" i="2"/>
  <c r="V55" i="2"/>
  <c r="W55" i="2"/>
  <c r="S56" i="2"/>
  <c r="T56" i="2"/>
  <c r="U56" i="2"/>
  <c r="V56" i="2"/>
  <c r="W56" i="2"/>
  <c r="S57" i="2"/>
  <c r="T57" i="2"/>
  <c r="U57" i="2"/>
  <c r="V57" i="2"/>
  <c r="W57" i="2"/>
  <c r="S58" i="2"/>
  <c r="T58" i="2"/>
  <c r="U58" i="2"/>
  <c r="V58" i="2"/>
  <c r="W58" i="2"/>
  <c r="S59" i="2"/>
  <c r="T59" i="2"/>
  <c r="U59" i="2"/>
  <c r="V59" i="2"/>
  <c r="W59" i="2"/>
  <c r="S60" i="2"/>
  <c r="T60" i="2"/>
  <c r="U60" i="2"/>
  <c r="V60" i="2"/>
  <c r="W60" i="2"/>
  <c r="S61" i="2"/>
  <c r="T61" i="2"/>
  <c r="U61" i="2"/>
  <c r="V61" i="2"/>
  <c r="W61" i="2"/>
  <c r="S62" i="2"/>
  <c r="T62" i="2"/>
  <c r="U62" i="2"/>
  <c r="V62" i="2"/>
  <c r="W62" i="2"/>
  <c r="S63" i="2"/>
  <c r="T63" i="2"/>
  <c r="U63" i="2"/>
  <c r="V63" i="2"/>
  <c r="W63" i="2"/>
  <c r="S64" i="2"/>
  <c r="T64" i="2"/>
  <c r="U64" i="2"/>
  <c r="V64" i="2"/>
  <c r="W64" i="2"/>
  <c r="S65" i="2"/>
  <c r="T65" i="2"/>
  <c r="U65" i="2"/>
  <c r="V65" i="2"/>
  <c r="W65" i="2"/>
  <c r="S66" i="2"/>
  <c r="T66" i="2"/>
  <c r="U66" i="2"/>
  <c r="V66" i="2"/>
  <c r="W66" i="2"/>
  <c r="T67" i="2"/>
  <c r="U67" i="2"/>
  <c r="V67" i="2"/>
  <c r="W67" i="2"/>
  <c r="T68" i="2"/>
  <c r="U68" i="2"/>
  <c r="V68" i="2"/>
  <c r="W68" i="2"/>
  <c r="S69" i="2"/>
  <c r="T69" i="2"/>
  <c r="U69" i="2"/>
  <c r="V69" i="2"/>
  <c r="W69" i="2"/>
  <c r="S70" i="2"/>
  <c r="T70" i="2"/>
  <c r="U70" i="2"/>
  <c r="V70" i="2"/>
  <c r="W70" i="2"/>
  <c r="S71" i="2"/>
  <c r="T71" i="2"/>
  <c r="U71" i="2"/>
  <c r="V71" i="2"/>
  <c r="W71" i="2"/>
  <c r="S72" i="2"/>
  <c r="T72" i="2"/>
  <c r="U72" i="2"/>
  <c r="V72" i="2"/>
  <c r="W72" i="2"/>
  <c r="S73" i="2"/>
  <c r="T73" i="2"/>
  <c r="U73" i="2"/>
  <c r="V73" i="2"/>
  <c r="W73" i="2"/>
  <c r="S74" i="2"/>
  <c r="T74" i="2"/>
  <c r="U74" i="2"/>
  <c r="V74" i="2"/>
  <c r="W74" i="2"/>
  <c r="S75" i="2"/>
  <c r="T75" i="2"/>
  <c r="U75" i="2"/>
  <c r="V75" i="2"/>
  <c r="W75" i="2"/>
  <c r="S76" i="2"/>
  <c r="T76" i="2"/>
  <c r="U76" i="2"/>
  <c r="V76" i="2"/>
  <c r="W76" i="2"/>
  <c r="S77" i="2"/>
  <c r="T77" i="2"/>
  <c r="U77" i="2"/>
  <c r="V77" i="2"/>
  <c r="W77" i="2"/>
  <c r="S78" i="2"/>
  <c r="T78" i="2"/>
  <c r="U78" i="2"/>
  <c r="V78" i="2"/>
  <c r="W78" i="2"/>
  <c r="S79" i="2"/>
  <c r="T79" i="2"/>
  <c r="U79" i="2"/>
  <c r="V79" i="2"/>
  <c r="W79" i="2"/>
  <c r="S80" i="2"/>
  <c r="T80" i="2"/>
  <c r="U80" i="2"/>
  <c r="V80" i="2"/>
  <c r="W80" i="2"/>
  <c r="S81" i="2"/>
  <c r="U81" i="2"/>
  <c r="W81" i="2"/>
  <c r="S82" i="2"/>
  <c r="U82" i="2"/>
  <c r="W82" i="2"/>
  <c r="S83" i="2"/>
  <c r="U83" i="2"/>
  <c r="W83" i="2"/>
  <c r="S86" i="2"/>
  <c r="U86" i="2"/>
  <c r="W86" i="2"/>
  <c r="S87" i="2"/>
  <c r="U87" i="2"/>
  <c r="W87" i="2"/>
  <c r="S88" i="2"/>
  <c r="U88" i="2"/>
  <c r="W88" i="2"/>
  <c r="S89" i="2"/>
  <c r="U89" i="2"/>
  <c r="W89" i="2"/>
  <c r="S90" i="2"/>
  <c r="U90" i="2"/>
  <c r="W90" i="2"/>
  <c r="S91" i="2"/>
  <c r="T91" i="2"/>
  <c r="U91" i="2"/>
  <c r="V91" i="2"/>
  <c r="W91" i="2"/>
  <c r="S92" i="2"/>
  <c r="U92" i="2"/>
  <c r="W92" i="2"/>
  <c r="S93" i="2"/>
  <c r="U93" i="2"/>
  <c r="W93" i="2"/>
  <c r="S94" i="2"/>
  <c r="U94" i="2"/>
  <c r="W94" i="2"/>
  <c r="S95" i="2"/>
  <c r="U95" i="2"/>
  <c r="W95" i="2"/>
  <c r="S96" i="2"/>
  <c r="U96" i="2"/>
  <c r="W96" i="2"/>
  <c r="S97" i="2"/>
  <c r="T97" i="2"/>
  <c r="U97" i="2"/>
  <c r="V97" i="2"/>
  <c r="W97" i="2"/>
  <c r="S98" i="2"/>
  <c r="T98" i="2"/>
  <c r="U98" i="2"/>
  <c r="V98" i="2"/>
  <c r="W98" i="2"/>
  <c r="S99" i="2"/>
  <c r="T99" i="2"/>
  <c r="U99" i="2"/>
  <c r="V99" i="2"/>
  <c r="W99" i="2"/>
  <c r="S100" i="2"/>
  <c r="T100" i="2"/>
  <c r="U100" i="2"/>
  <c r="V100" i="2"/>
  <c r="W100" i="2"/>
  <c r="S101" i="2"/>
  <c r="T101" i="2"/>
  <c r="U101" i="2"/>
  <c r="V101" i="2"/>
  <c r="W101" i="2"/>
  <c r="S102" i="2"/>
  <c r="T102" i="2"/>
  <c r="U102" i="2"/>
  <c r="V102" i="2"/>
  <c r="W102" i="2"/>
  <c r="T103" i="2"/>
  <c r="U103" i="2"/>
  <c r="V103" i="2"/>
  <c r="W103" i="2"/>
  <c r="S104" i="2"/>
  <c r="T104" i="2"/>
  <c r="U104" i="2"/>
  <c r="V104" i="2"/>
  <c r="W104" i="2"/>
  <c r="S105" i="2"/>
  <c r="T105" i="2"/>
  <c r="U105" i="2"/>
  <c r="V105" i="2"/>
  <c r="W105" i="2"/>
  <c r="T106" i="2"/>
  <c r="U106" i="2"/>
  <c r="V106" i="2"/>
  <c r="W106" i="2"/>
  <c r="S107" i="2"/>
  <c r="T107" i="2"/>
  <c r="U107" i="2"/>
  <c r="V107" i="2"/>
  <c r="W107" i="2"/>
  <c r="S108" i="2"/>
  <c r="T108" i="2"/>
  <c r="U108" i="2"/>
  <c r="V108" i="2"/>
  <c r="W108" i="2"/>
  <c r="S109" i="2"/>
  <c r="T109" i="2"/>
  <c r="U109" i="2"/>
  <c r="V109" i="2"/>
  <c r="W109" i="2"/>
  <c r="S110" i="2"/>
  <c r="T110" i="2"/>
  <c r="U110" i="2"/>
  <c r="V110" i="2"/>
  <c r="W110" i="2"/>
  <c r="S111" i="2"/>
  <c r="T111" i="2"/>
  <c r="U111" i="2"/>
  <c r="V111" i="2"/>
  <c r="W111" i="2"/>
  <c r="T112" i="2"/>
  <c r="U112" i="2"/>
  <c r="V112" i="2"/>
  <c r="W112" i="2"/>
  <c r="T113" i="2"/>
  <c r="U113" i="2"/>
  <c r="V113" i="2"/>
  <c r="W113" i="2"/>
  <c r="S114" i="2"/>
  <c r="T114" i="2"/>
  <c r="U114" i="2"/>
  <c r="V114" i="2"/>
  <c r="W114" i="2"/>
  <c r="S115" i="2"/>
  <c r="T115" i="2"/>
  <c r="U115" i="2"/>
  <c r="V115" i="2"/>
  <c r="W115" i="2"/>
  <c r="S116" i="2"/>
  <c r="T116" i="2"/>
  <c r="U116" i="2"/>
  <c r="V116" i="2"/>
  <c r="W116" i="2"/>
  <c r="S117" i="2"/>
  <c r="T117" i="2"/>
  <c r="U117" i="2"/>
  <c r="V117" i="2"/>
  <c r="W117" i="2"/>
  <c r="S118" i="2"/>
  <c r="T118" i="2"/>
  <c r="U118" i="2"/>
  <c r="V118" i="2"/>
  <c r="W118" i="2"/>
  <c r="S119" i="2"/>
  <c r="U119" i="2"/>
  <c r="W119" i="2"/>
  <c r="S120" i="2"/>
  <c r="T120" i="2"/>
  <c r="U120" i="2"/>
  <c r="V120" i="2"/>
  <c r="W120" i="2"/>
  <c r="S121" i="2"/>
  <c r="T121" i="2"/>
  <c r="U121" i="2"/>
  <c r="V121" i="2"/>
  <c r="W121" i="2"/>
  <c r="S122" i="2"/>
  <c r="T122" i="2"/>
  <c r="U122" i="2"/>
  <c r="V122" i="2"/>
  <c r="W122" i="2"/>
  <c r="S123" i="2"/>
  <c r="T123" i="2"/>
  <c r="U123" i="2"/>
  <c r="V123" i="2"/>
  <c r="W123" i="2"/>
  <c r="S124" i="2"/>
  <c r="T124" i="2"/>
  <c r="U124" i="2"/>
  <c r="V124" i="2"/>
  <c r="W124" i="2"/>
  <c r="S125" i="2"/>
  <c r="T125" i="2"/>
  <c r="U125" i="2"/>
  <c r="V125" i="2"/>
  <c r="W125" i="2"/>
  <c r="S126" i="2"/>
  <c r="T126" i="2"/>
  <c r="U126" i="2"/>
  <c r="V126" i="2"/>
  <c r="W126" i="2"/>
  <c r="S127" i="2"/>
  <c r="T127" i="2"/>
  <c r="U127" i="2"/>
  <c r="V127" i="2"/>
  <c r="W127" i="2"/>
  <c r="S128" i="2"/>
  <c r="T128" i="2"/>
  <c r="U128" i="2"/>
  <c r="V128" i="2"/>
  <c r="W128" i="2"/>
  <c r="S129" i="2"/>
  <c r="T129" i="2"/>
  <c r="U129" i="2"/>
  <c r="V129" i="2"/>
  <c r="W129" i="2"/>
  <c r="S130" i="2"/>
  <c r="T130" i="2"/>
  <c r="U130" i="2"/>
  <c r="V130" i="2"/>
  <c r="W130" i="2"/>
  <c r="S131" i="2"/>
  <c r="T131" i="2"/>
  <c r="U131" i="2"/>
  <c r="V131" i="2"/>
  <c r="W131" i="2"/>
  <c r="S132" i="2"/>
  <c r="T132" i="2"/>
  <c r="U132" i="2"/>
  <c r="V132" i="2"/>
  <c r="W132" i="2"/>
  <c r="S133" i="2"/>
  <c r="T133" i="2"/>
  <c r="U133" i="2"/>
  <c r="V133" i="2"/>
  <c r="W133" i="2"/>
  <c r="S134" i="2"/>
  <c r="T134" i="2"/>
  <c r="U134" i="2"/>
  <c r="V134" i="2"/>
  <c r="W134" i="2"/>
  <c r="S136" i="2"/>
  <c r="T136" i="2"/>
  <c r="U136" i="2"/>
  <c r="V136" i="2"/>
  <c r="W136" i="2"/>
  <c r="S137" i="2"/>
  <c r="T137" i="2"/>
  <c r="U137" i="2"/>
  <c r="V137" i="2"/>
  <c r="W137" i="2"/>
  <c r="T138" i="2"/>
  <c r="U138" i="2"/>
  <c r="V138" i="2"/>
  <c r="W138" i="2"/>
  <c r="T139" i="2"/>
  <c r="U139" i="2"/>
  <c r="V139" i="2"/>
  <c r="W139" i="2"/>
  <c r="S140" i="2"/>
  <c r="T140" i="2"/>
  <c r="U140" i="2"/>
  <c r="V140" i="2"/>
  <c r="W140" i="2"/>
  <c r="S141" i="2"/>
  <c r="T141" i="2"/>
  <c r="U141" i="2"/>
  <c r="V141" i="2"/>
  <c r="W141" i="2"/>
  <c r="S142" i="2"/>
  <c r="T142" i="2"/>
  <c r="U142" i="2"/>
  <c r="V142" i="2"/>
  <c r="W142" i="2"/>
  <c r="S143" i="2"/>
  <c r="T143" i="2"/>
  <c r="U143" i="2"/>
  <c r="V143" i="2"/>
  <c r="W143" i="2"/>
  <c r="S144" i="2"/>
  <c r="T144" i="2"/>
  <c r="U144" i="2"/>
  <c r="V144" i="2"/>
  <c r="W144" i="2"/>
  <c r="S145" i="2"/>
  <c r="T145" i="2"/>
  <c r="U145" i="2"/>
  <c r="V145" i="2"/>
  <c r="W145" i="2"/>
  <c r="S146" i="2"/>
  <c r="T146" i="2"/>
  <c r="U146" i="2"/>
  <c r="V146" i="2"/>
  <c r="W146" i="2"/>
  <c r="S147" i="2"/>
  <c r="U147" i="2"/>
  <c r="W147" i="2"/>
  <c r="S148" i="2"/>
  <c r="T148" i="2"/>
  <c r="U148" i="2"/>
  <c r="V148" i="2"/>
  <c r="W148" i="2"/>
  <c r="S149" i="2"/>
  <c r="T149" i="2"/>
  <c r="U149" i="2"/>
  <c r="V149" i="2"/>
  <c r="W149" i="2"/>
  <c r="S150" i="2"/>
  <c r="T150" i="2"/>
  <c r="U150" i="2"/>
  <c r="V150" i="2"/>
  <c r="W150" i="2"/>
  <c r="S151" i="2"/>
  <c r="T151" i="2"/>
  <c r="U151" i="2"/>
  <c r="V151" i="2"/>
  <c r="W151" i="2"/>
  <c r="S152" i="2"/>
  <c r="T152" i="2"/>
  <c r="U152" i="2"/>
  <c r="V152" i="2"/>
  <c r="W152" i="2"/>
  <c r="S153" i="2"/>
  <c r="T153" i="2"/>
  <c r="U153" i="2"/>
  <c r="V153" i="2"/>
  <c r="W153" i="2"/>
  <c r="S154" i="2"/>
  <c r="T154" i="2"/>
  <c r="U154" i="2"/>
  <c r="V154" i="2"/>
  <c r="W154" i="2"/>
  <c r="S155" i="2"/>
  <c r="T155" i="2"/>
  <c r="U155" i="2"/>
  <c r="V155" i="2"/>
  <c r="W155" i="2"/>
  <c r="S156" i="2"/>
  <c r="T156" i="2"/>
  <c r="U156" i="2"/>
  <c r="V156" i="2"/>
  <c r="W156" i="2"/>
  <c r="S157" i="2"/>
  <c r="T157" i="2"/>
  <c r="U157" i="2"/>
  <c r="V157" i="2"/>
  <c r="W157" i="2"/>
  <c r="S158" i="2"/>
  <c r="T158" i="2"/>
  <c r="U158" i="2"/>
  <c r="V158" i="2"/>
  <c r="W158" i="2"/>
  <c r="S159" i="2"/>
  <c r="T159" i="2"/>
  <c r="U159" i="2"/>
  <c r="V159" i="2"/>
  <c r="W159" i="2"/>
  <c r="S160" i="2"/>
  <c r="T160" i="2"/>
  <c r="U160" i="2"/>
  <c r="V160" i="2"/>
  <c r="W160" i="2"/>
  <c r="S161" i="2"/>
  <c r="T161" i="2"/>
  <c r="U161" i="2"/>
  <c r="V161" i="2"/>
  <c r="W161" i="2"/>
  <c r="S162" i="2"/>
  <c r="T162" i="2"/>
  <c r="U162" i="2"/>
  <c r="V162" i="2"/>
  <c r="W162" i="2"/>
  <c r="S163" i="2"/>
  <c r="T163" i="2"/>
  <c r="U163" i="2"/>
  <c r="V163" i="2"/>
  <c r="W163" i="2"/>
  <c r="S164" i="2"/>
  <c r="T164" i="2"/>
  <c r="U164" i="2"/>
  <c r="V164" i="2"/>
  <c r="W164" i="2"/>
  <c r="S165" i="2"/>
  <c r="T165" i="2"/>
  <c r="U165" i="2"/>
  <c r="V165" i="2"/>
  <c r="W165" i="2"/>
  <c r="S166" i="2"/>
  <c r="T166" i="2"/>
  <c r="U166" i="2"/>
  <c r="V166" i="2"/>
  <c r="W166" i="2"/>
  <c r="S167" i="2"/>
  <c r="T167" i="2"/>
  <c r="U167" i="2"/>
  <c r="V167" i="2"/>
  <c r="W167" i="2"/>
  <c r="S168" i="2"/>
  <c r="T168" i="2"/>
  <c r="U168" i="2"/>
  <c r="V168" i="2"/>
  <c r="W168" i="2"/>
  <c r="S169" i="2"/>
  <c r="T169" i="2"/>
  <c r="U169" i="2"/>
  <c r="V169" i="2"/>
  <c r="W169" i="2"/>
  <c r="S170" i="2"/>
  <c r="T170" i="2"/>
  <c r="U170" i="2"/>
  <c r="V170" i="2"/>
  <c r="W170" i="2"/>
  <c r="S171" i="2"/>
  <c r="T171" i="2"/>
  <c r="U171" i="2"/>
  <c r="V171" i="2"/>
  <c r="W171" i="2"/>
  <c r="S172" i="2"/>
  <c r="T172" i="2"/>
  <c r="U172" i="2"/>
  <c r="V172" i="2"/>
  <c r="W172" i="2"/>
  <c r="S173" i="2"/>
  <c r="T173" i="2"/>
  <c r="U173" i="2"/>
  <c r="V173" i="2"/>
  <c r="W173" i="2"/>
  <c r="S174" i="2"/>
  <c r="T174" i="2"/>
  <c r="U174" i="2"/>
  <c r="V174" i="2"/>
  <c r="W174" i="2"/>
  <c r="S175" i="2"/>
  <c r="T175" i="2"/>
  <c r="U175" i="2"/>
  <c r="V175" i="2"/>
  <c r="W175" i="2"/>
  <c r="S176" i="2"/>
  <c r="T176" i="2"/>
  <c r="U176" i="2"/>
  <c r="V176" i="2"/>
  <c r="W176" i="2"/>
  <c r="S177" i="2"/>
  <c r="T177" i="2"/>
  <c r="U177" i="2"/>
  <c r="V177" i="2"/>
  <c r="W177" i="2"/>
  <c r="S178" i="2"/>
  <c r="T178" i="2"/>
  <c r="U178" i="2"/>
  <c r="V178" i="2"/>
  <c r="W178" i="2"/>
  <c r="S179" i="2"/>
  <c r="T179" i="2"/>
  <c r="U179" i="2"/>
  <c r="V179" i="2"/>
  <c r="W179" i="2"/>
  <c r="S180" i="2"/>
  <c r="T180" i="2"/>
  <c r="U180" i="2"/>
  <c r="V180" i="2"/>
  <c r="W180" i="2"/>
  <c r="S181" i="2"/>
  <c r="T181" i="2"/>
  <c r="U181" i="2"/>
  <c r="V181" i="2"/>
  <c r="W181" i="2"/>
  <c r="S182" i="2"/>
  <c r="T182" i="2"/>
  <c r="U182" i="2"/>
  <c r="V182" i="2"/>
  <c r="W182" i="2"/>
  <c r="S183" i="2"/>
  <c r="T183" i="2"/>
  <c r="U183" i="2"/>
  <c r="V183" i="2"/>
  <c r="W183" i="2"/>
  <c r="S184" i="2"/>
  <c r="T184" i="2"/>
  <c r="U184" i="2"/>
  <c r="V184" i="2"/>
  <c r="W184" i="2"/>
  <c r="S185" i="2"/>
  <c r="T185" i="2"/>
  <c r="U185" i="2"/>
  <c r="V185" i="2"/>
  <c r="W185" i="2"/>
  <c r="S186" i="2"/>
  <c r="T186" i="2"/>
  <c r="U186" i="2"/>
  <c r="V186" i="2"/>
  <c r="W186" i="2"/>
  <c r="S187" i="2"/>
  <c r="T187" i="2"/>
  <c r="U187" i="2"/>
  <c r="V187" i="2"/>
  <c r="W187" i="2"/>
  <c r="S188" i="2"/>
  <c r="T188" i="2"/>
  <c r="U188" i="2"/>
  <c r="V188" i="2"/>
  <c r="W188" i="2"/>
  <c r="S189" i="2"/>
  <c r="T189" i="2"/>
  <c r="U189" i="2"/>
  <c r="V189" i="2"/>
  <c r="W189" i="2"/>
  <c r="S190" i="2"/>
  <c r="T190" i="2"/>
  <c r="U190" i="2"/>
  <c r="V190" i="2"/>
  <c r="W190" i="2"/>
  <c r="S191" i="2"/>
  <c r="T191" i="2"/>
  <c r="U191" i="2"/>
  <c r="V191" i="2"/>
  <c r="W191" i="2"/>
  <c r="S192" i="2"/>
  <c r="T192" i="2"/>
  <c r="U192" i="2"/>
  <c r="V192" i="2"/>
  <c r="W192" i="2"/>
  <c r="S193" i="2"/>
  <c r="T193" i="2"/>
  <c r="U193" i="2"/>
  <c r="V193" i="2"/>
  <c r="W193" i="2"/>
  <c r="S194" i="2"/>
  <c r="T194" i="2"/>
  <c r="U194" i="2"/>
  <c r="V194" i="2"/>
  <c r="W194" i="2"/>
  <c r="S195" i="2"/>
  <c r="T195" i="2"/>
  <c r="U195" i="2"/>
  <c r="V195" i="2"/>
  <c r="W195" i="2"/>
  <c r="S196" i="2"/>
  <c r="T196" i="2"/>
  <c r="U196" i="2"/>
  <c r="V196" i="2"/>
  <c r="W196" i="2"/>
  <c r="S197" i="2"/>
  <c r="T197" i="2"/>
  <c r="U197" i="2"/>
  <c r="V197" i="2"/>
  <c r="W197" i="2"/>
  <c r="S198" i="2"/>
  <c r="T198" i="2"/>
  <c r="U198" i="2"/>
  <c r="V198" i="2"/>
  <c r="W198" i="2"/>
  <c r="S199" i="2"/>
  <c r="T199" i="2"/>
  <c r="U199" i="2"/>
  <c r="V199" i="2"/>
  <c r="W199" i="2"/>
  <c r="S200" i="2"/>
  <c r="T200" i="2"/>
  <c r="U200" i="2"/>
  <c r="V200" i="2"/>
  <c r="W200" i="2"/>
  <c r="S201" i="2"/>
  <c r="T201" i="2"/>
  <c r="U201" i="2"/>
  <c r="V201" i="2"/>
  <c r="W201" i="2"/>
  <c r="S202" i="2"/>
  <c r="T202" i="2"/>
  <c r="U202" i="2"/>
  <c r="V202" i="2"/>
  <c r="W202" i="2"/>
  <c r="S203" i="2"/>
  <c r="T203" i="2"/>
  <c r="U203" i="2"/>
  <c r="V203" i="2"/>
  <c r="W203" i="2"/>
  <c r="S204" i="2"/>
  <c r="T204" i="2"/>
  <c r="U204" i="2"/>
  <c r="V204" i="2"/>
  <c r="W204" i="2"/>
  <c r="T205" i="2"/>
  <c r="U205" i="2"/>
  <c r="V205" i="2"/>
  <c r="W205" i="2"/>
  <c r="S206" i="2"/>
  <c r="T206" i="2"/>
  <c r="U206" i="2"/>
  <c r="V206" i="2"/>
  <c r="W206" i="2"/>
  <c r="S207" i="2"/>
  <c r="T207" i="2"/>
  <c r="U207" i="2"/>
  <c r="V207" i="2"/>
  <c r="W207" i="2"/>
  <c r="S208" i="2"/>
  <c r="T208" i="2"/>
  <c r="U208" i="2"/>
  <c r="V208" i="2"/>
  <c r="W208" i="2"/>
  <c r="S209" i="2"/>
  <c r="T209" i="2"/>
  <c r="U209" i="2"/>
  <c r="V209" i="2"/>
  <c r="W209" i="2"/>
  <c r="S210" i="2"/>
  <c r="T210" i="2"/>
  <c r="U210" i="2"/>
  <c r="V210" i="2"/>
  <c r="W210" i="2"/>
  <c r="S211" i="2"/>
  <c r="T211" i="2"/>
  <c r="U211" i="2"/>
  <c r="V211" i="2"/>
  <c r="W211" i="2"/>
  <c r="S212" i="2"/>
  <c r="T212" i="2"/>
  <c r="U212" i="2"/>
  <c r="V212" i="2"/>
  <c r="W212" i="2"/>
  <c r="S213" i="2"/>
  <c r="T213" i="2"/>
  <c r="U213" i="2"/>
  <c r="V213" i="2"/>
  <c r="W213" i="2"/>
  <c r="S214" i="2"/>
  <c r="T214" i="2"/>
  <c r="U214" i="2"/>
  <c r="V214" i="2"/>
  <c r="W214" i="2"/>
  <c r="S215" i="2"/>
  <c r="T215" i="2"/>
  <c r="U215" i="2"/>
  <c r="V215" i="2"/>
  <c r="W215" i="2"/>
  <c r="S216" i="2"/>
  <c r="T216" i="2"/>
  <c r="U216" i="2"/>
  <c r="V216" i="2"/>
  <c r="W216" i="2"/>
  <c r="S217" i="2"/>
  <c r="T217" i="2"/>
  <c r="U217" i="2"/>
  <c r="V217" i="2"/>
  <c r="W217" i="2"/>
  <c r="S218" i="2"/>
  <c r="T218" i="2"/>
  <c r="U218" i="2"/>
  <c r="V218" i="2"/>
  <c r="W218" i="2"/>
  <c r="T219" i="2"/>
  <c r="U219" i="2"/>
  <c r="V219" i="2"/>
  <c r="W219" i="2"/>
  <c r="S220" i="2"/>
  <c r="T220" i="2"/>
  <c r="U220" i="2"/>
  <c r="V220" i="2"/>
  <c r="W220" i="2"/>
  <c r="S221" i="2"/>
  <c r="T221" i="2"/>
  <c r="U221" i="2"/>
  <c r="V221" i="2"/>
  <c r="W221" i="2"/>
  <c r="S222" i="2"/>
  <c r="T222" i="2"/>
  <c r="U222" i="2"/>
  <c r="V222" i="2"/>
  <c r="W222" i="2"/>
  <c r="S223" i="2"/>
  <c r="T223" i="2"/>
  <c r="U223" i="2"/>
  <c r="V223" i="2"/>
  <c r="W223" i="2"/>
  <c r="S224" i="2"/>
  <c r="T224" i="2"/>
  <c r="U224" i="2"/>
  <c r="V224" i="2"/>
  <c r="W224" i="2"/>
  <c r="S225" i="2"/>
  <c r="T225" i="2"/>
  <c r="U225" i="2"/>
  <c r="V225" i="2"/>
  <c r="W225" i="2"/>
  <c r="S226" i="2"/>
  <c r="T226" i="2"/>
  <c r="U226" i="2"/>
  <c r="V226" i="2"/>
  <c r="W226" i="2"/>
  <c r="S227" i="2"/>
  <c r="T227" i="2"/>
  <c r="U227" i="2"/>
  <c r="V227" i="2"/>
  <c r="W227" i="2"/>
  <c r="S228" i="2"/>
  <c r="T228" i="2"/>
  <c r="U228" i="2"/>
  <c r="V228" i="2"/>
  <c r="W228" i="2"/>
  <c r="S229" i="2"/>
  <c r="T229" i="2"/>
  <c r="U229" i="2"/>
  <c r="V229" i="2"/>
  <c r="W229" i="2"/>
  <c r="S230" i="2"/>
  <c r="T230" i="2"/>
  <c r="U230" i="2"/>
  <c r="V230" i="2"/>
  <c r="W230" i="2"/>
  <c r="S231" i="2"/>
  <c r="T231" i="2"/>
  <c r="U231" i="2"/>
  <c r="V231" i="2"/>
  <c r="W231" i="2"/>
  <c r="S232" i="2"/>
  <c r="T232" i="2"/>
  <c r="U232" i="2"/>
  <c r="V232" i="2"/>
  <c r="W232" i="2"/>
  <c r="S233" i="2"/>
  <c r="T233" i="2"/>
  <c r="U233" i="2"/>
  <c r="V233" i="2"/>
  <c r="W233" i="2"/>
  <c r="S234" i="2"/>
  <c r="T234" i="2"/>
  <c r="U234" i="2"/>
  <c r="V234" i="2"/>
  <c r="W234" i="2"/>
  <c r="S235" i="2"/>
  <c r="T235" i="2"/>
  <c r="U235" i="2"/>
  <c r="V235" i="2"/>
  <c r="W235" i="2"/>
  <c r="T236" i="2"/>
  <c r="U236" i="2"/>
  <c r="V236" i="2"/>
  <c r="W236" i="2"/>
  <c r="T237" i="2"/>
  <c r="U237" i="2"/>
  <c r="V237" i="2"/>
  <c r="W237" i="2"/>
  <c r="S238" i="2"/>
  <c r="T238" i="2"/>
  <c r="U238" i="2"/>
  <c r="V238" i="2"/>
  <c r="W238" i="2"/>
  <c r="S239" i="2"/>
  <c r="T239" i="2"/>
  <c r="U239" i="2"/>
  <c r="V239" i="2"/>
  <c r="W239" i="2"/>
  <c r="S240" i="2"/>
  <c r="T240" i="2"/>
  <c r="U240" i="2"/>
  <c r="V240" i="2"/>
  <c r="W240" i="2"/>
  <c r="S241" i="2"/>
  <c r="T241" i="2"/>
  <c r="U241" i="2"/>
  <c r="V241" i="2"/>
  <c r="W241" i="2"/>
  <c r="S242" i="2"/>
  <c r="T242" i="2"/>
  <c r="U242" i="2"/>
  <c r="V242" i="2"/>
  <c r="W242" i="2"/>
  <c r="S243" i="2"/>
  <c r="T243" i="2"/>
  <c r="U243" i="2"/>
  <c r="V243" i="2"/>
  <c r="W243" i="2"/>
  <c r="S244" i="2"/>
  <c r="T244" i="2"/>
  <c r="U244" i="2"/>
  <c r="V244" i="2"/>
  <c r="W244" i="2"/>
  <c r="S245" i="2"/>
  <c r="T245" i="2"/>
  <c r="U245" i="2"/>
  <c r="V245" i="2"/>
  <c r="W245" i="2"/>
  <c r="S246" i="2"/>
  <c r="T246" i="2"/>
  <c r="U246" i="2"/>
  <c r="V246" i="2"/>
  <c r="W246" i="2"/>
  <c r="S247" i="2"/>
  <c r="T247" i="2"/>
  <c r="U247" i="2"/>
  <c r="V247" i="2"/>
  <c r="W247" i="2"/>
  <c r="S248" i="2"/>
  <c r="T248" i="2"/>
  <c r="U248" i="2"/>
  <c r="V248" i="2"/>
  <c r="W248" i="2"/>
  <c r="S249" i="2"/>
  <c r="T249" i="2"/>
  <c r="U249" i="2"/>
  <c r="V249" i="2"/>
  <c r="W249" i="2"/>
  <c r="S250" i="2"/>
  <c r="T250" i="2"/>
  <c r="U250" i="2"/>
  <c r="V250" i="2"/>
  <c r="W250" i="2"/>
  <c r="S251" i="2"/>
  <c r="T251" i="2"/>
  <c r="U251" i="2"/>
  <c r="V251" i="2"/>
  <c r="W251" i="2"/>
  <c r="S252" i="2"/>
  <c r="T252" i="2"/>
  <c r="U252" i="2"/>
  <c r="V252" i="2"/>
  <c r="W252" i="2"/>
  <c r="S253" i="2"/>
  <c r="T253" i="2"/>
  <c r="U253" i="2"/>
  <c r="V253" i="2"/>
  <c r="W253" i="2"/>
  <c r="S254" i="2"/>
  <c r="T254" i="2"/>
  <c r="U254" i="2"/>
  <c r="V254" i="2"/>
  <c r="W254" i="2"/>
  <c r="T255" i="2"/>
  <c r="U255" i="2"/>
  <c r="V255" i="2"/>
  <c r="W255" i="2"/>
  <c r="S256" i="2"/>
  <c r="T256" i="2"/>
  <c r="U256" i="2"/>
  <c r="V256" i="2"/>
  <c r="W256" i="2"/>
  <c r="T257" i="2"/>
  <c r="U257" i="2"/>
  <c r="V257" i="2"/>
  <c r="W257" i="2"/>
  <c r="T258" i="2"/>
  <c r="U258" i="2"/>
  <c r="V258" i="2"/>
  <c r="W258" i="2"/>
  <c r="S259" i="2"/>
  <c r="T259" i="2"/>
  <c r="U259" i="2"/>
  <c r="V259" i="2"/>
  <c r="W259" i="2"/>
  <c r="S260" i="2"/>
  <c r="T260" i="2"/>
  <c r="U260" i="2"/>
  <c r="V260" i="2"/>
  <c r="W260" i="2"/>
  <c r="S261" i="2"/>
  <c r="T261" i="2"/>
  <c r="U261" i="2"/>
  <c r="V261" i="2"/>
  <c r="W261" i="2"/>
  <c r="S262" i="2"/>
  <c r="T262" i="2"/>
  <c r="U262" i="2"/>
  <c r="V262" i="2"/>
  <c r="W262" i="2"/>
  <c r="S263" i="2"/>
  <c r="T263" i="2"/>
  <c r="U263" i="2"/>
  <c r="V263" i="2"/>
  <c r="W263" i="2"/>
  <c r="S264" i="2"/>
  <c r="T264" i="2"/>
  <c r="U264" i="2"/>
  <c r="V264" i="2"/>
  <c r="W264" i="2"/>
  <c r="S265" i="2"/>
  <c r="T265" i="2"/>
  <c r="U265" i="2"/>
  <c r="V265" i="2"/>
  <c r="W265" i="2"/>
  <c r="S266" i="2"/>
  <c r="T266" i="2"/>
  <c r="U266" i="2"/>
  <c r="V266" i="2"/>
  <c r="W266" i="2"/>
  <c r="S267" i="2"/>
  <c r="T267" i="2"/>
  <c r="U267" i="2"/>
  <c r="V267" i="2"/>
  <c r="W267" i="2"/>
  <c r="S268" i="2"/>
  <c r="T268" i="2"/>
  <c r="U268" i="2"/>
  <c r="V268" i="2"/>
  <c r="W268" i="2"/>
  <c r="S269" i="2"/>
  <c r="T269" i="2"/>
  <c r="U269" i="2"/>
  <c r="V269" i="2"/>
  <c r="W269" i="2"/>
  <c r="S270" i="2"/>
  <c r="T270" i="2"/>
  <c r="U270" i="2"/>
  <c r="V270" i="2"/>
  <c r="W270" i="2"/>
  <c r="S271" i="2"/>
  <c r="T271" i="2"/>
  <c r="U271" i="2"/>
  <c r="V271" i="2"/>
  <c r="W271" i="2"/>
  <c r="S272" i="2"/>
  <c r="T272" i="2"/>
  <c r="U272" i="2"/>
  <c r="V272" i="2"/>
  <c r="W272" i="2"/>
  <c r="S273" i="2"/>
  <c r="T273" i="2"/>
  <c r="U273" i="2"/>
  <c r="V273" i="2"/>
  <c r="W273" i="2"/>
  <c r="S274" i="2"/>
  <c r="T274" i="2"/>
  <c r="U274" i="2"/>
  <c r="V274" i="2"/>
  <c r="W274" i="2"/>
  <c r="T275" i="2"/>
  <c r="U275" i="2"/>
  <c r="V275" i="2"/>
  <c r="W275" i="2"/>
  <c r="T276" i="2"/>
  <c r="U276" i="2"/>
  <c r="V276" i="2"/>
  <c r="W276" i="2"/>
  <c r="S277" i="2"/>
  <c r="T277" i="2"/>
  <c r="U277" i="2"/>
  <c r="V277" i="2"/>
  <c r="W277" i="2"/>
  <c r="S278" i="2"/>
  <c r="T278" i="2"/>
  <c r="U278" i="2"/>
  <c r="V278" i="2"/>
  <c r="W278" i="2"/>
  <c r="S279" i="2"/>
  <c r="T279" i="2"/>
  <c r="U279" i="2"/>
  <c r="V279" i="2"/>
  <c r="W279" i="2"/>
  <c r="T280" i="2"/>
  <c r="U280" i="2"/>
  <c r="V280" i="2"/>
  <c r="W280" i="2"/>
  <c r="T281" i="2"/>
  <c r="U281" i="2"/>
  <c r="V281" i="2"/>
  <c r="W281" i="2"/>
  <c r="S282" i="2"/>
  <c r="T282" i="2"/>
  <c r="U282" i="2"/>
  <c r="V282" i="2"/>
  <c r="W282" i="2"/>
  <c r="S283" i="2"/>
  <c r="T283" i="2"/>
  <c r="U283" i="2"/>
  <c r="V283" i="2"/>
  <c r="W283" i="2"/>
  <c r="S284" i="2"/>
  <c r="T284" i="2"/>
  <c r="U284" i="2"/>
  <c r="V284" i="2"/>
  <c r="W284" i="2"/>
  <c r="S285" i="2"/>
  <c r="T285" i="2"/>
  <c r="U285" i="2"/>
  <c r="V285" i="2"/>
  <c r="W285" i="2"/>
  <c r="S286" i="2"/>
  <c r="T286" i="2"/>
  <c r="U286" i="2"/>
  <c r="V286" i="2"/>
  <c r="W286" i="2"/>
  <c r="T287" i="2"/>
  <c r="U287" i="2"/>
  <c r="V287" i="2"/>
  <c r="W287" i="2"/>
  <c r="T288" i="2"/>
  <c r="U288" i="2"/>
  <c r="V288" i="2"/>
  <c r="W288" i="2"/>
  <c r="T289" i="2"/>
  <c r="U289" i="2"/>
  <c r="V289" i="2"/>
  <c r="W289" i="2"/>
  <c r="T290" i="2"/>
  <c r="U290" i="2"/>
  <c r="V290" i="2"/>
  <c r="W290" i="2"/>
  <c r="T291" i="2"/>
  <c r="U291" i="2"/>
  <c r="V291" i="2"/>
  <c r="W291" i="2"/>
  <c r="T292" i="2"/>
  <c r="U292" i="2"/>
  <c r="V292" i="2"/>
  <c r="W292" i="2"/>
  <c r="T293" i="2"/>
  <c r="U293" i="2"/>
  <c r="V293" i="2"/>
  <c r="W293" i="2"/>
  <c r="T294" i="2"/>
  <c r="U294" i="2"/>
  <c r="V294" i="2"/>
  <c r="W294" i="2"/>
  <c r="S295" i="2"/>
  <c r="T295" i="2"/>
  <c r="U295" i="2"/>
  <c r="V295" i="2"/>
  <c r="W295" i="2"/>
  <c r="S296" i="2"/>
  <c r="T296" i="2"/>
  <c r="U296" i="2"/>
  <c r="V296" i="2"/>
  <c r="W296" i="2"/>
  <c r="S297" i="2"/>
  <c r="T297" i="2"/>
  <c r="U297" i="2"/>
  <c r="V297" i="2"/>
  <c r="W297" i="2"/>
  <c r="S298" i="2"/>
  <c r="T298" i="2"/>
  <c r="U298" i="2"/>
  <c r="V298" i="2"/>
  <c r="W298" i="2"/>
  <c r="S299" i="2"/>
  <c r="T299" i="2"/>
  <c r="U299" i="2"/>
  <c r="V299" i="2"/>
  <c r="W299" i="2"/>
  <c r="S300" i="2"/>
  <c r="T300" i="2"/>
  <c r="U300" i="2"/>
  <c r="V300" i="2"/>
  <c r="W300" i="2"/>
  <c r="S301" i="2"/>
  <c r="T301" i="2"/>
  <c r="U301" i="2"/>
  <c r="V301" i="2"/>
  <c r="W301" i="2"/>
  <c r="S302" i="2"/>
  <c r="T302" i="2"/>
  <c r="U302" i="2"/>
  <c r="V302" i="2"/>
  <c r="W302" i="2"/>
  <c r="S303" i="2"/>
  <c r="T303" i="2"/>
  <c r="U303" i="2"/>
  <c r="V303" i="2"/>
  <c r="W303" i="2"/>
  <c r="S304" i="2"/>
  <c r="T304" i="2"/>
  <c r="U304" i="2"/>
  <c r="V304" i="2"/>
  <c r="W304" i="2"/>
  <c r="S305" i="2"/>
  <c r="T305" i="2"/>
  <c r="U305" i="2"/>
  <c r="V305" i="2"/>
  <c r="W305" i="2"/>
  <c r="T306" i="2"/>
  <c r="U306" i="2"/>
  <c r="V306" i="2"/>
  <c r="W306" i="2"/>
  <c r="T307" i="2"/>
  <c r="U307" i="2"/>
  <c r="V307" i="2"/>
  <c r="W307" i="2"/>
  <c r="S308" i="2"/>
  <c r="T308" i="2"/>
  <c r="U308" i="2"/>
  <c r="V308" i="2"/>
  <c r="W308" i="2"/>
  <c r="S309" i="2"/>
  <c r="T309" i="2"/>
  <c r="U309" i="2"/>
  <c r="V309" i="2"/>
  <c r="W309" i="2"/>
  <c r="S310" i="2"/>
  <c r="T310" i="2"/>
  <c r="U310" i="2"/>
  <c r="V310" i="2"/>
  <c r="W310" i="2"/>
  <c r="S311" i="2"/>
  <c r="T311" i="2"/>
  <c r="U311" i="2"/>
  <c r="V311" i="2"/>
  <c r="W311" i="2"/>
  <c r="S312" i="2"/>
  <c r="T312" i="2"/>
  <c r="U312" i="2"/>
  <c r="V312" i="2"/>
  <c r="W312" i="2"/>
  <c r="S313" i="2"/>
  <c r="T313" i="2"/>
  <c r="U313" i="2"/>
  <c r="V313" i="2"/>
  <c r="W313" i="2"/>
  <c r="S314" i="2"/>
  <c r="T314" i="2"/>
  <c r="U314" i="2"/>
  <c r="V314" i="2"/>
  <c r="W314" i="2"/>
  <c r="S315" i="2"/>
  <c r="T315" i="2"/>
  <c r="U315" i="2"/>
  <c r="V315" i="2"/>
  <c r="W315" i="2"/>
  <c r="S316" i="2"/>
  <c r="T316" i="2"/>
  <c r="U316" i="2"/>
  <c r="V316" i="2"/>
  <c r="W316" i="2"/>
  <c r="S317" i="2"/>
  <c r="T317" i="2"/>
  <c r="U317" i="2"/>
  <c r="V317" i="2"/>
  <c r="W317" i="2"/>
  <c r="S318" i="2"/>
  <c r="T318" i="2"/>
  <c r="U318" i="2"/>
  <c r="V318" i="2"/>
  <c r="W318" i="2"/>
  <c r="S319" i="2"/>
  <c r="T319" i="2"/>
  <c r="U319" i="2"/>
  <c r="V319" i="2"/>
  <c r="W319" i="2"/>
  <c r="S320" i="2"/>
  <c r="T320" i="2"/>
  <c r="U320" i="2"/>
  <c r="V320" i="2"/>
  <c r="W320" i="2"/>
  <c r="S321" i="2"/>
  <c r="T321" i="2"/>
  <c r="U321" i="2"/>
  <c r="V321" i="2"/>
  <c r="W321" i="2"/>
  <c r="S322" i="2"/>
  <c r="T322" i="2"/>
  <c r="U322" i="2"/>
  <c r="V322" i="2"/>
  <c r="W322" i="2"/>
  <c r="S323" i="2"/>
  <c r="T323" i="2"/>
  <c r="U323" i="2"/>
  <c r="V323" i="2"/>
  <c r="W323" i="2"/>
  <c r="S324" i="2"/>
  <c r="T324" i="2"/>
  <c r="U324" i="2"/>
  <c r="V324" i="2"/>
  <c r="W324" i="2"/>
  <c r="S325" i="2"/>
  <c r="T325" i="2"/>
  <c r="U325" i="2"/>
  <c r="V325" i="2"/>
  <c r="W325" i="2"/>
  <c r="S326" i="2"/>
  <c r="T326" i="2"/>
  <c r="U326" i="2"/>
  <c r="V326" i="2"/>
  <c r="W326" i="2"/>
  <c r="S327" i="2"/>
  <c r="T327" i="2"/>
  <c r="U327" i="2"/>
  <c r="V327" i="2"/>
  <c r="W327" i="2"/>
  <c r="T328" i="2"/>
  <c r="U328" i="2"/>
  <c r="V328" i="2"/>
  <c r="W328" i="2"/>
  <c r="T329" i="2"/>
  <c r="U329" i="2"/>
  <c r="V329" i="2"/>
  <c r="W329" i="2"/>
  <c r="S330" i="2"/>
  <c r="T330" i="2"/>
  <c r="U330" i="2"/>
  <c r="V330" i="2"/>
  <c r="W330" i="2"/>
  <c r="S331" i="2"/>
  <c r="T331" i="2"/>
  <c r="U331" i="2"/>
  <c r="V331" i="2"/>
  <c r="W331" i="2"/>
  <c r="T332" i="2"/>
  <c r="U332" i="2"/>
  <c r="V332" i="2"/>
  <c r="W332" i="2"/>
  <c r="S333" i="2"/>
  <c r="T333" i="2"/>
  <c r="U333" i="2"/>
  <c r="V333" i="2"/>
  <c r="W333" i="2"/>
  <c r="S334" i="2"/>
  <c r="T334" i="2"/>
  <c r="U334" i="2"/>
  <c r="V334" i="2"/>
  <c r="W334" i="2"/>
  <c r="S335" i="2"/>
  <c r="T335" i="2"/>
  <c r="U335" i="2"/>
  <c r="V335" i="2"/>
  <c r="W335" i="2"/>
  <c r="T336" i="2"/>
  <c r="U336" i="2"/>
  <c r="V336" i="2"/>
  <c r="W336" i="2"/>
  <c r="T337" i="2"/>
  <c r="U337" i="2"/>
  <c r="V337" i="2"/>
  <c r="W337" i="2"/>
  <c r="S338" i="2"/>
  <c r="T338" i="2"/>
  <c r="U338" i="2"/>
  <c r="V338" i="2"/>
  <c r="W338" i="2"/>
  <c r="S339" i="2"/>
  <c r="T339" i="2"/>
  <c r="U339" i="2"/>
  <c r="V339" i="2"/>
  <c r="W339" i="2"/>
  <c r="S340" i="2"/>
  <c r="T340" i="2"/>
  <c r="U340" i="2"/>
  <c r="V340" i="2"/>
  <c r="W340" i="2"/>
  <c r="S341" i="2"/>
  <c r="T341" i="2"/>
  <c r="U341" i="2"/>
  <c r="V341" i="2"/>
  <c r="W341" i="2"/>
  <c r="S342" i="2"/>
  <c r="T342" i="2"/>
  <c r="U342" i="2"/>
  <c r="V342" i="2"/>
  <c r="W342" i="2"/>
  <c r="S343" i="2"/>
  <c r="T343" i="2"/>
  <c r="U343" i="2"/>
  <c r="V343" i="2"/>
  <c r="W343" i="2"/>
  <c r="S344" i="2"/>
  <c r="T344" i="2"/>
  <c r="U344" i="2"/>
  <c r="V344" i="2"/>
  <c r="W344" i="2"/>
  <c r="S345" i="2"/>
  <c r="T345" i="2"/>
  <c r="U345" i="2"/>
  <c r="V345" i="2"/>
  <c r="W345" i="2"/>
  <c r="S346" i="2"/>
  <c r="T346" i="2"/>
  <c r="U346" i="2"/>
  <c r="V346" i="2"/>
  <c r="W346" i="2"/>
  <c r="S347" i="2"/>
  <c r="T347" i="2"/>
  <c r="U347" i="2"/>
  <c r="V347" i="2"/>
  <c r="W347" i="2"/>
  <c r="S348" i="2"/>
  <c r="T348" i="2"/>
  <c r="U348" i="2"/>
  <c r="V348" i="2"/>
  <c r="W348" i="2"/>
  <c r="S349" i="2"/>
  <c r="T349" i="2"/>
  <c r="U349" i="2"/>
  <c r="V349" i="2"/>
  <c r="W349" i="2"/>
  <c r="S350" i="2"/>
  <c r="T350" i="2"/>
  <c r="U350" i="2"/>
  <c r="V350" i="2"/>
  <c r="W350" i="2"/>
  <c r="S351" i="2"/>
  <c r="T351" i="2"/>
  <c r="U351" i="2"/>
  <c r="V351" i="2"/>
  <c r="W351" i="2"/>
  <c r="S352" i="2"/>
  <c r="T352" i="2"/>
  <c r="U352" i="2"/>
  <c r="V352" i="2"/>
  <c r="W352" i="2"/>
  <c r="S353" i="2"/>
  <c r="T353" i="2"/>
  <c r="U353" i="2"/>
  <c r="V353" i="2"/>
  <c r="W353" i="2"/>
  <c r="S354" i="2"/>
  <c r="T354" i="2"/>
  <c r="U354" i="2"/>
  <c r="V354" i="2"/>
  <c r="W354" i="2"/>
  <c r="S355" i="2"/>
  <c r="T355" i="2"/>
  <c r="U355" i="2"/>
  <c r="V355" i="2"/>
  <c r="W355" i="2"/>
  <c r="S356" i="2"/>
  <c r="T356" i="2"/>
  <c r="U356" i="2"/>
  <c r="V356" i="2"/>
  <c r="W356" i="2"/>
  <c r="S357" i="2"/>
  <c r="T357" i="2"/>
  <c r="U357" i="2"/>
  <c r="V357" i="2"/>
  <c r="W357" i="2"/>
  <c r="S358" i="2"/>
  <c r="T358" i="2"/>
  <c r="U358" i="2"/>
  <c r="V358" i="2"/>
  <c r="W358" i="2"/>
  <c r="S359" i="2"/>
  <c r="T359" i="2"/>
  <c r="U359" i="2"/>
  <c r="V359" i="2"/>
  <c r="W359" i="2"/>
  <c r="S360" i="2"/>
  <c r="T360" i="2"/>
  <c r="U360" i="2"/>
  <c r="V360" i="2"/>
  <c r="W360" i="2"/>
  <c r="S361" i="2"/>
  <c r="T361" i="2"/>
  <c r="U361" i="2"/>
  <c r="V361" i="2"/>
  <c r="W361" i="2"/>
  <c r="S362" i="2"/>
  <c r="T362" i="2"/>
  <c r="U362" i="2"/>
  <c r="V362" i="2"/>
  <c r="W362" i="2"/>
  <c r="S363" i="2"/>
  <c r="T363" i="2"/>
  <c r="U363" i="2"/>
  <c r="V363" i="2"/>
  <c r="W363" i="2"/>
  <c r="S364" i="2"/>
  <c r="T364" i="2"/>
  <c r="U364" i="2"/>
  <c r="V364" i="2"/>
  <c r="W364" i="2"/>
  <c r="S365" i="2"/>
  <c r="T365" i="2"/>
  <c r="U365" i="2"/>
  <c r="V365" i="2"/>
  <c r="W365" i="2"/>
  <c r="S366" i="2"/>
  <c r="T366" i="2"/>
  <c r="U366" i="2"/>
  <c r="V366" i="2"/>
  <c r="W366" i="2"/>
  <c r="S367" i="2"/>
  <c r="T367" i="2"/>
  <c r="U367" i="2"/>
  <c r="V367" i="2"/>
  <c r="W367" i="2"/>
  <c r="S368" i="2"/>
  <c r="T368" i="2"/>
  <c r="U368" i="2"/>
  <c r="V368" i="2"/>
  <c r="W368" i="2"/>
  <c r="S369" i="2"/>
  <c r="T369" i="2"/>
  <c r="U369" i="2"/>
  <c r="V369" i="2"/>
  <c r="W369" i="2"/>
  <c r="S370" i="2"/>
  <c r="T370" i="2"/>
  <c r="U370" i="2"/>
  <c r="V370" i="2"/>
  <c r="W370" i="2"/>
  <c r="S371" i="2"/>
  <c r="T371" i="2"/>
  <c r="U371" i="2"/>
  <c r="V371" i="2"/>
  <c r="W371" i="2"/>
  <c r="S372" i="2"/>
  <c r="T372" i="2"/>
  <c r="U372" i="2"/>
  <c r="V372" i="2"/>
  <c r="W372" i="2"/>
  <c r="S373" i="2"/>
  <c r="T373" i="2"/>
  <c r="U373" i="2"/>
  <c r="V373" i="2"/>
  <c r="W373" i="2"/>
  <c r="S374" i="2"/>
  <c r="T374" i="2"/>
  <c r="U374" i="2"/>
  <c r="V374" i="2"/>
  <c r="W374" i="2"/>
  <c r="S375" i="2"/>
  <c r="T375" i="2"/>
  <c r="U375" i="2"/>
  <c r="V375" i="2"/>
  <c r="W375" i="2"/>
  <c r="S376" i="2"/>
  <c r="T376" i="2"/>
  <c r="U376" i="2"/>
  <c r="V376" i="2"/>
  <c r="W376" i="2"/>
  <c r="S377" i="2"/>
  <c r="T377" i="2"/>
  <c r="U377" i="2"/>
  <c r="V377" i="2"/>
  <c r="W377" i="2"/>
  <c r="S378" i="2"/>
  <c r="T378" i="2"/>
  <c r="U378" i="2"/>
  <c r="V378" i="2"/>
  <c r="W378" i="2"/>
  <c r="S379" i="2"/>
  <c r="T379" i="2"/>
  <c r="U379" i="2"/>
  <c r="V379" i="2"/>
  <c r="W379" i="2"/>
  <c r="S380" i="2"/>
  <c r="T380" i="2"/>
  <c r="U380" i="2"/>
  <c r="V380" i="2"/>
  <c r="W380" i="2"/>
  <c r="S381" i="2"/>
  <c r="T381" i="2"/>
  <c r="U381" i="2"/>
  <c r="V381" i="2"/>
  <c r="W381" i="2"/>
  <c r="S382" i="2"/>
  <c r="T382" i="2"/>
  <c r="U382" i="2"/>
  <c r="V382" i="2"/>
  <c r="W382" i="2"/>
  <c r="S383" i="2"/>
  <c r="T383" i="2"/>
  <c r="U383" i="2"/>
  <c r="V383" i="2"/>
  <c r="W383" i="2"/>
  <c r="S384" i="2"/>
  <c r="T384" i="2"/>
  <c r="U384" i="2"/>
  <c r="V384" i="2"/>
  <c r="W384" i="2"/>
  <c r="S385" i="2"/>
  <c r="T385" i="2"/>
  <c r="U385" i="2"/>
  <c r="V385" i="2"/>
  <c r="W385" i="2"/>
  <c r="S386" i="2"/>
  <c r="T386" i="2"/>
  <c r="U386" i="2"/>
  <c r="V386" i="2"/>
  <c r="W386" i="2"/>
  <c r="S387" i="2"/>
  <c r="T387" i="2"/>
  <c r="U387" i="2"/>
  <c r="V387" i="2"/>
  <c r="W387" i="2"/>
  <c r="S388" i="2"/>
  <c r="T388" i="2"/>
  <c r="U388" i="2"/>
  <c r="V388" i="2"/>
  <c r="W388" i="2"/>
  <c r="S389" i="2"/>
  <c r="T389" i="2"/>
  <c r="U389" i="2"/>
  <c r="V389" i="2"/>
  <c r="W389" i="2"/>
  <c r="S390" i="2"/>
  <c r="T390" i="2"/>
  <c r="U390" i="2"/>
  <c r="V390" i="2"/>
  <c r="W390" i="2"/>
  <c r="S391" i="2"/>
  <c r="T391" i="2"/>
  <c r="U391" i="2"/>
  <c r="V391" i="2"/>
  <c r="W391" i="2"/>
  <c r="S392" i="2"/>
  <c r="T392" i="2"/>
  <c r="U392" i="2"/>
  <c r="V392" i="2"/>
  <c r="W392" i="2"/>
  <c r="S393" i="2"/>
  <c r="T393" i="2"/>
  <c r="U393" i="2"/>
  <c r="V393" i="2"/>
  <c r="W393" i="2"/>
  <c r="S394" i="2"/>
  <c r="T394" i="2"/>
  <c r="U394" i="2"/>
  <c r="V394" i="2"/>
  <c r="W394" i="2"/>
  <c r="S395" i="2"/>
  <c r="T395" i="2"/>
  <c r="U395" i="2"/>
  <c r="V395" i="2"/>
  <c r="W395" i="2"/>
  <c r="S396" i="2"/>
  <c r="T396" i="2"/>
  <c r="U396" i="2"/>
  <c r="V396" i="2"/>
  <c r="W396" i="2"/>
  <c r="S397" i="2"/>
  <c r="T397" i="2"/>
  <c r="U397" i="2"/>
  <c r="V397" i="2"/>
  <c r="W397" i="2"/>
  <c r="S398" i="2"/>
  <c r="T398" i="2"/>
  <c r="U398" i="2"/>
  <c r="V398" i="2"/>
  <c r="W398" i="2"/>
  <c r="S399" i="2"/>
  <c r="T399" i="2"/>
  <c r="U399" i="2"/>
  <c r="V399" i="2"/>
  <c r="W399" i="2"/>
  <c r="S400" i="2"/>
  <c r="T400" i="2"/>
  <c r="U400" i="2"/>
  <c r="V400" i="2"/>
  <c r="W400" i="2"/>
  <c r="S401" i="2"/>
  <c r="T401" i="2"/>
  <c r="U401" i="2"/>
  <c r="V401" i="2"/>
  <c r="W401" i="2"/>
  <c r="S402" i="2"/>
  <c r="T402" i="2"/>
  <c r="U402" i="2"/>
  <c r="V402" i="2"/>
  <c r="W402" i="2"/>
  <c r="S406" i="2"/>
  <c r="T406" i="2"/>
  <c r="U406" i="2"/>
  <c r="V406" i="2"/>
  <c r="W406" i="2"/>
  <c r="S409" i="2"/>
  <c r="T409" i="2"/>
  <c r="U409" i="2"/>
  <c r="V409" i="2"/>
  <c r="W409" i="2"/>
  <c r="S410" i="2"/>
  <c r="T410" i="2"/>
  <c r="U410" i="2"/>
  <c r="V410" i="2"/>
  <c r="W410" i="2"/>
  <c r="S411" i="2"/>
  <c r="T411" i="2"/>
  <c r="U411" i="2"/>
  <c r="V411" i="2"/>
  <c r="W411" i="2"/>
  <c r="S412" i="2"/>
  <c r="T412" i="2"/>
  <c r="U412" i="2"/>
  <c r="V412" i="2"/>
  <c r="W412" i="2"/>
  <c r="S413" i="2"/>
  <c r="T413" i="2"/>
  <c r="U413" i="2"/>
  <c r="V413" i="2"/>
  <c r="W413" i="2"/>
  <c r="S414" i="2"/>
  <c r="T414" i="2"/>
  <c r="U414" i="2"/>
  <c r="V414" i="2"/>
  <c r="W414" i="2"/>
  <c r="S415" i="2"/>
  <c r="T415" i="2"/>
  <c r="U415" i="2"/>
  <c r="V415" i="2"/>
  <c r="W415" i="2"/>
  <c r="S416" i="2"/>
  <c r="T416" i="2"/>
  <c r="U416" i="2"/>
  <c r="V416" i="2"/>
  <c r="W416" i="2"/>
  <c r="S417" i="2"/>
  <c r="T417" i="2"/>
  <c r="U417" i="2"/>
  <c r="V417" i="2"/>
  <c r="W417" i="2"/>
  <c r="S418" i="2"/>
  <c r="T418" i="2"/>
  <c r="U418" i="2"/>
  <c r="V418" i="2"/>
  <c r="W418" i="2"/>
  <c r="S419" i="2"/>
  <c r="T419" i="2"/>
  <c r="U419" i="2"/>
  <c r="V419" i="2"/>
  <c r="W419" i="2"/>
  <c r="S420" i="2"/>
  <c r="T420" i="2"/>
  <c r="U420" i="2"/>
  <c r="V420" i="2"/>
  <c r="W420" i="2"/>
  <c r="S421" i="2"/>
  <c r="T421" i="2"/>
  <c r="U421" i="2"/>
  <c r="V421" i="2"/>
  <c r="W421" i="2"/>
  <c r="S422" i="2"/>
  <c r="T422" i="2"/>
  <c r="U422" i="2"/>
  <c r="V422" i="2"/>
  <c r="W422" i="2"/>
  <c r="S423" i="2"/>
  <c r="T423" i="2"/>
  <c r="U423" i="2"/>
  <c r="V423" i="2"/>
  <c r="W423" i="2"/>
  <c r="S424" i="2"/>
  <c r="T424" i="2"/>
  <c r="U424" i="2"/>
  <c r="V424" i="2"/>
  <c r="W424" i="2"/>
  <c r="S425" i="2"/>
  <c r="T425" i="2"/>
  <c r="U425" i="2"/>
  <c r="V425" i="2"/>
  <c r="W425" i="2"/>
  <c r="S427" i="2"/>
  <c r="T427" i="2"/>
  <c r="U427" i="2"/>
  <c r="V427" i="2"/>
  <c r="W427" i="2"/>
  <c r="S428" i="2"/>
  <c r="U428" i="2"/>
  <c r="W428" i="2"/>
  <c r="S429" i="2"/>
  <c r="U429" i="2"/>
  <c r="W429" i="2"/>
  <c r="S433" i="2"/>
  <c r="T433" i="2"/>
  <c r="U433" i="2"/>
  <c r="V433" i="2"/>
  <c r="W433" i="2"/>
  <c r="S434" i="2"/>
  <c r="T434" i="2"/>
  <c r="U434" i="2"/>
  <c r="V434" i="2"/>
  <c r="W434" i="2"/>
  <c r="S435" i="2"/>
  <c r="T435" i="2"/>
  <c r="U435" i="2"/>
  <c r="V435" i="2"/>
  <c r="W435" i="2"/>
  <c r="S436" i="2"/>
  <c r="T436" i="2"/>
  <c r="U436" i="2"/>
  <c r="V436" i="2"/>
  <c r="W436" i="2"/>
  <c r="S437" i="2"/>
  <c r="T437" i="2"/>
  <c r="U437" i="2"/>
  <c r="V437" i="2"/>
  <c r="W437" i="2"/>
  <c r="S438" i="2"/>
  <c r="T438" i="2"/>
  <c r="U438" i="2"/>
  <c r="V438" i="2"/>
  <c r="W438" i="2"/>
  <c r="S439" i="2"/>
  <c r="T439" i="2"/>
  <c r="U439" i="2"/>
  <c r="V439" i="2"/>
  <c r="W439" i="2"/>
  <c r="S440" i="2"/>
  <c r="T440" i="2"/>
  <c r="U440" i="2"/>
  <c r="V440" i="2"/>
  <c r="W440" i="2"/>
  <c r="S441" i="2"/>
  <c r="T441" i="2"/>
  <c r="U441" i="2"/>
  <c r="V441" i="2"/>
  <c r="W441" i="2"/>
  <c r="S442" i="2"/>
  <c r="T442" i="2"/>
  <c r="U442" i="2"/>
  <c r="V442" i="2"/>
  <c r="W442" i="2"/>
  <c r="S450" i="2"/>
  <c r="T450" i="2"/>
  <c r="U450" i="2"/>
  <c r="V450" i="2"/>
  <c r="W450" i="2"/>
  <c r="S451" i="2"/>
  <c r="T451" i="2"/>
  <c r="U451" i="2"/>
  <c r="V451" i="2"/>
  <c r="W451" i="2"/>
  <c r="S452" i="2"/>
  <c r="T452" i="2"/>
  <c r="U452" i="2"/>
  <c r="V452" i="2"/>
  <c r="W452" i="2"/>
  <c r="S453" i="2"/>
  <c r="T453" i="2"/>
  <c r="U453" i="2"/>
  <c r="V453" i="2"/>
  <c r="W453" i="2"/>
  <c r="S454" i="2"/>
  <c r="T454" i="2"/>
  <c r="U454" i="2"/>
  <c r="V454" i="2"/>
  <c r="W454" i="2"/>
  <c r="S455" i="2"/>
  <c r="T455" i="2"/>
  <c r="U455" i="2"/>
  <c r="V455" i="2"/>
  <c r="W455" i="2"/>
  <c r="S456" i="2"/>
  <c r="T456" i="2"/>
  <c r="U456" i="2"/>
  <c r="V456" i="2"/>
  <c r="W456" i="2"/>
  <c r="S459" i="2"/>
  <c r="T459" i="2"/>
  <c r="U459" i="2"/>
  <c r="V459" i="2"/>
  <c r="W459" i="2"/>
  <c r="S461" i="2"/>
  <c r="T461" i="2"/>
  <c r="U461" i="2"/>
  <c r="V461" i="2"/>
  <c r="W461" i="2"/>
  <c r="S462" i="2"/>
  <c r="T462" i="2"/>
  <c r="U462" i="2"/>
  <c r="V462" i="2"/>
  <c r="W462" i="2"/>
  <c r="S463" i="2"/>
  <c r="T463" i="2"/>
  <c r="U463" i="2"/>
  <c r="V463" i="2"/>
  <c r="W463" i="2"/>
  <c r="S464" i="2"/>
  <c r="T464" i="2"/>
  <c r="U464" i="2"/>
  <c r="V464" i="2"/>
  <c r="W464" i="2"/>
  <c r="S465" i="2"/>
  <c r="T465" i="2"/>
  <c r="U465" i="2"/>
  <c r="V465" i="2"/>
  <c r="W465" i="2"/>
  <c r="S466" i="2"/>
  <c r="T466" i="2"/>
  <c r="U466" i="2"/>
  <c r="V466" i="2"/>
  <c r="W466" i="2"/>
  <c r="S467" i="2"/>
  <c r="T467" i="2"/>
  <c r="U467" i="2"/>
  <c r="V467" i="2"/>
  <c r="W467" i="2"/>
  <c r="S468" i="2"/>
  <c r="T468" i="2"/>
  <c r="U468" i="2"/>
  <c r="V468" i="2"/>
  <c r="W468" i="2"/>
  <c r="S469" i="2"/>
  <c r="T469" i="2"/>
  <c r="U469" i="2"/>
  <c r="V469" i="2"/>
  <c r="W469" i="2"/>
  <c r="S470" i="2"/>
  <c r="T470" i="2"/>
  <c r="U470" i="2"/>
  <c r="V470" i="2"/>
  <c r="W470" i="2"/>
  <c r="S471" i="2"/>
  <c r="T471" i="2"/>
  <c r="U471" i="2"/>
  <c r="V471" i="2"/>
  <c r="W471" i="2"/>
  <c r="S472" i="2"/>
  <c r="T472" i="2"/>
  <c r="U472" i="2"/>
  <c r="V472" i="2"/>
  <c r="W472" i="2"/>
  <c r="S473" i="2"/>
  <c r="T473" i="2"/>
  <c r="U473" i="2"/>
  <c r="V473" i="2"/>
  <c r="W473" i="2"/>
  <c r="S474" i="2"/>
  <c r="T474" i="2"/>
  <c r="U474" i="2"/>
  <c r="V474" i="2"/>
  <c r="W474" i="2"/>
  <c r="S475" i="2"/>
  <c r="T475" i="2"/>
  <c r="U475" i="2"/>
  <c r="V475" i="2"/>
  <c r="W475" i="2"/>
  <c r="S476" i="2"/>
  <c r="T476" i="2"/>
  <c r="U476" i="2"/>
  <c r="V476" i="2"/>
  <c r="W476" i="2"/>
  <c r="S477" i="2"/>
  <c r="T477" i="2"/>
  <c r="U477" i="2"/>
  <c r="V477" i="2"/>
  <c r="W477" i="2"/>
  <c r="S478" i="2"/>
  <c r="T478" i="2"/>
  <c r="U478" i="2"/>
  <c r="V478" i="2"/>
  <c r="W478" i="2"/>
  <c r="S479" i="2"/>
  <c r="T479" i="2"/>
  <c r="U479" i="2"/>
  <c r="V479" i="2"/>
  <c r="W479" i="2"/>
  <c r="S480" i="2"/>
  <c r="T480" i="2"/>
  <c r="U480" i="2"/>
  <c r="V480" i="2"/>
  <c r="W480" i="2"/>
  <c r="S481" i="2"/>
  <c r="T481" i="2"/>
  <c r="U481" i="2"/>
  <c r="V481" i="2"/>
  <c r="W481" i="2"/>
  <c r="S482" i="2"/>
  <c r="T482" i="2"/>
  <c r="U482" i="2"/>
  <c r="V482" i="2"/>
  <c r="W482" i="2"/>
  <c r="S483" i="2"/>
  <c r="T483" i="2"/>
  <c r="U483" i="2"/>
  <c r="V483" i="2"/>
  <c r="W483" i="2"/>
  <c r="S484" i="2"/>
  <c r="T484" i="2"/>
  <c r="U484" i="2"/>
  <c r="V484" i="2"/>
  <c r="W484" i="2"/>
  <c r="S485" i="2"/>
  <c r="T485" i="2"/>
  <c r="U485" i="2"/>
  <c r="V485" i="2"/>
  <c r="W485" i="2"/>
  <c r="S486" i="2"/>
  <c r="T486" i="2"/>
  <c r="U486" i="2"/>
  <c r="V486" i="2"/>
  <c r="W486" i="2"/>
  <c r="S487" i="2"/>
  <c r="T487" i="2"/>
  <c r="U487" i="2"/>
  <c r="V487" i="2"/>
  <c r="W487" i="2"/>
  <c r="S488" i="2"/>
  <c r="T488" i="2"/>
  <c r="U488" i="2"/>
  <c r="V488" i="2"/>
  <c r="W488" i="2"/>
  <c r="S489" i="2"/>
  <c r="T489" i="2"/>
  <c r="U489" i="2"/>
  <c r="V489" i="2"/>
  <c r="W489" i="2"/>
  <c r="S490" i="2"/>
  <c r="T490" i="2"/>
  <c r="U490" i="2"/>
  <c r="V490" i="2"/>
  <c r="W490" i="2"/>
  <c r="S491" i="2"/>
  <c r="T491" i="2"/>
  <c r="U491" i="2"/>
  <c r="V491" i="2"/>
  <c r="W491" i="2"/>
  <c r="S492" i="2"/>
  <c r="T492" i="2"/>
  <c r="U492" i="2"/>
  <c r="V492" i="2"/>
  <c r="W492" i="2"/>
  <c r="S493" i="2"/>
  <c r="T493" i="2"/>
  <c r="U493" i="2"/>
  <c r="V493" i="2"/>
  <c r="W493" i="2"/>
  <c r="S494" i="2"/>
  <c r="T494" i="2"/>
  <c r="U494" i="2"/>
  <c r="V494" i="2"/>
  <c r="W494" i="2"/>
  <c r="S495" i="2"/>
  <c r="T495" i="2"/>
  <c r="U495" i="2"/>
  <c r="V495" i="2"/>
  <c r="W495" i="2"/>
  <c r="S496" i="2"/>
  <c r="T496" i="2"/>
  <c r="U496" i="2"/>
  <c r="V496" i="2"/>
  <c r="W496" i="2"/>
  <c r="S497" i="2"/>
  <c r="T497" i="2"/>
  <c r="U497" i="2"/>
  <c r="V497" i="2"/>
  <c r="W497" i="2"/>
  <c r="S498" i="2"/>
  <c r="T498" i="2"/>
  <c r="U498" i="2"/>
  <c r="V498" i="2"/>
  <c r="W498" i="2"/>
  <c r="S499" i="2"/>
  <c r="T499" i="2"/>
  <c r="U499" i="2"/>
  <c r="V499" i="2"/>
  <c r="W499" i="2"/>
  <c r="S500" i="2"/>
  <c r="T500" i="2"/>
  <c r="U500" i="2"/>
  <c r="V500" i="2"/>
  <c r="W500" i="2"/>
  <c r="S501" i="2"/>
  <c r="T501" i="2"/>
  <c r="U501" i="2"/>
  <c r="V501" i="2"/>
  <c r="W501" i="2"/>
  <c r="S502" i="2"/>
  <c r="T502" i="2"/>
  <c r="U502" i="2"/>
  <c r="V502" i="2"/>
  <c r="W502" i="2"/>
  <c r="S503" i="2"/>
  <c r="T503" i="2"/>
  <c r="U503" i="2"/>
  <c r="V503" i="2"/>
  <c r="W503" i="2"/>
  <c r="S504" i="2"/>
  <c r="T504" i="2"/>
  <c r="U504" i="2"/>
  <c r="V504" i="2"/>
  <c r="W504" i="2"/>
  <c r="S505" i="2"/>
  <c r="T505" i="2"/>
  <c r="U505" i="2"/>
  <c r="V505" i="2"/>
  <c r="W505" i="2"/>
  <c r="S506" i="2"/>
  <c r="T506" i="2"/>
  <c r="U506" i="2"/>
  <c r="V506" i="2"/>
  <c r="W506" i="2"/>
  <c r="S507" i="2"/>
  <c r="T507" i="2"/>
  <c r="U507" i="2"/>
  <c r="V507" i="2"/>
  <c r="W507" i="2"/>
  <c r="S508" i="2"/>
  <c r="T508" i="2"/>
  <c r="U508" i="2"/>
  <c r="V508" i="2"/>
  <c r="W508" i="2"/>
  <c r="S509" i="2"/>
  <c r="T509" i="2"/>
  <c r="U509" i="2"/>
  <c r="V509" i="2"/>
  <c r="W509" i="2"/>
  <c r="S510" i="2"/>
  <c r="T510" i="2"/>
  <c r="U510" i="2"/>
  <c r="V510" i="2"/>
  <c r="W510" i="2"/>
  <c r="S511" i="2"/>
  <c r="T511" i="2"/>
  <c r="U511" i="2"/>
  <c r="V511" i="2"/>
  <c r="W511" i="2"/>
  <c r="S512" i="2"/>
  <c r="T512" i="2"/>
  <c r="U512" i="2"/>
  <c r="V512" i="2"/>
  <c r="W512" i="2"/>
  <c r="S513" i="2"/>
  <c r="T513" i="2"/>
  <c r="U513" i="2"/>
  <c r="V513" i="2"/>
  <c r="W513" i="2"/>
  <c r="S514" i="2"/>
  <c r="T514" i="2"/>
  <c r="U514" i="2"/>
  <c r="V514" i="2"/>
  <c r="W514" i="2"/>
  <c r="S515" i="2"/>
  <c r="T515" i="2"/>
  <c r="U515" i="2"/>
  <c r="V515" i="2"/>
  <c r="W515" i="2"/>
  <c r="S516" i="2"/>
  <c r="T516" i="2"/>
  <c r="U516" i="2"/>
  <c r="V516" i="2"/>
  <c r="W516" i="2"/>
  <c r="S517" i="2"/>
  <c r="T517" i="2"/>
  <c r="U517" i="2"/>
  <c r="V517" i="2"/>
  <c r="W517" i="2"/>
  <c r="S518" i="2"/>
  <c r="T518" i="2"/>
  <c r="U518" i="2"/>
  <c r="V518" i="2"/>
  <c r="W518" i="2"/>
  <c r="S519" i="2"/>
  <c r="T519" i="2"/>
  <c r="U519" i="2"/>
  <c r="V519" i="2"/>
  <c r="W519" i="2"/>
  <c r="S520" i="2"/>
  <c r="T520" i="2"/>
  <c r="U520" i="2"/>
  <c r="V520" i="2"/>
  <c r="W520" i="2"/>
  <c r="S521" i="2"/>
  <c r="T521" i="2"/>
  <c r="U521" i="2"/>
  <c r="V521" i="2"/>
  <c r="W521" i="2"/>
  <c r="S522" i="2"/>
  <c r="T522" i="2"/>
  <c r="U522" i="2"/>
  <c r="V522" i="2"/>
  <c r="W522" i="2"/>
  <c r="S523" i="2"/>
  <c r="T523" i="2"/>
  <c r="U523" i="2"/>
  <c r="V523" i="2"/>
  <c r="W523" i="2"/>
  <c r="S524" i="2"/>
  <c r="T524" i="2"/>
  <c r="U524" i="2"/>
  <c r="V524" i="2"/>
  <c r="W524" i="2"/>
  <c r="S525" i="2"/>
  <c r="T525" i="2"/>
  <c r="U525" i="2"/>
  <c r="V525" i="2"/>
  <c r="W525" i="2"/>
  <c r="S526" i="2"/>
  <c r="T526" i="2"/>
  <c r="U526" i="2"/>
  <c r="V526" i="2"/>
  <c r="W526" i="2"/>
  <c r="S527" i="2"/>
  <c r="T527" i="2"/>
  <c r="U527" i="2"/>
  <c r="V527" i="2"/>
  <c r="W527" i="2"/>
  <c r="S528" i="2"/>
  <c r="T528" i="2"/>
  <c r="U528" i="2"/>
  <c r="V528" i="2"/>
  <c r="W528" i="2"/>
  <c r="S529" i="2"/>
  <c r="T529" i="2"/>
  <c r="U529" i="2"/>
  <c r="V529" i="2"/>
  <c r="W529" i="2"/>
  <c r="S530" i="2"/>
  <c r="T530" i="2"/>
  <c r="U530" i="2"/>
  <c r="V530" i="2"/>
  <c r="W530" i="2"/>
  <c r="S531" i="2"/>
  <c r="T531" i="2"/>
  <c r="U531" i="2"/>
  <c r="V531" i="2"/>
  <c r="W531" i="2"/>
  <c r="S532" i="2"/>
  <c r="T532" i="2"/>
  <c r="U532" i="2"/>
  <c r="V532" i="2"/>
  <c r="W532" i="2"/>
  <c r="S534" i="2"/>
  <c r="T534" i="2"/>
  <c r="U534" i="2"/>
  <c r="V534" i="2"/>
  <c r="W534" i="2"/>
  <c r="S535" i="2"/>
  <c r="T535" i="2"/>
  <c r="U535" i="2"/>
  <c r="V535" i="2"/>
  <c r="W535" i="2"/>
  <c r="S536" i="2"/>
  <c r="T536" i="2"/>
  <c r="U536" i="2"/>
  <c r="V536" i="2"/>
  <c r="W536" i="2"/>
  <c r="S537" i="2"/>
  <c r="T537" i="2"/>
  <c r="U537" i="2"/>
  <c r="V537" i="2"/>
  <c r="W537" i="2"/>
  <c r="S538" i="2"/>
  <c r="T538" i="2"/>
  <c r="U538" i="2"/>
  <c r="V538" i="2"/>
  <c r="W538" i="2"/>
  <c r="S539" i="2"/>
  <c r="T539" i="2"/>
  <c r="U539" i="2"/>
  <c r="V539" i="2"/>
  <c r="W539" i="2"/>
  <c r="S540" i="2"/>
  <c r="T540" i="2"/>
  <c r="U540" i="2"/>
  <c r="V540" i="2"/>
  <c r="W540" i="2"/>
  <c r="S541" i="2"/>
  <c r="T541" i="2"/>
  <c r="U541" i="2"/>
  <c r="V541" i="2"/>
  <c r="W541" i="2"/>
  <c r="S542" i="2"/>
  <c r="T542" i="2"/>
  <c r="U542" i="2"/>
  <c r="V542" i="2"/>
  <c r="W542" i="2"/>
  <c r="S543" i="2"/>
  <c r="T543" i="2"/>
  <c r="U543" i="2"/>
  <c r="V543" i="2"/>
  <c r="W543" i="2"/>
  <c r="S544" i="2"/>
  <c r="T544" i="2"/>
  <c r="U544" i="2"/>
  <c r="V544" i="2"/>
  <c r="W544" i="2"/>
  <c r="S545" i="2"/>
  <c r="T545" i="2"/>
  <c r="U545" i="2"/>
  <c r="V545" i="2"/>
  <c r="W545" i="2"/>
  <c r="S546" i="2"/>
  <c r="T546" i="2"/>
  <c r="U546" i="2"/>
  <c r="V546" i="2"/>
  <c r="W546" i="2"/>
  <c r="S551" i="2"/>
  <c r="T551" i="2"/>
  <c r="U551" i="2"/>
  <c r="V551" i="2"/>
  <c r="W551" i="2"/>
  <c r="S552" i="2"/>
  <c r="T552" i="2"/>
  <c r="U552" i="2"/>
  <c r="V552" i="2"/>
  <c r="W552" i="2"/>
  <c r="S553" i="2"/>
  <c r="T553" i="2"/>
  <c r="U553" i="2"/>
  <c r="V553" i="2"/>
  <c r="W553" i="2"/>
  <c r="S554" i="2"/>
  <c r="T554" i="2"/>
  <c r="U554" i="2"/>
  <c r="V554" i="2"/>
  <c r="W554" i="2"/>
  <c r="S555" i="2"/>
  <c r="T555" i="2"/>
  <c r="U555" i="2"/>
  <c r="V555" i="2"/>
  <c r="W555" i="2"/>
  <c r="S556" i="2"/>
  <c r="T556" i="2"/>
  <c r="U556" i="2"/>
  <c r="V556" i="2"/>
  <c r="W556" i="2"/>
  <c r="S557" i="2"/>
  <c r="T557" i="2"/>
  <c r="U557" i="2"/>
  <c r="V557" i="2"/>
  <c r="W557" i="2"/>
  <c r="S558" i="2"/>
  <c r="T558" i="2"/>
  <c r="U558" i="2"/>
  <c r="V558" i="2"/>
  <c r="W558" i="2"/>
  <c r="S559" i="2"/>
  <c r="T559" i="2"/>
  <c r="U559" i="2"/>
  <c r="V559" i="2"/>
  <c r="W559" i="2"/>
  <c r="S560" i="2"/>
  <c r="T560" i="2"/>
  <c r="U560" i="2"/>
  <c r="V560" i="2"/>
  <c r="W560" i="2"/>
  <c r="S561" i="2"/>
  <c r="U561" i="2"/>
  <c r="V561" i="2"/>
  <c r="W561" i="2"/>
  <c r="S562" i="2"/>
  <c r="T562" i="2"/>
  <c r="U562" i="2"/>
  <c r="V562" i="2"/>
  <c r="W562" i="2"/>
  <c r="S563" i="2"/>
  <c r="U563" i="2"/>
  <c r="V563" i="2"/>
  <c r="W563" i="2"/>
  <c r="S564" i="2"/>
  <c r="U564" i="2"/>
  <c r="W564" i="2"/>
  <c r="S567" i="2"/>
  <c r="T567" i="2"/>
  <c r="U567" i="2"/>
  <c r="V567" i="2"/>
  <c r="W567" i="2"/>
  <c r="S569" i="2"/>
  <c r="T569" i="2"/>
  <c r="U569" i="2"/>
  <c r="V569" i="2"/>
  <c r="W569" i="2"/>
  <c r="S570" i="2"/>
  <c r="T570" i="2"/>
  <c r="U570" i="2"/>
  <c r="V570" i="2"/>
  <c r="W570" i="2"/>
  <c r="S571" i="2"/>
  <c r="T571" i="2"/>
  <c r="U571" i="2"/>
  <c r="V571" i="2"/>
  <c r="W571" i="2"/>
  <c r="S572" i="2"/>
  <c r="T572" i="2"/>
  <c r="U572" i="2"/>
  <c r="V572" i="2"/>
  <c r="W572" i="2"/>
  <c r="S573" i="2"/>
  <c r="T573" i="2"/>
  <c r="U573" i="2"/>
  <c r="V573" i="2"/>
  <c r="W573" i="2"/>
  <c r="S574" i="2"/>
  <c r="T574" i="2"/>
  <c r="U574" i="2"/>
  <c r="V574" i="2"/>
  <c r="W574" i="2"/>
  <c r="S575" i="2"/>
  <c r="T575" i="2"/>
  <c r="U575" i="2"/>
  <c r="V575" i="2"/>
  <c r="W575" i="2"/>
  <c r="S576" i="2"/>
  <c r="T576" i="2"/>
  <c r="U576" i="2"/>
  <c r="V576" i="2"/>
  <c r="W576" i="2"/>
  <c r="S577" i="2"/>
  <c r="T577" i="2"/>
  <c r="U577" i="2"/>
  <c r="V577" i="2"/>
  <c r="W577" i="2"/>
  <c r="S578" i="2"/>
  <c r="T578" i="2"/>
  <c r="U578" i="2"/>
  <c r="V578" i="2"/>
  <c r="W578" i="2"/>
  <c r="S579" i="2"/>
  <c r="T579" i="2"/>
  <c r="U579" i="2"/>
  <c r="V579" i="2"/>
  <c r="W579" i="2"/>
  <c r="S583" i="2"/>
  <c r="T583" i="2"/>
  <c r="U583" i="2"/>
  <c r="V583" i="2"/>
  <c r="W583" i="2"/>
  <c r="S584" i="2"/>
  <c r="T584" i="2"/>
  <c r="U584" i="2"/>
  <c r="V584" i="2"/>
  <c r="W584" i="2"/>
  <c r="S585" i="2"/>
  <c r="T585" i="2"/>
  <c r="U585" i="2"/>
  <c r="V585" i="2"/>
  <c r="W585" i="2"/>
  <c r="S586" i="2"/>
  <c r="U586" i="2"/>
  <c r="W586" i="2"/>
  <c r="S588" i="2"/>
  <c r="U588" i="2"/>
  <c r="W588" i="2"/>
  <c r="S589" i="2"/>
  <c r="T589" i="2"/>
  <c r="U589" i="2"/>
  <c r="V589" i="2"/>
  <c r="W589" i="2"/>
  <c r="S590" i="2"/>
  <c r="T590" i="2"/>
  <c r="U590" i="2"/>
  <c r="V590" i="2"/>
  <c r="W590" i="2"/>
  <c r="S591" i="2"/>
  <c r="T591" i="2"/>
  <c r="U591" i="2"/>
  <c r="V591" i="2"/>
  <c r="W591" i="2"/>
  <c r="S592" i="2"/>
  <c r="T592" i="2"/>
  <c r="U592" i="2"/>
  <c r="V592" i="2"/>
  <c r="W592" i="2"/>
  <c r="S593" i="2"/>
  <c r="T593" i="2"/>
  <c r="U593" i="2"/>
  <c r="V593" i="2"/>
  <c r="W593" i="2"/>
  <c r="S594" i="2"/>
  <c r="U594" i="2"/>
  <c r="W594" i="2"/>
  <c r="S599" i="2"/>
  <c r="U599" i="2"/>
  <c r="W599" i="2"/>
  <c r="S602" i="2"/>
  <c r="U602" i="2"/>
  <c r="W602" i="2"/>
  <c r="S603" i="2"/>
  <c r="U603" i="2"/>
  <c r="W603" i="2"/>
  <c r="S604" i="2"/>
  <c r="U604" i="2"/>
  <c r="W604" i="2"/>
  <c r="S605" i="2"/>
  <c r="U605" i="2"/>
  <c r="W605" i="2"/>
  <c r="S606" i="2"/>
  <c r="U606" i="2"/>
  <c r="W606" i="2"/>
  <c r="S607" i="2"/>
  <c r="U607" i="2"/>
  <c r="W607" i="2"/>
  <c r="S608" i="2"/>
  <c r="U608" i="2"/>
  <c r="W608" i="2"/>
  <c r="S609" i="2"/>
  <c r="U609" i="2"/>
  <c r="W609" i="2"/>
  <c r="S611" i="2"/>
  <c r="T611" i="2"/>
  <c r="U611" i="2"/>
  <c r="V611" i="2"/>
  <c r="W611" i="2"/>
  <c r="S612" i="2"/>
  <c r="T612" i="2"/>
  <c r="U612" i="2"/>
  <c r="V612" i="2"/>
  <c r="W612" i="2"/>
  <c r="S616" i="2"/>
  <c r="T616" i="2"/>
  <c r="U616" i="2"/>
  <c r="V616" i="2"/>
  <c r="W616" i="2"/>
  <c r="S617" i="2"/>
  <c r="T617" i="2"/>
  <c r="U617" i="2"/>
  <c r="V617" i="2"/>
  <c r="W617" i="2"/>
  <c r="S618" i="2"/>
  <c r="T618" i="2"/>
  <c r="U618" i="2"/>
  <c r="V618" i="2"/>
  <c r="W618" i="2"/>
  <c r="S619" i="2"/>
  <c r="T619" i="2"/>
  <c r="U619" i="2"/>
  <c r="V619" i="2"/>
  <c r="W619" i="2"/>
  <c r="S620" i="2"/>
  <c r="T620" i="2"/>
  <c r="U620" i="2"/>
  <c r="V620" i="2"/>
  <c r="W620" i="2"/>
  <c r="S621" i="2"/>
  <c r="T621" i="2"/>
  <c r="U621" i="2"/>
  <c r="V621" i="2"/>
  <c r="W621" i="2"/>
  <c r="S622" i="2"/>
  <c r="T622" i="2"/>
  <c r="U622" i="2"/>
  <c r="V622" i="2"/>
  <c r="W622" i="2"/>
  <c r="S623" i="2"/>
  <c r="T623" i="2"/>
  <c r="U623" i="2"/>
  <c r="V623" i="2"/>
  <c r="W623" i="2"/>
  <c r="S624" i="2"/>
  <c r="T624" i="2"/>
  <c r="U624" i="2"/>
  <c r="V624" i="2"/>
  <c r="W624" i="2"/>
  <c r="S625" i="2"/>
  <c r="T625" i="2"/>
  <c r="U625" i="2"/>
  <c r="V625" i="2"/>
  <c r="W625" i="2"/>
  <c r="S626" i="2"/>
  <c r="T626" i="2"/>
  <c r="U626" i="2"/>
  <c r="V626" i="2"/>
  <c r="W626" i="2"/>
  <c r="S627" i="2"/>
  <c r="U627" i="2"/>
  <c r="W627" i="2"/>
  <c r="S628" i="2"/>
  <c r="T628" i="2"/>
  <c r="U628" i="2"/>
  <c r="V628" i="2"/>
  <c r="W628" i="2"/>
  <c r="S629" i="2"/>
  <c r="T629" i="2"/>
  <c r="U629" i="2"/>
  <c r="V629" i="2"/>
  <c r="W629" i="2"/>
  <c r="S630" i="2"/>
  <c r="U630" i="2"/>
  <c r="V630" i="2"/>
  <c r="W630" i="2"/>
  <c r="S631" i="2"/>
  <c r="T631" i="2"/>
  <c r="U631" i="2"/>
  <c r="V631" i="2"/>
  <c r="W631" i="2"/>
  <c r="S632" i="2"/>
  <c r="U632" i="2"/>
  <c r="V632" i="2"/>
  <c r="W632" i="2"/>
  <c r="S634" i="2"/>
  <c r="T634" i="2"/>
  <c r="U634" i="2"/>
  <c r="V634" i="2"/>
  <c r="W634" i="2"/>
  <c r="S635" i="2"/>
  <c r="U635" i="2"/>
  <c r="V635" i="2"/>
  <c r="W635" i="2"/>
  <c r="S636" i="2"/>
  <c r="T636" i="2"/>
  <c r="U636" i="2"/>
  <c r="V636" i="2"/>
  <c r="W636" i="2"/>
  <c r="S637" i="2"/>
  <c r="U637" i="2"/>
  <c r="V637" i="2"/>
  <c r="W637" i="2"/>
  <c r="S638" i="2"/>
  <c r="T638" i="2"/>
  <c r="U638" i="2"/>
  <c r="V638" i="2"/>
  <c r="W638" i="2"/>
  <c r="S639" i="2"/>
  <c r="U639" i="2"/>
  <c r="V639" i="2"/>
  <c r="W639" i="2"/>
  <c r="S640" i="2"/>
  <c r="T640" i="2"/>
  <c r="U640" i="2"/>
  <c r="V640" i="2"/>
  <c r="W640" i="2"/>
  <c r="S641" i="2"/>
  <c r="T641" i="2"/>
  <c r="U641" i="2"/>
  <c r="V641" i="2"/>
  <c r="W641" i="2"/>
  <c r="S642" i="2"/>
  <c r="T642" i="2"/>
  <c r="U642" i="2"/>
  <c r="V642" i="2"/>
  <c r="W642" i="2"/>
  <c r="S643" i="2"/>
  <c r="T643" i="2"/>
  <c r="U643" i="2"/>
  <c r="V643" i="2"/>
  <c r="W643" i="2"/>
  <c r="S644" i="2"/>
  <c r="T644" i="2"/>
  <c r="U644" i="2"/>
  <c r="V644" i="2"/>
  <c r="W644" i="2"/>
  <c r="S645" i="2"/>
  <c r="T645" i="2"/>
  <c r="U645" i="2"/>
  <c r="V645" i="2"/>
  <c r="W645" i="2"/>
  <c r="S646" i="2"/>
  <c r="T646" i="2"/>
  <c r="U646" i="2"/>
  <c r="V646" i="2"/>
  <c r="W646" i="2"/>
  <c r="S647" i="2"/>
  <c r="T647" i="2"/>
  <c r="U647" i="2"/>
  <c r="V647" i="2"/>
  <c r="W647" i="2"/>
  <c r="S648" i="2"/>
  <c r="T648" i="2"/>
  <c r="U648" i="2"/>
  <c r="V648" i="2"/>
  <c r="W648" i="2"/>
  <c r="S649" i="2"/>
  <c r="T649" i="2"/>
  <c r="U649" i="2"/>
  <c r="V649" i="2"/>
  <c r="W649" i="2"/>
  <c r="S650" i="2"/>
  <c r="T650" i="2"/>
  <c r="U650" i="2"/>
  <c r="V650" i="2"/>
  <c r="W650" i="2"/>
  <c r="S652" i="2"/>
  <c r="T652" i="2"/>
  <c r="U652" i="2"/>
  <c r="V652" i="2"/>
  <c r="W652" i="2"/>
  <c r="S653" i="2"/>
  <c r="T653" i="2"/>
  <c r="U653" i="2"/>
  <c r="V653" i="2"/>
  <c r="W653" i="2"/>
  <c r="S654" i="2"/>
  <c r="T654" i="2"/>
  <c r="U654" i="2"/>
  <c r="V654" i="2"/>
  <c r="W654" i="2"/>
  <c r="S655" i="2"/>
  <c r="T655" i="2"/>
  <c r="U655" i="2"/>
  <c r="V655" i="2"/>
  <c r="W655" i="2"/>
  <c r="S656" i="2"/>
  <c r="T656" i="2"/>
  <c r="U656" i="2"/>
  <c r="V656" i="2"/>
  <c r="W656" i="2"/>
  <c r="S657" i="2"/>
  <c r="T657" i="2"/>
  <c r="U657" i="2"/>
  <c r="V657" i="2"/>
  <c r="W657" i="2"/>
  <c r="S658" i="2"/>
  <c r="T658" i="2"/>
  <c r="U658" i="2"/>
  <c r="V658" i="2"/>
  <c r="W658" i="2"/>
  <c r="S659" i="2"/>
  <c r="T659" i="2"/>
  <c r="U659" i="2"/>
  <c r="V659" i="2"/>
  <c r="W659" i="2"/>
  <c r="S660" i="2"/>
  <c r="T660" i="2"/>
  <c r="U660" i="2"/>
  <c r="V660" i="2"/>
  <c r="W660" i="2"/>
  <c r="S661" i="2"/>
  <c r="T661" i="2"/>
  <c r="U661" i="2"/>
  <c r="V661" i="2"/>
  <c r="W661" i="2"/>
  <c r="S662" i="2"/>
  <c r="T662" i="2"/>
  <c r="U662" i="2"/>
  <c r="V662" i="2"/>
  <c r="W662" i="2"/>
  <c r="S663" i="2"/>
  <c r="T663" i="2"/>
  <c r="U663" i="2"/>
  <c r="V663" i="2"/>
  <c r="W663" i="2"/>
  <c r="S664" i="2"/>
  <c r="T664" i="2"/>
  <c r="U664" i="2"/>
  <c r="V664" i="2"/>
  <c r="W664" i="2"/>
  <c r="S665" i="2"/>
  <c r="T665" i="2"/>
  <c r="U665" i="2"/>
  <c r="V665" i="2"/>
  <c r="W665" i="2"/>
  <c r="S666" i="2"/>
  <c r="T666" i="2"/>
  <c r="U666" i="2"/>
  <c r="V666" i="2"/>
  <c r="W666" i="2"/>
  <c r="S667" i="2"/>
  <c r="T667" i="2"/>
  <c r="U667" i="2"/>
  <c r="V667" i="2"/>
  <c r="W667" i="2"/>
  <c r="S668" i="2"/>
  <c r="T668" i="2"/>
  <c r="U668" i="2"/>
  <c r="V668" i="2"/>
  <c r="W668" i="2"/>
  <c r="S669" i="2"/>
  <c r="T669" i="2"/>
  <c r="U669" i="2"/>
  <c r="V669" i="2"/>
  <c r="W669" i="2"/>
  <c r="S670" i="2"/>
  <c r="T670" i="2"/>
  <c r="U670" i="2"/>
  <c r="V670" i="2"/>
  <c r="W670" i="2"/>
  <c r="S671" i="2"/>
  <c r="T671" i="2"/>
  <c r="U671" i="2"/>
  <c r="V671" i="2"/>
  <c r="W671" i="2"/>
  <c r="S672" i="2"/>
  <c r="T672" i="2"/>
  <c r="U672" i="2"/>
  <c r="V672" i="2"/>
  <c r="W672" i="2"/>
  <c r="S673" i="2"/>
  <c r="T673" i="2"/>
  <c r="U673" i="2"/>
  <c r="V673" i="2"/>
  <c r="W673" i="2"/>
  <c r="S674" i="2"/>
  <c r="T674" i="2"/>
  <c r="U674" i="2"/>
  <c r="V674" i="2"/>
  <c r="W674" i="2"/>
  <c r="S675" i="2"/>
  <c r="T675" i="2"/>
  <c r="U675" i="2"/>
  <c r="V675" i="2"/>
  <c r="W675" i="2"/>
  <c r="S676" i="2"/>
  <c r="T676" i="2"/>
  <c r="U676" i="2"/>
  <c r="V676" i="2"/>
  <c r="W676" i="2"/>
  <c r="S677" i="2"/>
  <c r="T677" i="2"/>
  <c r="U677" i="2"/>
  <c r="V677" i="2"/>
  <c r="W677" i="2"/>
  <c r="T680" i="2"/>
  <c r="U680" i="2"/>
  <c r="V680" i="2"/>
  <c r="W680" i="2"/>
  <c r="S683" i="2"/>
  <c r="T683" i="2"/>
  <c r="U683" i="2"/>
  <c r="V683" i="2"/>
  <c r="W683" i="2"/>
  <c r="S684" i="2"/>
  <c r="T684" i="2"/>
  <c r="U684" i="2"/>
  <c r="V684" i="2"/>
  <c r="W684" i="2"/>
  <c r="S685" i="2"/>
  <c r="T685" i="2"/>
  <c r="U685" i="2"/>
  <c r="V685" i="2"/>
  <c r="W685" i="2"/>
  <c r="S686" i="2"/>
  <c r="T686" i="2"/>
  <c r="U686" i="2"/>
  <c r="V686" i="2"/>
  <c r="W686" i="2"/>
  <c r="S687" i="2"/>
  <c r="T687" i="2"/>
  <c r="U687" i="2"/>
  <c r="V687" i="2"/>
  <c r="W687" i="2"/>
  <c r="S689" i="2"/>
  <c r="T689" i="2"/>
  <c r="U689" i="2"/>
  <c r="V689" i="2"/>
  <c r="W689" i="2"/>
  <c r="S691" i="2"/>
  <c r="T691" i="2"/>
  <c r="U691" i="2"/>
  <c r="V691" i="2"/>
  <c r="W691" i="2"/>
  <c r="S692" i="2"/>
  <c r="T692" i="2"/>
  <c r="U692" i="2"/>
  <c r="V692" i="2"/>
  <c r="W692" i="2"/>
  <c r="S693" i="2"/>
  <c r="T693" i="2"/>
  <c r="U693" i="2"/>
  <c r="V693" i="2"/>
  <c r="W693" i="2"/>
  <c r="S694" i="2"/>
  <c r="T694" i="2"/>
  <c r="U694" i="2"/>
  <c r="V694" i="2"/>
  <c r="W694" i="2"/>
  <c r="S695" i="2"/>
  <c r="U695" i="2"/>
  <c r="V695" i="2"/>
  <c r="W695" i="2"/>
  <c r="S698" i="2"/>
  <c r="T698" i="2"/>
  <c r="U698" i="2"/>
  <c r="V698" i="2"/>
  <c r="W698" i="2"/>
  <c r="S699" i="2"/>
  <c r="T699" i="2"/>
  <c r="U699" i="2"/>
  <c r="V699" i="2"/>
  <c r="W699" i="2"/>
  <c r="S700" i="2"/>
  <c r="T700" i="2"/>
  <c r="U700" i="2"/>
  <c r="V700" i="2"/>
  <c r="W700" i="2"/>
  <c r="S701" i="2"/>
  <c r="T701" i="2"/>
  <c r="U701" i="2"/>
  <c r="V701" i="2"/>
  <c r="W701" i="2"/>
  <c r="S702" i="2"/>
  <c r="T702" i="2"/>
  <c r="U702" i="2"/>
  <c r="V702" i="2"/>
  <c r="W702" i="2"/>
  <c r="S703" i="2"/>
  <c r="T703" i="2"/>
  <c r="U703" i="2"/>
  <c r="V703" i="2"/>
  <c r="W703" i="2"/>
  <c r="S704" i="2"/>
  <c r="T704" i="2"/>
  <c r="U704" i="2"/>
  <c r="V704" i="2"/>
  <c r="W704" i="2"/>
  <c r="S705" i="2"/>
  <c r="T705" i="2"/>
  <c r="U705" i="2"/>
  <c r="V705" i="2"/>
  <c r="W705" i="2"/>
  <c r="S706" i="2"/>
  <c r="T706" i="2"/>
  <c r="U706" i="2"/>
  <c r="V706" i="2"/>
  <c r="W706" i="2"/>
  <c r="S707" i="2"/>
  <c r="T707" i="2"/>
  <c r="U707" i="2"/>
  <c r="V707" i="2"/>
  <c r="W707" i="2"/>
  <c r="S708" i="2"/>
  <c r="T708" i="2"/>
  <c r="U708" i="2"/>
  <c r="V708" i="2"/>
  <c r="W708" i="2"/>
  <c r="S709" i="2"/>
  <c r="T709" i="2"/>
  <c r="U709" i="2"/>
  <c r="V709" i="2"/>
  <c r="W709" i="2"/>
  <c r="S710" i="2"/>
  <c r="T710" i="2"/>
  <c r="U710" i="2"/>
  <c r="V710" i="2"/>
  <c r="W710" i="2"/>
  <c r="S711" i="2"/>
  <c r="T711" i="2"/>
  <c r="U711" i="2"/>
  <c r="V711" i="2"/>
  <c r="W711" i="2"/>
  <c r="S712" i="2"/>
  <c r="T712" i="2"/>
  <c r="U712" i="2"/>
  <c r="V712" i="2"/>
  <c r="W712" i="2"/>
  <c r="S713" i="2"/>
  <c r="T713" i="2"/>
  <c r="U713" i="2"/>
  <c r="V713" i="2"/>
  <c r="W713" i="2"/>
  <c r="S714" i="2"/>
  <c r="T714" i="2"/>
  <c r="U714" i="2"/>
  <c r="V714" i="2"/>
  <c r="W714" i="2"/>
  <c r="S715" i="2"/>
  <c r="T715" i="2"/>
  <c r="U715" i="2"/>
  <c r="V715" i="2"/>
  <c r="W715" i="2"/>
  <c r="S716" i="2"/>
  <c r="T716" i="2"/>
  <c r="U716" i="2"/>
  <c r="V716" i="2"/>
  <c r="W716" i="2"/>
  <c r="S717" i="2"/>
  <c r="T717" i="2"/>
  <c r="U717" i="2"/>
  <c r="V717" i="2"/>
  <c r="W717" i="2"/>
  <c r="S718" i="2"/>
  <c r="T718" i="2"/>
  <c r="U718" i="2"/>
  <c r="V718" i="2"/>
  <c r="W718" i="2"/>
  <c r="S719" i="2"/>
  <c r="T719" i="2"/>
  <c r="U719" i="2"/>
  <c r="V719" i="2"/>
  <c r="W719" i="2"/>
  <c r="T720" i="2"/>
  <c r="U720" i="2"/>
  <c r="V720" i="2"/>
  <c r="W720" i="2"/>
  <c r="T721" i="2"/>
  <c r="U721" i="2"/>
  <c r="V721" i="2"/>
  <c r="W721" i="2"/>
  <c r="S722" i="2"/>
  <c r="T722" i="2"/>
  <c r="U722" i="2"/>
  <c r="V722" i="2"/>
  <c r="W722" i="2"/>
  <c r="S723" i="2"/>
  <c r="T723" i="2"/>
  <c r="U723" i="2"/>
  <c r="V723" i="2"/>
  <c r="W723" i="2"/>
  <c r="T724" i="2"/>
  <c r="U724" i="2"/>
  <c r="V724" i="2"/>
  <c r="W724" i="2"/>
  <c r="T725" i="2"/>
  <c r="U725" i="2"/>
  <c r="V725" i="2"/>
  <c r="W725" i="2"/>
  <c r="S726" i="2"/>
  <c r="T726" i="2"/>
  <c r="U726" i="2"/>
  <c r="V726" i="2"/>
  <c r="W726" i="2"/>
  <c r="S727" i="2"/>
  <c r="T727" i="2"/>
  <c r="U727" i="2"/>
  <c r="V727" i="2"/>
  <c r="W727" i="2"/>
  <c r="S728" i="2"/>
  <c r="T728" i="2"/>
  <c r="U728" i="2"/>
  <c r="V728" i="2"/>
  <c r="W728" i="2"/>
  <c r="S729" i="2"/>
  <c r="T729" i="2"/>
  <c r="U729" i="2"/>
  <c r="V729" i="2"/>
  <c r="W729" i="2"/>
  <c r="S730" i="2"/>
  <c r="T730" i="2"/>
  <c r="U730" i="2"/>
  <c r="V730" i="2"/>
  <c r="W730" i="2"/>
  <c r="S731" i="2"/>
  <c r="T731" i="2"/>
  <c r="U731" i="2"/>
  <c r="V731" i="2"/>
  <c r="W731" i="2"/>
  <c r="S732" i="2"/>
  <c r="T732" i="2"/>
  <c r="U732" i="2"/>
  <c r="V732" i="2"/>
  <c r="W732" i="2"/>
  <c r="S733" i="2"/>
  <c r="T733" i="2"/>
  <c r="U733" i="2"/>
  <c r="V733" i="2"/>
  <c r="W733" i="2"/>
  <c r="S734" i="2"/>
  <c r="T734" i="2"/>
  <c r="U734" i="2"/>
  <c r="V734" i="2"/>
  <c r="W734" i="2"/>
  <c r="S735" i="2"/>
  <c r="T735" i="2"/>
  <c r="U735" i="2"/>
  <c r="V735" i="2"/>
  <c r="W735" i="2"/>
  <c r="S736" i="2"/>
  <c r="T736" i="2"/>
  <c r="U736" i="2"/>
  <c r="V736" i="2"/>
  <c r="W736" i="2"/>
  <c r="S737" i="2"/>
  <c r="T737" i="2"/>
  <c r="U737" i="2"/>
  <c r="V737" i="2"/>
  <c r="W737" i="2"/>
  <c r="S738" i="2"/>
  <c r="T738" i="2"/>
  <c r="U738" i="2"/>
  <c r="V738" i="2"/>
  <c r="W738" i="2"/>
  <c r="S739" i="2"/>
  <c r="T739" i="2"/>
  <c r="U739" i="2"/>
  <c r="V739" i="2"/>
  <c r="W739" i="2"/>
  <c r="S740" i="2"/>
  <c r="T740" i="2"/>
  <c r="U740" i="2"/>
  <c r="V740" i="2"/>
  <c r="W740" i="2"/>
  <c r="S741" i="2"/>
  <c r="T741" i="2"/>
  <c r="U741" i="2"/>
  <c r="V741" i="2"/>
  <c r="W741" i="2"/>
  <c r="S742" i="2"/>
  <c r="T742" i="2"/>
  <c r="U742" i="2"/>
  <c r="V742" i="2"/>
  <c r="W742" i="2"/>
  <c r="S743" i="2"/>
  <c r="T743" i="2"/>
  <c r="U743" i="2"/>
  <c r="V743" i="2"/>
  <c r="W743" i="2"/>
  <c r="S744" i="2"/>
  <c r="T744" i="2"/>
  <c r="U744" i="2"/>
  <c r="V744" i="2"/>
  <c r="W744" i="2"/>
  <c r="S745" i="2"/>
  <c r="T745" i="2"/>
  <c r="U745" i="2"/>
  <c r="V745" i="2"/>
  <c r="W745" i="2"/>
  <c r="S746" i="2"/>
  <c r="T746" i="2"/>
  <c r="U746" i="2"/>
  <c r="V746" i="2"/>
  <c r="W746" i="2"/>
  <c r="S747" i="2"/>
  <c r="T747" i="2"/>
  <c r="U747" i="2"/>
  <c r="V747" i="2"/>
  <c r="W747" i="2"/>
  <c r="S748" i="2"/>
  <c r="T748" i="2"/>
  <c r="U748" i="2"/>
  <c r="V748" i="2"/>
  <c r="W748" i="2"/>
  <c r="T750" i="2"/>
  <c r="U750" i="2"/>
  <c r="V750" i="2"/>
  <c r="W750" i="2"/>
  <c r="S752" i="2"/>
  <c r="T752" i="2"/>
  <c r="U752" i="2"/>
  <c r="V752" i="2"/>
  <c r="W752" i="2"/>
  <c r="T753" i="2"/>
  <c r="U753" i="2"/>
  <c r="V753" i="2"/>
  <c r="W753" i="2"/>
  <c r="T754" i="2"/>
  <c r="U754" i="2"/>
  <c r="V754" i="2"/>
  <c r="W754" i="2"/>
  <c r="S755" i="2"/>
  <c r="T755" i="2"/>
  <c r="U755" i="2"/>
  <c r="V755" i="2"/>
  <c r="W755" i="2"/>
  <c r="S756" i="2"/>
  <c r="T756" i="2"/>
  <c r="U756" i="2"/>
  <c r="V756" i="2"/>
  <c r="W756" i="2"/>
  <c r="S757" i="2"/>
  <c r="T757" i="2"/>
  <c r="U757" i="2"/>
  <c r="V757" i="2"/>
  <c r="W757" i="2"/>
  <c r="S758" i="2"/>
  <c r="T758" i="2"/>
  <c r="U758" i="2"/>
  <c r="V758" i="2"/>
  <c r="W758" i="2"/>
  <c r="S759" i="2"/>
  <c r="T759" i="2"/>
  <c r="U759" i="2"/>
  <c r="V759" i="2"/>
  <c r="W759" i="2"/>
  <c r="S760" i="2"/>
  <c r="T760" i="2"/>
  <c r="U760" i="2"/>
  <c r="V760" i="2"/>
  <c r="W760" i="2"/>
  <c r="S761" i="2"/>
  <c r="U761" i="2"/>
  <c r="V761" i="2"/>
  <c r="W761" i="2"/>
  <c r="T762" i="2"/>
  <c r="U762" i="2"/>
  <c r="V762" i="2"/>
  <c r="W762" i="2"/>
  <c r="S763" i="2"/>
  <c r="T763" i="2"/>
  <c r="U763" i="2"/>
  <c r="V763" i="2"/>
  <c r="W763" i="2"/>
  <c r="S764" i="2"/>
  <c r="T764" i="2"/>
  <c r="U764" i="2"/>
  <c r="V764" i="2"/>
  <c r="W764" i="2"/>
  <c r="S765" i="2"/>
  <c r="T765" i="2"/>
  <c r="U765" i="2"/>
  <c r="V765" i="2"/>
  <c r="W765" i="2"/>
  <c r="S766" i="2"/>
  <c r="T766" i="2"/>
  <c r="U766" i="2"/>
  <c r="V766" i="2"/>
  <c r="W766" i="2"/>
  <c r="S767" i="2"/>
  <c r="T767" i="2"/>
  <c r="U767" i="2"/>
  <c r="V767" i="2"/>
  <c r="W767" i="2"/>
  <c r="S768" i="2"/>
  <c r="T768" i="2"/>
  <c r="U768" i="2"/>
  <c r="V768" i="2"/>
  <c r="W768" i="2"/>
  <c r="S769" i="2"/>
  <c r="T769" i="2"/>
  <c r="U769" i="2"/>
  <c r="V769" i="2"/>
  <c r="W769" i="2"/>
  <c r="S770" i="2"/>
  <c r="T770" i="2"/>
  <c r="U770" i="2"/>
  <c r="V770" i="2"/>
  <c r="W770" i="2"/>
  <c r="S771" i="2"/>
  <c r="T771" i="2"/>
  <c r="U771" i="2"/>
  <c r="V771" i="2"/>
  <c r="W771" i="2"/>
  <c r="S772" i="2"/>
  <c r="T772" i="2"/>
  <c r="U772" i="2"/>
  <c r="V772" i="2"/>
  <c r="W772" i="2"/>
  <c r="S773" i="2"/>
  <c r="T773" i="2"/>
  <c r="U773" i="2"/>
  <c r="V773" i="2"/>
  <c r="W773" i="2"/>
  <c r="T774" i="2"/>
  <c r="U774" i="2"/>
  <c r="V774" i="2"/>
  <c r="W774" i="2"/>
  <c r="T775" i="2"/>
  <c r="U775" i="2"/>
  <c r="V775" i="2"/>
  <c r="W775" i="2"/>
  <c r="S776" i="2"/>
  <c r="T776" i="2"/>
  <c r="U776" i="2"/>
  <c r="V776" i="2"/>
  <c r="W776" i="2"/>
  <c r="S783" i="2"/>
  <c r="T783" i="2"/>
  <c r="U783" i="2"/>
  <c r="V783" i="2"/>
  <c r="W783" i="2"/>
  <c r="S787" i="2"/>
  <c r="T787" i="2"/>
  <c r="U787" i="2"/>
  <c r="V787" i="2"/>
  <c r="W787" i="2"/>
  <c r="S795" i="2"/>
  <c r="T795" i="2"/>
  <c r="U795" i="2"/>
  <c r="V795" i="2"/>
  <c r="W795" i="2"/>
  <c r="S796" i="2"/>
  <c r="T796" i="2"/>
  <c r="U796" i="2"/>
  <c r="V796" i="2"/>
  <c r="W796" i="2"/>
  <c r="S798" i="2"/>
  <c r="T798" i="2"/>
  <c r="U798" i="2"/>
  <c r="V798" i="2"/>
  <c r="W798" i="2"/>
  <c r="S802" i="2"/>
  <c r="T802" i="2"/>
  <c r="U802" i="2"/>
  <c r="V802" i="2"/>
  <c r="W802" i="2"/>
  <c r="S803" i="2"/>
  <c r="T803" i="2"/>
  <c r="U803" i="2"/>
  <c r="V803" i="2"/>
  <c r="W803" i="2"/>
  <c r="S809" i="2"/>
  <c r="T809" i="2"/>
  <c r="U809" i="2"/>
  <c r="V809" i="2"/>
  <c r="W809" i="2"/>
  <c r="S810" i="2"/>
  <c r="T810" i="2"/>
  <c r="U810" i="2"/>
  <c r="V810" i="2"/>
  <c r="W810" i="2"/>
  <c r="S811" i="2"/>
  <c r="T811" i="2"/>
  <c r="U811" i="2"/>
  <c r="V811" i="2"/>
  <c r="W811" i="2"/>
  <c r="S813" i="2"/>
  <c r="T813" i="2"/>
  <c r="U813" i="2"/>
  <c r="V813" i="2"/>
  <c r="W813" i="2"/>
  <c r="S818" i="2"/>
  <c r="T818" i="2"/>
  <c r="U818" i="2"/>
  <c r="V818" i="2"/>
  <c r="W818" i="2"/>
  <c r="S819" i="2"/>
  <c r="T819" i="2"/>
  <c r="U819" i="2"/>
  <c r="V819" i="2"/>
  <c r="W819" i="2"/>
  <c r="S820" i="2"/>
  <c r="T820" i="2"/>
  <c r="U820" i="2"/>
  <c r="V820" i="2"/>
  <c r="W820" i="2"/>
  <c r="S824" i="2"/>
  <c r="T824" i="2"/>
  <c r="U824" i="2"/>
  <c r="V824" i="2"/>
  <c r="W824" i="2"/>
  <c r="S825" i="2"/>
  <c r="T825" i="2"/>
  <c r="U825" i="2"/>
  <c r="V825" i="2"/>
  <c r="W825" i="2"/>
  <c r="S833" i="2"/>
  <c r="T833" i="2"/>
  <c r="U833" i="2"/>
  <c r="V833" i="2"/>
  <c r="W833" i="2"/>
  <c r="S834" i="2"/>
  <c r="T834" i="2"/>
  <c r="U834" i="2"/>
  <c r="V834" i="2"/>
  <c r="W834" i="2"/>
  <c r="S841" i="2"/>
  <c r="T841" i="2"/>
  <c r="U841" i="2"/>
  <c r="V841" i="2"/>
  <c r="W841" i="2"/>
  <c r="S848" i="2"/>
  <c r="T848" i="2"/>
  <c r="U848" i="2"/>
  <c r="V848" i="2"/>
  <c r="W848" i="2"/>
  <c r="S858" i="2"/>
  <c r="T858" i="2"/>
  <c r="U858" i="2"/>
  <c r="V858" i="2"/>
  <c r="W858" i="2"/>
  <c r="S860" i="2"/>
  <c r="T860" i="2"/>
  <c r="U860" i="2"/>
  <c r="V860" i="2"/>
  <c r="W860" i="2"/>
  <c r="S865" i="2"/>
  <c r="T865" i="2"/>
  <c r="U865" i="2"/>
  <c r="V865" i="2"/>
  <c r="W865" i="2"/>
  <c r="S869" i="2"/>
  <c r="T869" i="2"/>
  <c r="U869" i="2"/>
  <c r="V869" i="2"/>
  <c r="W869" i="2"/>
  <c r="S876" i="2"/>
  <c r="T876" i="2"/>
  <c r="U876" i="2"/>
  <c r="V876" i="2"/>
  <c r="W876" i="2"/>
  <c r="S884" i="2"/>
  <c r="T884" i="2"/>
  <c r="U884" i="2"/>
  <c r="V884" i="2"/>
  <c r="W884" i="2"/>
  <c r="S890" i="2"/>
  <c r="T890" i="2"/>
  <c r="U890" i="2"/>
  <c r="V890" i="2"/>
  <c r="W890" i="2"/>
  <c r="S901" i="2"/>
  <c r="T901" i="2"/>
  <c r="U901" i="2"/>
  <c r="V901" i="2"/>
  <c r="W901" i="2"/>
  <c r="S902" i="2"/>
  <c r="T902" i="2"/>
  <c r="U902" i="2"/>
  <c r="V902" i="2"/>
  <c r="W902" i="2"/>
  <c r="S913" i="2"/>
  <c r="T913" i="2"/>
  <c r="U913" i="2"/>
  <c r="V913" i="2"/>
  <c r="W913" i="2"/>
  <c r="S921" i="2"/>
  <c r="T921" i="2"/>
  <c r="U921" i="2"/>
  <c r="V921" i="2"/>
  <c r="W921" i="2"/>
  <c r="S925" i="2"/>
  <c r="T925" i="2"/>
  <c r="U925" i="2"/>
  <c r="V925" i="2"/>
  <c r="W925" i="2"/>
  <c r="S926" i="2"/>
  <c r="T926" i="2"/>
  <c r="U926" i="2"/>
  <c r="V926" i="2"/>
  <c r="W926" i="2"/>
  <c r="S928" i="2"/>
  <c r="T928" i="2"/>
  <c r="U928" i="2"/>
  <c r="V928" i="2"/>
  <c r="W928" i="2"/>
  <c r="S930" i="2"/>
  <c r="T930" i="2"/>
  <c r="U930" i="2"/>
  <c r="V930" i="2"/>
  <c r="W930" i="2"/>
  <c r="S933" i="2"/>
  <c r="T933" i="2"/>
  <c r="U933" i="2"/>
  <c r="V933" i="2"/>
  <c r="W933" i="2"/>
  <c r="S937" i="2"/>
  <c r="T937" i="2"/>
  <c r="U937" i="2"/>
  <c r="V937" i="2"/>
  <c r="W937" i="2"/>
  <c r="S942" i="2"/>
  <c r="T942" i="2"/>
  <c r="U942" i="2"/>
  <c r="V942" i="2"/>
  <c r="W942" i="2"/>
  <c r="S946" i="2"/>
  <c r="T946" i="2"/>
  <c r="U946" i="2"/>
  <c r="V946" i="2"/>
  <c r="W946" i="2"/>
  <c r="S947" i="2"/>
  <c r="T947" i="2"/>
  <c r="U947" i="2"/>
  <c r="V947" i="2"/>
  <c r="W947" i="2"/>
  <c r="S948" i="2"/>
  <c r="T948" i="2"/>
  <c r="U948" i="2"/>
  <c r="V948" i="2"/>
  <c r="W948" i="2"/>
  <c r="S949" i="2"/>
  <c r="T949" i="2"/>
  <c r="U949" i="2"/>
  <c r="V949" i="2"/>
  <c r="W949" i="2"/>
  <c r="S950" i="2"/>
  <c r="T950" i="2"/>
  <c r="U950" i="2"/>
  <c r="V950" i="2"/>
  <c r="W950" i="2"/>
  <c r="S952" i="2"/>
  <c r="T952" i="2"/>
  <c r="U952" i="2"/>
  <c r="V952" i="2"/>
  <c r="W952" i="2"/>
  <c r="S955" i="2"/>
  <c r="T955" i="2"/>
  <c r="U955" i="2"/>
  <c r="V955" i="2"/>
  <c r="W955" i="2"/>
  <c r="S967" i="2"/>
  <c r="T967" i="2"/>
  <c r="U967" i="2"/>
  <c r="V967" i="2"/>
  <c r="W967" i="2"/>
  <c r="S968" i="2"/>
  <c r="T968" i="2"/>
  <c r="U968" i="2"/>
  <c r="V968" i="2"/>
  <c r="W968" i="2"/>
  <c r="S976" i="2"/>
  <c r="T976" i="2"/>
  <c r="U976" i="2"/>
  <c r="V976" i="2"/>
  <c r="W976" i="2"/>
  <c r="S978" i="2"/>
  <c r="T978" i="2"/>
  <c r="U978" i="2"/>
  <c r="V978" i="2"/>
  <c r="W978" i="2"/>
  <c r="S979" i="2"/>
  <c r="T979" i="2"/>
  <c r="U979" i="2"/>
  <c r="V979" i="2"/>
  <c r="W979" i="2"/>
  <c r="S981" i="2"/>
  <c r="T981" i="2"/>
  <c r="U981" i="2"/>
  <c r="V981" i="2"/>
  <c r="W981" i="2"/>
  <c r="S988" i="2"/>
  <c r="T988" i="2"/>
  <c r="U988" i="2"/>
  <c r="V988" i="2"/>
  <c r="W988" i="2"/>
  <c r="S991" i="2"/>
  <c r="T991" i="2"/>
  <c r="U991" i="2"/>
  <c r="V991" i="2"/>
  <c r="W991" i="2"/>
  <c r="S992" i="2"/>
  <c r="T992" i="2"/>
  <c r="U992" i="2"/>
  <c r="V992" i="2"/>
  <c r="W992" i="2"/>
  <c r="S1001" i="2"/>
  <c r="T1001" i="2"/>
  <c r="U1001" i="2"/>
  <c r="V1001" i="2"/>
  <c r="W1001" i="2"/>
  <c r="S1002" i="2"/>
  <c r="T1002" i="2"/>
  <c r="U1002" i="2"/>
  <c r="V1002" i="2"/>
  <c r="W1002" i="2"/>
  <c r="S1003" i="2"/>
  <c r="T1003" i="2"/>
  <c r="U1003" i="2"/>
  <c r="V1003" i="2"/>
  <c r="W1003" i="2"/>
  <c r="S1004" i="2"/>
  <c r="T1004" i="2"/>
  <c r="U1004" i="2"/>
  <c r="V1004" i="2"/>
  <c r="W1004" i="2"/>
  <c r="S1014" i="2"/>
  <c r="T1014" i="2"/>
  <c r="U1014" i="2"/>
  <c r="V1014" i="2"/>
  <c r="W1014" i="2"/>
  <c r="S1015" i="2"/>
  <c r="T1015" i="2"/>
  <c r="U1015" i="2"/>
  <c r="V1015" i="2"/>
  <c r="W1015" i="2"/>
  <c r="S1016" i="2"/>
  <c r="T1016" i="2"/>
  <c r="U1016" i="2"/>
  <c r="V1016" i="2"/>
  <c r="W1016" i="2"/>
  <c r="S1024" i="2"/>
  <c r="T1024" i="2"/>
  <c r="U1024" i="2"/>
  <c r="V1024" i="2"/>
  <c r="W1024" i="2"/>
  <c r="S1025" i="2"/>
  <c r="T1025" i="2"/>
  <c r="U1025" i="2"/>
  <c r="V1025" i="2"/>
  <c r="W1025" i="2"/>
  <c r="S1032" i="2"/>
  <c r="T1032" i="2"/>
  <c r="U1032" i="2"/>
  <c r="V1032" i="2"/>
  <c r="W1032" i="2"/>
  <c r="S1034" i="2"/>
  <c r="T1034" i="2"/>
  <c r="U1034" i="2"/>
  <c r="V1034" i="2"/>
  <c r="W1034" i="2"/>
  <c r="S1039" i="2"/>
  <c r="T1039" i="2"/>
  <c r="U1039" i="2"/>
  <c r="V1039" i="2"/>
  <c r="W1039" i="2"/>
  <c r="S1042" i="2"/>
  <c r="T1042" i="2"/>
  <c r="U1042" i="2"/>
  <c r="V1042" i="2"/>
  <c r="W1042" i="2"/>
  <c r="S1046" i="2"/>
  <c r="T1046" i="2"/>
  <c r="U1046" i="2"/>
  <c r="V1046" i="2"/>
  <c r="W1046" i="2"/>
  <c r="S1047" i="2"/>
  <c r="T1047" i="2"/>
  <c r="U1047" i="2"/>
  <c r="V1047" i="2"/>
  <c r="W1047" i="2"/>
  <c r="S1048" i="2"/>
  <c r="T1048" i="2"/>
  <c r="U1048" i="2"/>
  <c r="V1048" i="2"/>
  <c r="W1048" i="2"/>
  <c r="S1058" i="2"/>
  <c r="T1058" i="2"/>
  <c r="U1058" i="2"/>
  <c r="V1058" i="2"/>
  <c r="W1058" i="2"/>
  <c r="S1063" i="2"/>
  <c r="T1063" i="2"/>
  <c r="U1063" i="2"/>
  <c r="V1063" i="2"/>
  <c r="W1063" i="2"/>
  <c r="S1068" i="2"/>
  <c r="T1068" i="2"/>
  <c r="U1068" i="2"/>
  <c r="V1068" i="2"/>
  <c r="W1068" i="2"/>
  <c r="S1070" i="2"/>
  <c r="T1070" i="2"/>
  <c r="U1070" i="2"/>
  <c r="V1070" i="2"/>
  <c r="W1070" i="2"/>
  <c r="S1072" i="2"/>
  <c r="T1072" i="2"/>
  <c r="U1072" i="2"/>
  <c r="V1072" i="2"/>
  <c r="W1072" i="2"/>
  <c r="S1079" i="2"/>
  <c r="T1079" i="2"/>
  <c r="U1079" i="2"/>
  <c r="V1079" i="2"/>
  <c r="W1079" i="2"/>
  <c r="S1084" i="2"/>
  <c r="T1084" i="2"/>
  <c r="U1084" i="2"/>
  <c r="V1084" i="2"/>
  <c r="W1084" i="2"/>
  <c r="S1087" i="2"/>
  <c r="T1087" i="2"/>
  <c r="U1087" i="2"/>
  <c r="V1087" i="2"/>
  <c r="W1087" i="2"/>
  <c r="S1091" i="2"/>
  <c r="T1091" i="2"/>
  <c r="U1091" i="2"/>
  <c r="V1091" i="2"/>
  <c r="W1091" i="2"/>
  <c r="S1093" i="2"/>
  <c r="T1093" i="2"/>
  <c r="U1093" i="2"/>
  <c r="V1093" i="2"/>
  <c r="W1093" i="2"/>
  <c r="S1094" i="2"/>
  <c r="T1094" i="2"/>
  <c r="U1094" i="2"/>
  <c r="V1094" i="2"/>
  <c r="W1094" i="2"/>
  <c r="S1095" i="2"/>
  <c r="T1095" i="2"/>
  <c r="U1095" i="2"/>
  <c r="V1095" i="2"/>
  <c r="W1095" i="2"/>
  <c r="S1096" i="2"/>
  <c r="T1096" i="2"/>
  <c r="U1096" i="2"/>
  <c r="V1096" i="2"/>
  <c r="W1096" i="2"/>
  <c r="S1097" i="2"/>
  <c r="T1097" i="2"/>
  <c r="U1097" i="2"/>
  <c r="V1097" i="2"/>
  <c r="W1097" i="2"/>
  <c r="S1098" i="2"/>
  <c r="T1098" i="2"/>
  <c r="U1098" i="2"/>
  <c r="V1098" i="2"/>
  <c r="W1098" i="2"/>
  <c r="S1099" i="2"/>
  <c r="T1099" i="2"/>
  <c r="U1099" i="2"/>
  <c r="V1099" i="2"/>
  <c r="W1099" i="2"/>
  <c r="S1103" i="2"/>
  <c r="T1103" i="2"/>
  <c r="U1103" i="2"/>
  <c r="V1103" i="2"/>
  <c r="W1103" i="2"/>
  <c r="S1110" i="2"/>
  <c r="T1110" i="2"/>
  <c r="U1110" i="2"/>
  <c r="V1110" i="2"/>
  <c r="W1110" i="2"/>
  <c r="S1112" i="2"/>
  <c r="T1112" i="2"/>
  <c r="U1112" i="2"/>
  <c r="V1112" i="2"/>
  <c r="W1112" i="2"/>
  <c r="S1113" i="2"/>
  <c r="T1113" i="2"/>
  <c r="U1113" i="2"/>
  <c r="V1113" i="2"/>
  <c r="W1113" i="2"/>
  <c r="S1114" i="2"/>
  <c r="T1114" i="2"/>
  <c r="U1114" i="2"/>
  <c r="V1114" i="2"/>
  <c r="W1114" i="2"/>
  <c r="S1115" i="2"/>
  <c r="T1115" i="2"/>
  <c r="U1115" i="2"/>
  <c r="V1115" i="2"/>
  <c r="W1115" i="2"/>
  <c r="S1116" i="2"/>
  <c r="T1116" i="2"/>
  <c r="U1116" i="2"/>
  <c r="V1116" i="2"/>
  <c r="W1116" i="2"/>
  <c r="S1117" i="2"/>
  <c r="T1117" i="2"/>
  <c r="U1117" i="2"/>
  <c r="V1117" i="2"/>
  <c r="W1117" i="2"/>
  <c r="S1118" i="2"/>
  <c r="T1118" i="2"/>
  <c r="U1118" i="2"/>
  <c r="V1118" i="2"/>
  <c r="W1118" i="2"/>
  <c r="S1119" i="2"/>
  <c r="T1119" i="2"/>
  <c r="U1119" i="2"/>
  <c r="V1119" i="2"/>
  <c r="W1119" i="2"/>
  <c r="T1120" i="2"/>
  <c r="U1120" i="2"/>
  <c r="V1120" i="2"/>
  <c r="W1120" i="2"/>
  <c r="T1121" i="2"/>
  <c r="U1121" i="2"/>
  <c r="V1121" i="2"/>
  <c r="W1121" i="2"/>
  <c r="S1122" i="2"/>
  <c r="T1122" i="2"/>
  <c r="U1122" i="2"/>
  <c r="V1122" i="2"/>
  <c r="W1122" i="2"/>
  <c r="S1123" i="2"/>
  <c r="T1123" i="2"/>
  <c r="U1123" i="2"/>
  <c r="V1123" i="2"/>
  <c r="W1123" i="2"/>
  <c r="S1124" i="2"/>
  <c r="T1124" i="2"/>
  <c r="U1124" i="2"/>
  <c r="V1124" i="2"/>
  <c r="W1124" i="2"/>
  <c r="S1125" i="2"/>
  <c r="T1125" i="2"/>
  <c r="U1125" i="2"/>
  <c r="V1125" i="2"/>
  <c r="W1125" i="2"/>
  <c r="S1126" i="2"/>
  <c r="T1126" i="2"/>
  <c r="U1126" i="2"/>
  <c r="V1126" i="2"/>
  <c r="W1126" i="2"/>
  <c r="S1127" i="2"/>
  <c r="T1127" i="2"/>
  <c r="U1127" i="2"/>
  <c r="V1127" i="2"/>
  <c r="W1127" i="2"/>
  <c r="S1128" i="2"/>
  <c r="T1128" i="2"/>
  <c r="U1128" i="2"/>
  <c r="V1128" i="2"/>
  <c r="W1128" i="2"/>
  <c r="S1129" i="2"/>
  <c r="T1129" i="2"/>
  <c r="U1129" i="2"/>
  <c r="V1129" i="2"/>
  <c r="W1129" i="2"/>
  <c r="S1130" i="2"/>
  <c r="T1130" i="2"/>
  <c r="U1130" i="2"/>
  <c r="V1130" i="2"/>
  <c r="W1130" i="2"/>
  <c r="S1131" i="2"/>
  <c r="T1131" i="2"/>
  <c r="U1131" i="2"/>
  <c r="V1131" i="2"/>
  <c r="W1131" i="2"/>
  <c r="S1132" i="2"/>
  <c r="T1132" i="2"/>
  <c r="U1132" i="2"/>
  <c r="V1132" i="2"/>
  <c r="W1132" i="2"/>
  <c r="S1133" i="2"/>
  <c r="T1133" i="2"/>
  <c r="U1133" i="2"/>
  <c r="V1133" i="2"/>
  <c r="W1133" i="2"/>
  <c r="S1134" i="2"/>
  <c r="T1134" i="2"/>
  <c r="U1134" i="2"/>
  <c r="V1134" i="2"/>
  <c r="W1134" i="2"/>
  <c r="S1135" i="2"/>
  <c r="T1135" i="2"/>
  <c r="U1135" i="2"/>
  <c r="V1135" i="2"/>
  <c r="W1135" i="2"/>
  <c r="S1136" i="2"/>
  <c r="T1136" i="2"/>
  <c r="U1136" i="2"/>
  <c r="V1136" i="2"/>
  <c r="W1136" i="2"/>
  <c r="S1137" i="2"/>
  <c r="T1137" i="2"/>
  <c r="U1137" i="2"/>
  <c r="V1137" i="2"/>
  <c r="W1137" i="2"/>
  <c r="S1138" i="2"/>
  <c r="T1138" i="2"/>
  <c r="U1138" i="2"/>
  <c r="V1138" i="2"/>
  <c r="W1138" i="2"/>
  <c r="S1139" i="2"/>
  <c r="T1139" i="2"/>
  <c r="U1139" i="2"/>
  <c r="V1139" i="2"/>
  <c r="W1139" i="2"/>
  <c r="S1140" i="2"/>
  <c r="U1140" i="2"/>
  <c r="W1140" i="2"/>
  <c r="S1141" i="2"/>
  <c r="U1141" i="2"/>
  <c r="W1141" i="2"/>
  <c r="S1142" i="2"/>
  <c r="U1142" i="2"/>
  <c r="W1142" i="2"/>
  <c r="S1143" i="2"/>
  <c r="T1143" i="2"/>
  <c r="U1143" i="2"/>
  <c r="V1143" i="2"/>
  <c r="W1143" i="2"/>
  <c r="S1144" i="2"/>
  <c r="T1144" i="2"/>
  <c r="U1144" i="2"/>
  <c r="V1144" i="2"/>
  <c r="W1144" i="2"/>
  <c r="S1145" i="2"/>
  <c r="T1145" i="2"/>
  <c r="U1145" i="2"/>
  <c r="V1145" i="2"/>
  <c r="W1145" i="2"/>
  <c r="S1146" i="2"/>
  <c r="T1146" i="2"/>
  <c r="U1146" i="2"/>
  <c r="V1146" i="2"/>
  <c r="W1146" i="2"/>
  <c r="S1147" i="2"/>
  <c r="T1147" i="2"/>
  <c r="U1147" i="2"/>
  <c r="V1147" i="2"/>
  <c r="W1147" i="2"/>
  <c r="S1148" i="2"/>
  <c r="T1148" i="2"/>
  <c r="U1148" i="2"/>
  <c r="V1148" i="2"/>
  <c r="W1148" i="2"/>
  <c r="S1149" i="2"/>
  <c r="T1149" i="2"/>
  <c r="U1149" i="2"/>
  <c r="V1149" i="2"/>
  <c r="W1149" i="2"/>
  <c r="S1150" i="2"/>
  <c r="T1150" i="2"/>
  <c r="U1150" i="2"/>
  <c r="V1150" i="2"/>
  <c r="W1150" i="2"/>
  <c r="S1151" i="2"/>
  <c r="T1151" i="2"/>
  <c r="U1151" i="2"/>
  <c r="V1151" i="2"/>
  <c r="W1151" i="2"/>
  <c r="S1152" i="2"/>
  <c r="T1152" i="2"/>
  <c r="U1152" i="2"/>
  <c r="V1152" i="2"/>
  <c r="W1152" i="2"/>
  <c r="S1153" i="2"/>
  <c r="T1153" i="2"/>
  <c r="U1153" i="2"/>
  <c r="V1153" i="2"/>
  <c r="W1153" i="2"/>
  <c r="S1154" i="2"/>
  <c r="T1154" i="2"/>
  <c r="U1154" i="2"/>
  <c r="V1154" i="2"/>
  <c r="W1154" i="2"/>
  <c r="S1155" i="2"/>
  <c r="T1155" i="2"/>
  <c r="U1155" i="2"/>
  <c r="V1155" i="2"/>
  <c r="W1155" i="2"/>
  <c r="S1156" i="2"/>
  <c r="T1156" i="2"/>
  <c r="U1156" i="2"/>
  <c r="V1156" i="2"/>
  <c r="W1156" i="2"/>
  <c r="S1157" i="2"/>
  <c r="T1157" i="2"/>
  <c r="U1157" i="2"/>
  <c r="V1157" i="2"/>
  <c r="W1157" i="2"/>
  <c r="S1158" i="2"/>
  <c r="T1158" i="2"/>
  <c r="U1158" i="2"/>
  <c r="V1158" i="2"/>
  <c r="W1158" i="2"/>
  <c r="S1159" i="2"/>
  <c r="T1159" i="2"/>
  <c r="U1159" i="2"/>
  <c r="V1159" i="2"/>
  <c r="W1159" i="2"/>
  <c r="S1160" i="2"/>
  <c r="T1160" i="2"/>
  <c r="U1160" i="2"/>
  <c r="V1160" i="2"/>
  <c r="W1160" i="2"/>
  <c r="S1161" i="2"/>
  <c r="T1161" i="2"/>
  <c r="U1161" i="2"/>
  <c r="V1161" i="2"/>
  <c r="W1161" i="2"/>
  <c r="S1162" i="2"/>
  <c r="T1162" i="2"/>
  <c r="U1162" i="2"/>
  <c r="V1162" i="2"/>
  <c r="W1162" i="2"/>
  <c r="S1163" i="2"/>
  <c r="U1163" i="2"/>
  <c r="W1163" i="2"/>
  <c r="S1164" i="2"/>
  <c r="T1164" i="2"/>
  <c r="U1164" i="2"/>
  <c r="V1164" i="2"/>
  <c r="W1164" i="2"/>
  <c r="S1165" i="2"/>
  <c r="U1165" i="2"/>
  <c r="W1165" i="2"/>
  <c r="S1166" i="2"/>
  <c r="U1166" i="2"/>
  <c r="W1166" i="2"/>
  <c r="S1167" i="2"/>
  <c r="T1167" i="2"/>
  <c r="U1167" i="2"/>
  <c r="V1167" i="2"/>
  <c r="W1167" i="2"/>
  <c r="S1168" i="2"/>
  <c r="T1168" i="2"/>
  <c r="U1168" i="2"/>
  <c r="V1168" i="2"/>
  <c r="W1168" i="2"/>
  <c r="S1169" i="2"/>
  <c r="T1169" i="2"/>
  <c r="U1169" i="2"/>
  <c r="V1169" i="2"/>
  <c r="W1169" i="2"/>
  <c r="S1170" i="2"/>
  <c r="T1170" i="2"/>
  <c r="U1170" i="2"/>
  <c r="V1170" i="2"/>
  <c r="W1170" i="2"/>
  <c r="S1171" i="2"/>
  <c r="T1171" i="2"/>
  <c r="U1171" i="2"/>
  <c r="V1171" i="2"/>
  <c r="W1171" i="2"/>
  <c r="S1172" i="2"/>
  <c r="T1172" i="2"/>
  <c r="U1172" i="2"/>
  <c r="V1172" i="2"/>
  <c r="W1172" i="2"/>
  <c r="S1173" i="2"/>
  <c r="T1173" i="2"/>
  <c r="U1173" i="2"/>
  <c r="V1173" i="2"/>
  <c r="W1173" i="2"/>
  <c r="S1174" i="2"/>
  <c r="T1174" i="2"/>
  <c r="U1174" i="2"/>
  <c r="V1174" i="2"/>
  <c r="W1174" i="2"/>
  <c r="S1175" i="2"/>
  <c r="T1175" i="2"/>
  <c r="U1175" i="2"/>
  <c r="V1175" i="2"/>
  <c r="W1175" i="2"/>
  <c r="S1176" i="2"/>
  <c r="T1176" i="2"/>
  <c r="U1176" i="2"/>
  <c r="V1176" i="2"/>
  <c r="W1176" i="2"/>
  <c r="S1177" i="2"/>
  <c r="T1177" i="2"/>
  <c r="U1177" i="2"/>
  <c r="V1177" i="2"/>
  <c r="W1177" i="2"/>
  <c r="S1178" i="2"/>
  <c r="T1178" i="2"/>
  <c r="U1178" i="2"/>
  <c r="V1178" i="2"/>
  <c r="W1178" i="2"/>
  <c r="S1179" i="2"/>
  <c r="T1179" i="2"/>
  <c r="U1179" i="2"/>
  <c r="V1179" i="2"/>
  <c r="W1179" i="2"/>
  <c r="S1180" i="2"/>
  <c r="T1180" i="2"/>
  <c r="U1180" i="2"/>
  <c r="V1180" i="2"/>
  <c r="W1180" i="2"/>
  <c r="S1181" i="2"/>
  <c r="T1181" i="2"/>
  <c r="U1181" i="2"/>
  <c r="V1181" i="2"/>
  <c r="W1181" i="2"/>
  <c r="S1182" i="2"/>
  <c r="T1182" i="2"/>
  <c r="U1182" i="2"/>
  <c r="V1182" i="2"/>
  <c r="W1182" i="2"/>
  <c r="S1183" i="2"/>
  <c r="T1183" i="2"/>
  <c r="U1183" i="2"/>
  <c r="V1183" i="2"/>
  <c r="W1183" i="2"/>
  <c r="S1184" i="2"/>
  <c r="T1184" i="2"/>
  <c r="U1184" i="2"/>
  <c r="V1184" i="2"/>
  <c r="W1184" i="2"/>
  <c r="S1185" i="2"/>
  <c r="T1185" i="2"/>
  <c r="U1185" i="2"/>
  <c r="V1185" i="2"/>
  <c r="W1185" i="2"/>
  <c r="S1186" i="2"/>
  <c r="T1186" i="2"/>
  <c r="U1186" i="2"/>
  <c r="V1186" i="2"/>
  <c r="W1186" i="2"/>
  <c r="S1187" i="2"/>
  <c r="T1187" i="2"/>
  <c r="U1187" i="2"/>
  <c r="V1187" i="2"/>
  <c r="W1187" i="2"/>
  <c r="S1188" i="2"/>
  <c r="T1188" i="2"/>
  <c r="U1188" i="2"/>
  <c r="V1188" i="2"/>
  <c r="W1188" i="2"/>
  <c r="S1189" i="2"/>
  <c r="T1189" i="2"/>
  <c r="U1189" i="2"/>
  <c r="V1189" i="2"/>
  <c r="W1189" i="2"/>
  <c r="S1190" i="2"/>
  <c r="T1190" i="2"/>
  <c r="U1190" i="2"/>
  <c r="V1190" i="2"/>
  <c r="W1190" i="2"/>
  <c r="S1191" i="2"/>
  <c r="T1191" i="2"/>
  <c r="U1191" i="2"/>
  <c r="V1191" i="2"/>
  <c r="W1191" i="2"/>
  <c r="S1192" i="2"/>
  <c r="T1192" i="2"/>
  <c r="U1192" i="2"/>
  <c r="V1192" i="2"/>
  <c r="W1192" i="2"/>
  <c r="S1193" i="2"/>
  <c r="T1193" i="2"/>
  <c r="U1193" i="2"/>
  <c r="V1193" i="2"/>
  <c r="W1193" i="2"/>
  <c r="S1194" i="2"/>
  <c r="T1194" i="2"/>
  <c r="U1194" i="2"/>
  <c r="V1194" i="2"/>
  <c r="W1194" i="2"/>
  <c r="S1195" i="2"/>
  <c r="T1195" i="2"/>
  <c r="U1195" i="2"/>
  <c r="V1195" i="2"/>
  <c r="W1195" i="2"/>
  <c r="S1196" i="2"/>
  <c r="T1196" i="2"/>
  <c r="U1196" i="2"/>
  <c r="V1196" i="2"/>
  <c r="W1196" i="2"/>
  <c r="S1197" i="2"/>
  <c r="T1197" i="2"/>
  <c r="U1197" i="2"/>
  <c r="V1197" i="2"/>
  <c r="W1197" i="2"/>
  <c r="S1198" i="2"/>
  <c r="T1198" i="2"/>
  <c r="U1198" i="2"/>
  <c r="V1198" i="2"/>
  <c r="W1198" i="2"/>
  <c r="S1199" i="2"/>
  <c r="T1199" i="2"/>
  <c r="U1199" i="2"/>
  <c r="V1199" i="2"/>
  <c r="W1199" i="2"/>
  <c r="S1200" i="2"/>
  <c r="T1200" i="2"/>
  <c r="U1200" i="2"/>
  <c r="V1200" i="2"/>
  <c r="W1200" i="2"/>
  <c r="S1201" i="2"/>
  <c r="T1201" i="2"/>
  <c r="U1201" i="2"/>
  <c r="V1201" i="2"/>
  <c r="W1201" i="2"/>
  <c r="S1202" i="2"/>
  <c r="T1202" i="2"/>
  <c r="U1202" i="2"/>
  <c r="V1202" i="2"/>
  <c r="W1202" i="2"/>
  <c r="S1203" i="2"/>
  <c r="T1203" i="2"/>
  <c r="U1203" i="2"/>
  <c r="V1203" i="2"/>
  <c r="W1203" i="2"/>
  <c r="S1204" i="2"/>
  <c r="T1204" i="2"/>
  <c r="U1204" i="2"/>
  <c r="V1204" i="2"/>
  <c r="W1204" i="2"/>
  <c r="S1205" i="2"/>
  <c r="T1205" i="2"/>
  <c r="U1205" i="2"/>
  <c r="V1205" i="2"/>
  <c r="W1205" i="2"/>
  <c r="S1206" i="2"/>
  <c r="T1206" i="2"/>
  <c r="U1206" i="2"/>
  <c r="V1206" i="2"/>
  <c r="W1206" i="2"/>
  <c r="S1207" i="2"/>
  <c r="T1207" i="2"/>
  <c r="U1207" i="2"/>
  <c r="V1207" i="2"/>
  <c r="W1207" i="2"/>
  <c r="S1208" i="2"/>
  <c r="T1208" i="2"/>
  <c r="U1208" i="2"/>
  <c r="V1208" i="2"/>
  <c r="W1208" i="2"/>
  <c r="S1209" i="2"/>
  <c r="T1209" i="2"/>
  <c r="U1209" i="2"/>
  <c r="V1209" i="2"/>
  <c r="W1209" i="2"/>
  <c r="S1210" i="2"/>
  <c r="T1210" i="2"/>
  <c r="U1210" i="2"/>
  <c r="V1210" i="2"/>
  <c r="W1210" i="2"/>
  <c r="T1211" i="2"/>
  <c r="U1211" i="2"/>
  <c r="V1211" i="2"/>
  <c r="W1211" i="2"/>
  <c r="S1212" i="2"/>
  <c r="T1212" i="2"/>
  <c r="U1212" i="2"/>
  <c r="V1212" i="2"/>
  <c r="W1212" i="2"/>
  <c r="S1213" i="2"/>
  <c r="T1213" i="2"/>
  <c r="U1213" i="2"/>
  <c r="V1213" i="2"/>
  <c r="W1213" i="2"/>
  <c r="S1214" i="2"/>
  <c r="T1214" i="2"/>
  <c r="U1214" i="2"/>
  <c r="V1214" i="2"/>
  <c r="W1214" i="2"/>
  <c r="S1215" i="2"/>
  <c r="T1215" i="2"/>
  <c r="U1215" i="2"/>
  <c r="V1215" i="2"/>
  <c r="W1215" i="2"/>
  <c r="S1216" i="2"/>
  <c r="T1216" i="2"/>
  <c r="U1216" i="2"/>
  <c r="V1216" i="2"/>
  <c r="W1216" i="2"/>
  <c r="S1217" i="2"/>
  <c r="T1217" i="2"/>
  <c r="U1217" i="2"/>
  <c r="V1217" i="2"/>
  <c r="W1217" i="2"/>
  <c r="S1218" i="2"/>
  <c r="T1218" i="2"/>
  <c r="U1218" i="2"/>
  <c r="V1218" i="2"/>
  <c r="W1218" i="2"/>
  <c r="S1219" i="2"/>
  <c r="T1219" i="2"/>
  <c r="U1219" i="2"/>
  <c r="V1219" i="2"/>
  <c r="W1219" i="2"/>
  <c r="S1220" i="2"/>
  <c r="T1220" i="2"/>
  <c r="U1220" i="2"/>
  <c r="V1220" i="2"/>
  <c r="W1220" i="2"/>
  <c r="S1221" i="2"/>
  <c r="T1221" i="2"/>
  <c r="U1221" i="2"/>
  <c r="V1221" i="2"/>
  <c r="W1221" i="2"/>
  <c r="S1222" i="2"/>
  <c r="T1222" i="2"/>
  <c r="U1222" i="2"/>
  <c r="V1222" i="2"/>
  <c r="W1222" i="2"/>
  <c r="S1223" i="2"/>
  <c r="T1223" i="2"/>
  <c r="U1223" i="2"/>
  <c r="V1223" i="2"/>
  <c r="W1223" i="2"/>
  <c r="S1224" i="2"/>
  <c r="T1224" i="2"/>
  <c r="U1224" i="2"/>
  <c r="V1224" i="2"/>
  <c r="W1224" i="2"/>
  <c r="T1225" i="2"/>
  <c r="U1225" i="2"/>
  <c r="V1225" i="2"/>
  <c r="W1225" i="2"/>
  <c r="S1226" i="2"/>
  <c r="T1226" i="2"/>
  <c r="U1226" i="2"/>
  <c r="V1226" i="2"/>
  <c r="W1226" i="2"/>
  <c r="S1227" i="2"/>
  <c r="T1227" i="2"/>
  <c r="U1227" i="2"/>
  <c r="V1227" i="2"/>
  <c r="W1227" i="2"/>
  <c r="S1228" i="2"/>
  <c r="T1228" i="2"/>
  <c r="U1228" i="2"/>
  <c r="V1228" i="2"/>
  <c r="W1228" i="2"/>
  <c r="S1229" i="2"/>
  <c r="T1229" i="2"/>
  <c r="U1229" i="2"/>
  <c r="V1229" i="2"/>
  <c r="W1229" i="2"/>
  <c r="S1230" i="2"/>
  <c r="T1230" i="2"/>
  <c r="U1230" i="2"/>
  <c r="V1230" i="2"/>
  <c r="W1230" i="2"/>
  <c r="S1231" i="2"/>
  <c r="T1231" i="2"/>
  <c r="U1231" i="2"/>
  <c r="V1231" i="2"/>
  <c r="W1231" i="2"/>
  <c r="S1232" i="2"/>
  <c r="T1232" i="2"/>
  <c r="U1232" i="2"/>
  <c r="V1232" i="2"/>
  <c r="W1232" i="2"/>
  <c r="S1233" i="2"/>
  <c r="T1233" i="2"/>
  <c r="U1233" i="2"/>
  <c r="V1233" i="2"/>
  <c r="W1233" i="2"/>
  <c r="S1234" i="2"/>
  <c r="T1234" i="2"/>
  <c r="U1234" i="2"/>
  <c r="V1234" i="2"/>
  <c r="W1234" i="2"/>
  <c r="S1235" i="2"/>
  <c r="T1235" i="2"/>
  <c r="U1235" i="2"/>
  <c r="V1235" i="2"/>
  <c r="W1235" i="2"/>
  <c r="S1236" i="2"/>
  <c r="T1236" i="2"/>
  <c r="U1236" i="2"/>
  <c r="V1236" i="2"/>
  <c r="W1236" i="2"/>
  <c r="S1237" i="2"/>
  <c r="T1237" i="2"/>
  <c r="U1237" i="2"/>
  <c r="V1237" i="2"/>
  <c r="W1237" i="2"/>
  <c r="S1238" i="2"/>
  <c r="T1238" i="2"/>
  <c r="U1238" i="2"/>
  <c r="V1238" i="2"/>
  <c r="W1238" i="2"/>
  <c r="S1239" i="2"/>
  <c r="U1239" i="2"/>
  <c r="W1239" i="2"/>
  <c r="T1240" i="2"/>
  <c r="U1240" i="2"/>
  <c r="V1240" i="2"/>
  <c r="W1240" i="2"/>
  <c r="S1241" i="2"/>
  <c r="T1241" i="2"/>
  <c r="U1241" i="2"/>
  <c r="V1241" i="2"/>
  <c r="W1241" i="2"/>
  <c r="S1242" i="2"/>
  <c r="T1242" i="2"/>
  <c r="U1242" i="2"/>
  <c r="V1242" i="2"/>
  <c r="W1242" i="2"/>
  <c r="S1243" i="2"/>
  <c r="T1243" i="2"/>
  <c r="U1243" i="2"/>
  <c r="V1243" i="2"/>
  <c r="W1243" i="2"/>
  <c r="S1244" i="2"/>
  <c r="T1244" i="2"/>
  <c r="U1244" i="2"/>
  <c r="V1244" i="2"/>
  <c r="W1244" i="2"/>
  <c r="S1245" i="2"/>
  <c r="T1245" i="2"/>
  <c r="U1245" i="2"/>
  <c r="V1245" i="2"/>
  <c r="W1245" i="2"/>
  <c r="S1246" i="2"/>
  <c r="T1246" i="2"/>
  <c r="U1246" i="2"/>
  <c r="V1246" i="2"/>
  <c r="W1246" i="2"/>
  <c r="S1247" i="2"/>
  <c r="U1247" i="2"/>
  <c r="W1247" i="2"/>
  <c r="S1248" i="2"/>
  <c r="U1248" i="2"/>
  <c r="W1248" i="2"/>
  <c r="S1249" i="2"/>
  <c r="T1249" i="2"/>
  <c r="U1249" i="2"/>
  <c r="V1249" i="2"/>
  <c r="W1249" i="2"/>
  <c r="S1250" i="2"/>
  <c r="U1250" i="2"/>
  <c r="W1250" i="2"/>
  <c r="S1251" i="2"/>
  <c r="T1251" i="2"/>
  <c r="U1251" i="2"/>
  <c r="V1251" i="2"/>
  <c r="W1251" i="2"/>
  <c r="S1252" i="2"/>
  <c r="T1252" i="2"/>
  <c r="U1252" i="2"/>
  <c r="V1252" i="2"/>
  <c r="W1252" i="2"/>
  <c r="S1253" i="2"/>
  <c r="T1253" i="2"/>
  <c r="U1253" i="2"/>
  <c r="V1253" i="2"/>
  <c r="W1253" i="2"/>
  <c r="S1254" i="2"/>
  <c r="T1254" i="2"/>
  <c r="U1254" i="2"/>
  <c r="V1254" i="2"/>
  <c r="W1254" i="2"/>
  <c r="S1255" i="2"/>
  <c r="U1255" i="2"/>
  <c r="W1255" i="2"/>
  <c r="S1256" i="2"/>
  <c r="T1256" i="2"/>
  <c r="U1256" i="2"/>
  <c r="V1256" i="2"/>
  <c r="W1256" i="2"/>
  <c r="S1257" i="2"/>
  <c r="T1257" i="2"/>
  <c r="U1257" i="2"/>
  <c r="V1257" i="2"/>
  <c r="W1257" i="2"/>
  <c r="S1260" i="2"/>
  <c r="T1260" i="2"/>
  <c r="U1260" i="2"/>
  <c r="V1260" i="2"/>
  <c r="W1260" i="2"/>
  <c r="S1261" i="2"/>
  <c r="T1261" i="2"/>
  <c r="U1261" i="2"/>
  <c r="V1261" i="2"/>
  <c r="W1261" i="2"/>
  <c r="S1262" i="2"/>
  <c r="T1262" i="2"/>
  <c r="U1262" i="2"/>
  <c r="V1262" i="2"/>
  <c r="W1262" i="2"/>
  <c r="S1263" i="2"/>
  <c r="T1263" i="2"/>
  <c r="U1263" i="2"/>
  <c r="V1263" i="2"/>
  <c r="W1263" i="2"/>
  <c r="S1264" i="2"/>
  <c r="T1264" i="2"/>
  <c r="U1264" i="2"/>
  <c r="V1264" i="2"/>
  <c r="W1264" i="2"/>
  <c r="S1265" i="2"/>
  <c r="T1265" i="2"/>
  <c r="U1265" i="2"/>
  <c r="V1265" i="2"/>
  <c r="W1265" i="2"/>
  <c r="S1266" i="2"/>
  <c r="T1266" i="2"/>
  <c r="U1266" i="2"/>
  <c r="V1266" i="2"/>
  <c r="W1266" i="2"/>
  <c r="S1267" i="2"/>
  <c r="T1267" i="2"/>
  <c r="U1267" i="2"/>
  <c r="V1267" i="2"/>
  <c r="W1267" i="2"/>
  <c r="S1268" i="2"/>
  <c r="T1268" i="2"/>
  <c r="U1268" i="2"/>
  <c r="V1268" i="2"/>
  <c r="W1268" i="2"/>
  <c r="S1269" i="2"/>
  <c r="T1269" i="2"/>
  <c r="U1269" i="2"/>
  <c r="V1269" i="2"/>
  <c r="W1269" i="2"/>
  <c r="S1270" i="2"/>
  <c r="T1270" i="2"/>
  <c r="U1270" i="2"/>
  <c r="V1270" i="2"/>
  <c r="W1270" i="2"/>
  <c r="S1271" i="2"/>
  <c r="T1271" i="2"/>
  <c r="U1271" i="2"/>
  <c r="V1271" i="2"/>
  <c r="W1271" i="2"/>
  <c r="S1272" i="2"/>
  <c r="T1272" i="2"/>
  <c r="U1272" i="2"/>
  <c r="V1272" i="2"/>
  <c r="W1272" i="2"/>
  <c r="S1273" i="2"/>
  <c r="T1273" i="2"/>
  <c r="U1273" i="2"/>
  <c r="V1273" i="2"/>
  <c r="W1273" i="2"/>
  <c r="S1274" i="2"/>
  <c r="T1274" i="2"/>
  <c r="U1274" i="2"/>
  <c r="V1274" i="2"/>
  <c r="W1274" i="2"/>
  <c r="S1275" i="2"/>
  <c r="U1275" i="2"/>
  <c r="W1275" i="2"/>
  <c r="S1276" i="2"/>
  <c r="T1276" i="2"/>
  <c r="U1276" i="2"/>
  <c r="V1276" i="2"/>
  <c r="W1276" i="2"/>
  <c r="S1277" i="2"/>
  <c r="T1277" i="2"/>
  <c r="U1277" i="2"/>
  <c r="V1277" i="2"/>
  <c r="W1277" i="2"/>
  <c r="S1278" i="2"/>
  <c r="T1278" i="2"/>
  <c r="U1278" i="2"/>
  <c r="V1278" i="2"/>
  <c r="W1278" i="2"/>
  <c r="S1279" i="2"/>
  <c r="T1279" i="2"/>
  <c r="U1279" i="2"/>
  <c r="V1279" i="2"/>
  <c r="W1279" i="2"/>
  <c r="S1280" i="2"/>
  <c r="T1280" i="2"/>
  <c r="U1280" i="2"/>
  <c r="V1280" i="2"/>
  <c r="W1280" i="2"/>
  <c r="S1281" i="2"/>
  <c r="T1281" i="2"/>
  <c r="U1281" i="2"/>
  <c r="V1281" i="2"/>
  <c r="W1281" i="2"/>
  <c r="S1282" i="2"/>
  <c r="T1282" i="2"/>
  <c r="U1282" i="2"/>
  <c r="V1282" i="2"/>
  <c r="W1282" i="2"/>
  <c r="S1283" i="2"/>
  <c r="T1283" i="2"/>
  <c r="U1283" i="2"/>
  <c r="V1283" i="2"/>
  <c r="W1283" i="2"/>
  <c r="S1284" i="2"/>
  <c r="T1284" i="2"/>
  <c r="U1284" i="2"/>
  <c r="V1284" i="2"/>
  <c r="W1284" i="2"/>
  <c r="S1285" i="2"/>
  <c r="T1285" i="2"/>
  <c r="U1285" i="2"/>
  <c r="V1285" i="2"/>
  <c r="W1285" i="2"/>
  <c r="S1286" i="2"/>
  <c r="T1286" i="2"/>
  <c r="U1286" i="2"/>
  <c r="V1286" i="2"/>
  <c r="W1286" i="2"/>
  <c r="S1287" i="2"/>
  <c r="T1287" i="2"/>
  <c r="U1287" i="2"/>
  <c r="V1287" i="2"/>
  <c r="W1287" i="2"/>
  <c r="S1288" i="2"/>
  <c r="T1288" i="2"/>
  <c r="U1288" i="2"/>
  <c r="V1288" i="2"/>
  <c r="W1288" i="2"/>
  <c r="S1289" i="2"/>
  <c r="T1289" i="2"/>
  <c r="U1289" i="2"/>
  <c r="V1289" i="2"/>
  <c r="W1289" i="2"/>
  <c r="S1290" i="2"/>
  <c r="T1290" i="2"/>
  <c r="U1290" i="2"/>
  <c r="V1290" i="2"/>
  <c r="W1290" i="2"/>
  <c r="S1291" i="2"/>
  <c r="T1291" i="2"/>
  <c r="U1291" i="2"/>
  <c r="V1291" i="2"/>
  <c r="W1291" i="2"/>
  <c r="S1292" i="2"/>
  <c r="T1292" i="2"/>
  <c r="U1292" i="2"/>
  <c r="V1292" i="2"/>
  <c r="W1292" i="2"/>
  <c r="S1293" i="2"/>
  <c r="T1293" i="2"/>
  <c r="U1293" i="2"/>
  <c r="V1293" i="2"/>
  <c r="W1293" i="2"/>
  <c r="S1294" i="2"/>
  <c r="T1294" i="2"/>
  <c r="U1294" i="2"/>
  <c r="V1294" i="2"/>
  <c r="W1294" i="2"/>
  <c r="S1295" i="2"/>
  <c r="T1295" i="2"/>
  <c r="U1295" i="2"/>
  <c r="V1295" i="2"/>
  <c r="W1295" i="2"/>
  <c r="S1296" i="2"/>
  <c r="U1296" i="2"/>
  <c r="W1296" i="2"/>
  <c r="S1297" i="2"/>
  <c r="U1297" i="2"/>
  <c r="W1297" i="2"/>
  <c r="S1298" i="2"/>
  <c r="U1298" i="2"/>
  <c r="W1298" i="2"/>
  <c r="S1299" i="2"/>
  <c r="T1299" i="2"/>
  <c r="U1299" i="2"/>
  <c r="V1299" i="2"/>
  <c r="W1299" i="2"/>
  <c r="S1300" i="2"/>
  <c r="T1300" i="2"/>
  <c r="U1300" i="2"/>
  <c r="V1300" i="2"/>
  <c r="W1300" i="2"/>
  <c r="S1301" i="2"/>
  <c r="T1301" i="2"/>
  <c r="U1301" i="2"/>
  <c r="V1301" i="2"/>
  <c r="W1301" i="2"/>
  <c r="S1302" i="2"/>
  <c r="U1302" i="2"/>
  <c r="W1302" i="2"/>
  <c r="S1303" i="2"/>
  <c r="T1303" i="2"/>
  <c r="U1303" i="2"/>
  <c r="V1303" i="2"/>
  <c r="W1303" i="2"/>
  <c r="S1305" i="2"/>
  <c r="T1305" i="2"/>
  <c r="U1305" i="2"/>
  <c r="V1305" i="2"/>
  <c r="W1305" i="2"/>
  <c r="S1307" i="2"/>
  <c r="T1307" i="2"/>
  <c r="U1307" i="2"/>
  <c r="V1307" i="2"/>
  <c r="W1307" i="2"/>
  <c r="S1308" i="2"/>
  <c r="T1308" i="2"/>
  <c r="U1308" i="2"/>
  <c r="V1308" i="2"/>
  <c r="W1308" i="2"/>
  <c r="S1309" i="2"/>
  <c r="T1309" i="2"/>
  <c r="U1309" i="2"/>
  <c r="V1309" i="2"/>
  <c r="W1309" i="2"/>
  <c r="S1311" i="2"/>
  <c r="T1311" i="2"/>
  <c r="U1311" i="2"/>
  <c r="V1311" i="2"/>
  <c r="W1311" i="2"/>
  <c r="S1312" i="2"/>
  <c r="T1312" i="2"/>
  <c r="U1312" i="2"/>
  <c r="V1312" i="2"/>
  <c r="W1312" i="2"/>
  <c r="S1313" i="2"/>
  <c r="T1313" i="2"/>
  <c r="U1313" i="2"/>
  <c r="V1313" i="2"/>
  <c r="W1313" i="2"/>
  <c r="S1314" i="2"/>
  <c r="T1314" i="2"/>
  <c r="U1314" i="2"/>
  <c r="V1314" i="2"/>
  <c r="W1314" i="2"/>
  <c r="S1315" i="2"/>
  <c r="T1315" i="2"/>
  <c r="U1315" i="2"/>
  <c r="V1315" i="2"/>
  <c r="W1315" i="2"/>
  <c r="S1316" i="2"/>
  <c r="T1316" i="2"/>
  <c r="U1316" i="2"/>
  <c r="V1316" i="2"/>
  <c r="W1316" i="2"/>
  <c r="S1317" i="2"/>
  <c r="T1317" i="2"/>
  <c r="U1317" i="2"/>
  <c r="V1317" i="2"/>
  <c r="W1317" i="2"/>
  <c r="S1318" i="2"/>
  <c r="T1318" i="2"/>
  <c r="U1318" i="2"/>
  <c r="V1318" i="2"/>
  <c r="W1318" i="2"/>
  <c r="S1319" i="2"/>
  <c r="T1319" i="2"/>
  <c r="U1319" i="2"/>
  <c r="V1319" i="2"/>
  <c r="W1319" i="2"/>
  <c r="S1320" i="2"/>
  <c r="T1320" i="2"/>
  <c r="U1320" i="2"/>
  <c r="V1320" i="2"/>
  <c r="W1320" i="2"/>
  <c r="S1321" i="2"/>
  <c r="T1321" i="2"/>
  <c r="U1321" i="2"/>
  <c r="V1321" i="2"/>
  <c r="W1321" i="2"/>
  <c r="S1322" i="2"/>
  <c r="T1322" i="2"/>
  <c r="U1322" i="2"/>
  <c r="V1322" i="2"/>
  <c r="W1322" i="2"/>
  <c r="S1323" i="2"/>
  <c r="T1323" i="2"/>
  <c r="U1323" i="2"/>
  <c r="V1323" i="2"/>
  <c r="W1323" i="2"/>
  <c r="S1324" i="2"/>
  <c r="T1324" i="2"/>
  <c r="U1324" i="2"/>
  <c r="V1324" i="2"/>
  <c r="W1324" i="2"/>
  <c r="S1325" i="2"/>
  <c r="T1325" i="2"/>
  <c r="U1325" i="2"/>
  <c r="V1325" i="2"/>
  <c r="W1325" i="2"/>
  <c r="S1326" i="2"/>
  <c r="T1326" i="2"/>
  <c r="U1326" i="2"/>
  <c r="V1326" i="2"/>
  <c r="W1326" i="2"/>
  <c r="S1327" i="2"/>
  <c r="T1327" i="2"/>
  <c r="U1327" i="2"/>
  <c r="V1327" i="2"/>
  <c r="W1327" i="2"/>
  <c r="S1328" i="2"/>
  <c r="T1328" i="2"/>
  <c r="U1328" i="2"/>
  <c r="V1328" i="2"/>
  <c r="W1328" i="2"/>
  <c r="S1329" i="2"/>
  <c r="T1329" i="2"/>
  <c r="U1329" i="2"/>
  <c r="V1329" i="2"/>
  <c r="W1329" i="2"/>
  <c r="S1330" i="2"/>
  <c r="T1330" i="2"/>
  <c r="U1330" i="2"/>
  <c r="V1330" i="2"/>
  <c r="W1330" i="2"/>
  <c r="S1331" i="2"/>
  <c r="T1331" i="2"/>
  <c r="U1331" i="2"/>
  <c r="V1331" i="2"/>
  <c r="W1331" i="2"/>
  <c r="S1332" i="2"/>
  <c r="T1332" i="2"/>
  <c r="U1332" i="2"/>
  <c r="V1332" i="2"/>
  <c r="W1332" i="2"/>
  <c r="S1334" i="2"/>
  <c r="T1334" i="2"/>
  <c r="U1334" i="2"/>
  <c r="V1334" i="2"/>
  <c r="W1334" i="2"/>
  <c r="T1335" i="2"/>
  <c r="U1335" i="2"/>
  <c r="V1335" i="2"/>
  <c r="W1335" i="2"/>
  <c r="S1336" i="2"/>
  <c r="T1336" i="2"/>
  <c r="U1336" i="2"/>
  <c r="V1336" i="2"/>
  <c r="W1336" i="2"/>
  <c r="S1337" i="2"/>
  <c r="T1337" i="2"/>
  <c r="U1337" i="2"/>
  <c r="V1337" i="2"/>
  <c r="W1337" i="2"/>
  <c r="S1338" i="2"/>
  <c r="T1338" i="2"/>
  <c r="U1338" i="2"/>
  <c r="V1338" i="2"/>
  <c r="W1338" i="2"/>
  <c r="S1339" i="2"/>
  <c r="T1339" i="2"/>
  <c r="U1339" i="2"/>
  <c r="V1339" i="2"/>
  <c r="W1339" i="2"/>
  <c r="S1340" i="2"/>
  <c r="T1340" i="2"/>
  <c r="U1340" i="2"/>
  <c r="V1340" i="2"/>
  <c r="W1340" i="2"/>
  <c r="S1341" i="2"/>
  <c r="T1341" i="2"/>
  <c r="U1341" i="2"/>
  <c r="V1341" i="2"/>
  <c r="W1341" i="2"/>
  <c r="S1342" i="2"/>
  <c r="T1342" i="2"/>
  <c r="U1342" i="2"/>
  <c r="V1342" i="2"/>
  <c r="W1342" i="2"/>
  <c r="S1343" i="2"/>
  <c r="T1343" i="2"/>
  <c r="U1343" i="2"/>
  <c r="V1343" i="2"/>
  <c r="W1343" i="2"/>
  <c r="S1344" i="2"/>
  <c r="T1344" i="2"/>
  <c r="U1344" i="2"/>
  <c r="V1344" i="2"/>
  <c r="W1344" i="2"/>
  <c r="S1345" i="2"/>
  <c r="T1345" i="2"/>
  <c r="U1345" i="2"/>
  <c r="V1345" i="2"/>
  <c r="W1345" i="2"/>
  <c r="S1346" i="2"/>
  <c r="T1346" i="2"/>
  <c r="U1346" i="2"/>
  <c r="V1346" i="2"/>
  <c r="W1346" i="2"/>
  <c r="S1347" i="2"/>
  <c r="T1347" i="2"/>
  <c r="U1347" i="2"/>
  <c r="V1347" i="2"/>
  <c r="W1347" i="2"/>
  <c r="S1348" i="2"/>
  <c r="T1348" i="2"/>
  <c r="U1348" i="2"/>
  <c r="V1348" i="2"/>
  <c r="W1348" i="2"/>
  <c r="T1349" i="2"/>
  <c r="U1349" i="2"/>
  <c r="V1349" i="2"/>
  <c r="W1349" i="2"/>
  <c r="T1350" i="2"/>
  <c r="U1350" i="2"/>
  <c r="V1350" i="2"/>
  <c r="W1350" i="2"/>
  <c r="S1351" i="2"/>
  <c r="U1351" i="2"/>
  <c r="W1351" i="2"/>
  <c r="S1352" i="2"/>
  <c r="T1352" i="2"/>
  <c r="U1352" i="2"/>
  <c r="V1352" i="2"/>
  <c r="W1352" i="2"/>
  <c r="S1353" i="2"/>
  <c r="T1353" i="2"/>
  <c r="U1353" i="2"/>
  <c r="V1353" i="2"/>
  <c r="W1353" i="2"/>
  <c r="S1354" i="2"/>
  <c r="T1354" i="2"/>
  <c r="U1354" i="2"/>
  <c r="V1354" i="2"/>
  <c r="W1354" i="2"/>
  <c r="S1355" i="2"/>
  <c r="T1355" i="2"/>
  <c r="U1355" i="2"/>
  <c r="V1355" i="2"/>
  <c r="W1355" i="2"/>
  <c r="S1356" i="2"/>
  <c r="U1356" i="2"/>
  <c r="W1356" i="2"/>
  <c r="S1357" i="2"/>
  <c r="T1357" i="2"/>
  <c r="U1357" i="2"/>
  <c r="V1357" i="2"/>
  <c r="W1357" i="2"/>
  <c r="S1358" i="2"/>
  <c r="T1358" i="2"/>
  <c r="U1358" i="2"/>
  <c r="V1358" i="2"/>
  <c r="W1358" i="2"/>
  <c r="S1359" i="2"/>
  <c r="T1359" i="2"/>
  <c r="U1359" i="2"/>
  <c r="V1359" i="2"/>
  <c r="W1359" i="2"/>
  <c r="S1360" i="2"/>
  <c r="T1360" i="2"/>
  <c r="U1360" i="2"/>
  <c r="V1360" i="2"/>
  <c r="W1360" i="2"/>
  <c r="S1361" i="2"/>
  <c r="T1361" i="2"/>
  <c r="U1361" i="2"/>
  <c r="V1361" i="2"/>
  <c r="W1361" i="2"/>
  <c r="T1362" i="2"/>
  <c r="U1362" i="2"/>
  <c r="V1362" i="2"/>
  <c r="W1362" i="2"/>
  <c r="S1365" i="2"/>
  <c r="T1365" i="2"/>
  <c r="U1365" i="2"/>
  <c r="V1365" i="2"/>
  <c r="W1365" i="2"/>
  <c r="S1366" i="2"/>
  <c r="T1366" i="2"/>
  <c r="U1366" i="2"/>
  <c r="V1366" i="2"/>
  <c r="W1366" i="2"/>
  <c r="S1367" i="2"/>
  <c r="T1367" i="2"/>
  <c r="U1367" i="2"/>
  <c r="V1367" i="2"/>
  <c r="W1367" i="2"/>
  <c r="S1368" i="2"/>
  <c r="T1368" i="2"/>
  <c r="U1368" i="2"/>
  <c r="V1368" i="2"/>
  <c r="W1368" i="2"/>
  <c r="S1369" i="2"/>
  <c r="T1369" i="2"/>
  <c r="U1369" i="2"/>
  <c r="V1369" i="2"/>
  <c r="W1369" i="2"/>
  <c r="S1370" i="2"/>
  <c r="T1370" i="2"/>
  <c r="U1370" i="2"/>
  <c r="V1370" i="2"/>
  <c r="W1370" i="2"/>
  <c r="S1371" i="2"/>
  <c r="T1371" i="2"/>
  <c r="U1371" i="2"/>
  <c r="V1371" i="2"/>
  <c r="W1371" i="2"/>
  <c r="S1372" i="2"/>
  <c r="T1372" i="2"/>
  <c r="U1372" i="2"/>
  <c r="V1372" i="2"/>
  <c r="W1372" i="2"/>
  <c r="S1373" i="2"/>
  <c r="T1373" i="2"/>
  <c r="U1373" i="2"/>
  <c r="V1373" i="2"/>
  <c r="W1373" i="2"/>
  <c r="S1374" i="2"/>
  <c r="T1374" i="2"/>
  <c r="U1374" i="2"/>
  <c r="V1374" i="2"/>
  <c r="W1374" i="2"/>
  <c r="S1375" i="2"/>
  <c r="T1375" i="2"/>
  <c r="U1375" i="2"/>
  <c r="V1375" i="2"/>
  <c r="W1375" i="2"/>
  <c r="S1376" i="2"/>
  <c r="T1376" i="2"/>
  <c r="U1376" i="2"/>
  <c r="V1376" i="2"/>
  <c r="W1376" i="2"/>
  <c r="S1377" i="2"/>
  <c r="T1377" i="2"/>
  <c r="U1377" i="2"/>
  <c r="V1377" i="2"/>
  <c r="W1377" i="2"/>
  <c r="S1378" i="2"/>
  <c r="T1378" i="2"/>
  <c r="U1378" i="2"/>
  <c r="V1378" i="2"/>
  <c r="W1378" i="2"/>
  <c r="S1379" i="2"/>
  <c r="T1379" i="2"/>
  <c r="U1379" i="2"/>
  <c r="V1379" i="2"/>
  <c r="W1379" i="2"/>
  <c r="S1380" i="2"/>
  <c r="T1380" i="2"/>
  <c r="U1380" i="2"/>
  <c r="V1380" i="2"/>
  <c r="W1380" i="2"/>
  <c r="S1381" i="2"/>
  <c r="T1381" i="2"/>
  <c r="U1381" i="2"/>
  <c r="V1381" i="2"/>
  <c r="W1381" i="2"/>
  <c r="S1382" i="2"/>
  <c r="T1382" i="2"/>
  <c r="U1382" i="2"/>
  <c r="V1382" i="2"/>
  <c r="W1382" i="2"/>
  <c r="S1383" i="2"/>
  <c r="T1383" i="2"/>
  <c r="U1383" i="2"/>
  <c r="V1383" i="2"/>
  <c r="W1383" i="2"/>
  <c r="S1384" i="2"/>
  <c r="T1384" i="2"/>
  <c r="U1384" i="2"/>
  <c r="V1384" i="2"/>
  <c r="W1384" i="2"/>
  <c r="S1385" i="2"/>
  <c r="U1385" i="2"/>
  <c r="W1385" i="2"/>
  <c r="S1386" i="2"/>
  <c r="U1386" i="2"/>
  <c r="W1386" i="2"/>
  <c r="S1387" i="2"/>
  <c r="U1387" i="2"/>
  <c r="W1387" i="2"/>
  <c r="S1388" i="2"/>
  <c r="T1388" i="2"/>
  <c r="U1388" i="2"/>
  <c r="V1388" i="2"/>
  <c r="W1388" i="2"/>
  <c r="S1389" i="2"/>
  <c r="T1389" i="2"/>
  <c r="U1389" i="2"/>
  <c r="V1389" i="2"/>
  <c r="W1389" i="2"/>
  <c r="S1390" i="2"/>
  <c r="T1390" i="2"/>
  <c r="U1390" i="2"/>
  <c r="V1390" i="2"/>
  <c r="W1390" i="2"/>
  <c r="S1391" i="2"/>
  <c r="T1391" i="2"/>
  <c r="U1391" i="2"/>
  <c r="V1391" i="2"/>
  <c r="W1391" i="2"/>
  <c r="S1392" i="2"/>
  <c r="T1392" i="2"/>
  <c r="U1392" i="2"/>
  <c r="V1392" i="2"/>
  <c r="W1392" i="2"/>
  <c r="S1393" i="2"/>
  <c r="T1393" i="2"/>
  <c r="U1393" i="2"/>
  <c r="V1393" i="2"/>
  <c r="W1393" i="2"/>
  <c r="S1394" i="2"/>
  <c r="T1394" i="2"/>
  <c r="U1394" i="2"/>
  <c r="V1394" i="2"/>
  <c r="W1394" i="2"/>
  <c r="S1395" i="2"/>
  <c r="T1395" i="2"/>
  <c r="U1395" i="2"/>
  <c r="V1395" i="2"/>
  <c r="W1395" i="2"/>
  <c r="S1396" i="2"/>
  <c r="T1396" i="2"/>
  <c r="U1396" i="2"/>
  <c r="V1396" i="2"/>
  <c r="W1396" i="2"/>
  <c r="S1397" i="2"/>
  <c r="T1397" i="2"/>
  <c r="U1397" i="2"/>
  <c r="V1397" i="2"/>
  <c r="W1397" i="2"/>
  <c r="S1398" i="2"/>
  <c r="T1398" i="2"/>
  <c r="U1398" i="2"/>
  <c r="V1398" i="2"/>
  <c r="W1398" i="2"/>
  <c r="S1399" i="2"/>
  <c r="T1399" i="2"/>
  <c r="U1399" i="2"/>
  <c r="V1399" i="2"/>
  <c r="W1399" i="2"/>
  <c r="S1400" i="2"/>
  <c r="T1400" i="2"/>
  <c r="U1400" i="2"/>
  <c r="V1400" i="2"/>
  <c r="W1400" i="2"/>
  <c r="S1401" i="2"/>
  <c r="T1401" i="2"/>
  <c r="U1401" i="2"/>
  <c r="V1401" i="2"/>
  <c r="W1401" i="2"/>
  <c r="S1402" i="2"/>
  <c r="T1402" i="2"/>
  <c r="U1402" i="2"/>
  <c r="V1402" i="2"/>
  <c r="W1402" i="2"/>
  <c r="S1403" i="2"/>
  <c r="T1403" i="2"/>
  <c r="U1403" i="2"/>
  <c r="V1403" i="2"/>
  <c r="W1403" i="2"/>
  <c r="S1404" i="2"/>
  <c r="T1404" i="2"/>
  <c r="U1404" i="2"/>
  <c r="V1404" i="2"/>
  <c r="W1404" i="2"/>
  <c r="S1405" i="2"/>
  <c r="T1405" i="2"/>
  <c r="U1405" i="2"/>
  <c r="V1405" i="2"/>
  <c r="W1405" i="2"/>
  <c r="T1406" i="2"/>
  <c r="U1406" i="2"/>
  <c r="V1406" i="2"/>
  <c r="W1406" i="2"/>
  <c r="T1407" i="2"/>
  <c r="U1407" i="2"/>
  <c r="V1407" i="2"/>
  <c r="W1407" i="2"/>
  <c r="T1408" i="2"/>
  <c r="U1408" i="2"/>
  <c r="V1408" i="2"/>
  <c r="W1408" i="2"/>
  <c r="S1409" i="2"/>
  <c r="T1409" i="2"/>
  <c r="U1409" i="2"/>
  <c r="V1409" i="2"/>
  <c r="W1409" i="2"/>
  <c r="S1410" i="2"/>
  <c r="T1410" i="2"/>
  <c r="U1410" i="2"/>
  <c r="V1410" i="2"/>
  <c r="W1410" i="2"/>
  <c r="S1411" i="2"/>
  <c r="T1411" i="2"/>
  <c r="U1411" i="2"/>
  <c r="V1411" i="2"/>
  <c r="W1411" i="2"/>
  <c r="S1412" i="2"/>
  <c r="T1412" i="2"/>
  <c r="U1412" i="2"/>
  <c r="V1412" i="2"/>
  <c r="W1412" i="2"/>
  <c r="S1413" i="2"/>
  <c r="T1413" i="2"/>
  <c r="U1413" i="2"/>
  <c r="V1413" i="2"/>
  <c r="W1413" i="2"/>
  <c r="S1414" i="2"/>
  <c r="T1414" i="2"/>
  <c r="U1414" i="2"/>
  <c r="V1414" i="2"/>
  <c r="W1414" i="2"/>
  <c r="S1415" i="2"/>
  <c r="T1415" i="2"/>
  <c r="U1415" i="2"/>
  <c r="V1415" i="2"/>
  <c r="W1415" i="2"/>
  <c r="S1416" i="2"/>
  <c r="T1416" i="2"/>
  <c r="U1416" i="2"/>
  <c r="V1416" i="2"/>
  <c r="W1416" i="2"/>
  <c r="S1417" i="2"/>
  <c r="T1417" i="2"/>
  <c r="U1417" i="2"/>
  <c r="V1417" i="2"/>
  <c r="W1417" i="2"/>
  <c r="S1418" i="2"/>
  <c r="T1418" i="2"/>
  <c r="U1418" i="2"/>
  <c r="V1418" i="2"/>
  <c r="W1418" i="2"/>
  <c r="T1419" i="2"/>
  <c r="U1419" i="2"/>
  <c r="V1419" i="2"/>
  <c r="W1419" i="2"/>
  <c r="S1420" i="2"/>
  <c r="T1420" i="2"/>
  <c r="U1420" i="2"/>
  <c r="V1420" i="2"/>
  <c r="W1420" i="2"/>
  <c r="S1421" i="2"/>
  <c r="T1421" i="2"/>
  <c r="U1421" i="2"/>
  <c r="V1421" i="2"/>
  <c r="W1421" i="2"/>
  <c r="S1422" i="2"/>
  <c r="T1422" i="2"/>
  <c r="U1422" i="2"/>
  <c r="V1422" i="2"/>
  <c r="W1422" i="2"/>
  <c r="S1423" i="2"/>
  <c r="T1423" i="2"/>
  <c r="U1423" i="2"/>
  <c r="V1423" i="2"/>
  <c r="W1423" i="2"/>
  <c r="S1424" i="2"/>
  <c r="T1424" i="2"/>
  <c r="U1424" i="2"/>
  <c r="V1424" i="2"/>
  <c r="W1424" i="2"/>
  <c r="S1425" i="2"/>
  <c r="T1425" i="2"/>
  <c r="U1425" i="2"/>
  <c r="V1425" i="2"/>
  <c r="W1425" i="2"/>
  <c r="S1426" i="2"/>
  <c r="T1426" i="2"/>
  <c r="U1426" i="2"/>
  <c r="V1426" i="2"/>
  <c r="W1426" i="2"/>
  <c r="S1427" i="2"/>
  <c r="T1427" i="2"/>
  <c r="U1427" i="2"/>
  <c r="V1427" i="2"/>
  <c r="W1427" i="2"/>
  <c r="S1428" i="2"/>
  <c r="T1428" i="2"/>
  <c r="U1428" i="2"/>
  <c r="V1428" i="2"/>
  <c r="W1428" i="2"/>
  <c r="S1429" i="2"/>
  <c r="T1429" i="2"/>
  <c r="U1429" i="2"/>
  <c r="V1429" i="2"/>
  <c r="W1429" i="2"/>
  <c r="S1430" i="2"/>
  <c r="T1430" i="2"/>
  <c r="U1430" i="2"/>
  <c r="V1430" i="2"/>
  <c r="W1430" i="2"/>
  <c r="S1431" i="2"/>
  <c r="T1431" i="2"/>
  <c r="U1431" i="2"/>
  <c r="V1431" i="2"/>
  <c r="W1431" i="2"/>
  <c r="S1432" i="2"/>
  <c r="T1432" i="2"/>
  <c r="U1432" i="2"/>
  <c r="V1432" i="2"/>
  <c r="W1432" i="2"/>
  <c r="S1433" i="2"/>
  <c r="T1433" i="2"/>
  <c r="U1433" i="2"/>
  <c r="V1433" i="2"/>
  <c r="W1433" i="2"/>
  <c r="S1434" i="2"/>
  <c r="T1434" i="2"/>
  <c r="U1434" i="2"/>
  <c r="V1434" i="2"/>
  <c r="W1434" i="2"/>
  <c r="S1435" i="2"/>
  <c r="T1435" i="2"/>
  <c r="U1435" i="2"/>
  <c r="V1435" i="2"/>
  <c r="W1435" i="2"/>
  <c r="T1436" i="2"/>
  <c r="U1436" i="2"/>
  <c r="V1436" i="2"/>
  <c r="W1436" i="2"/>
  <c r="T1437" i="2"/>
  <c r="U1437" i="2"/>
  <c r="V1437" i="2"/>
  <c r="W1437" i="2"/>
  <c r="T1438" i="2"/>
  <c r="U1438" i="2"/>
  <c r="V1438" i="2"/>
  <c r="W1438" i="2"/>
  <c r="T1439" i="2"/>
  <c r="U1439" i="2"/>
  <c r="V1439" i="2"/>
  <c r="W1439" i="2"/>
  <c r="T1440" i="2"/>
  <c r="U1440" i="2"/>
  <c r="V1440" i="2"/>
  <c r="W1440" i="2"/>
  <c r="S1441" i="2"/>
  <c r="T1441" i="2"/>
  <c r="U1441" i="2"/>
  <c r="V1441" i="2"/>
  <c r="W1441" i="2"/>
  <c r="S1442" i="2"/>
  <c r="T1442" i="2"/>
  <c r="U1442" i="2"/>
  <c r="V1442" i="2"/>
  <c r="W1442" i="2"/>
  <c r="S1443" i="2"/>
  <c r="T1443" i="2"/>
  <c r="U1443" i="2"/>
  <c r="V1443" i="2"/>
  <c r="W1443" i="2"/>
  <c r="S1444" i="2"/>
  <c r="T1444" i="2"/>
  <c r="U1444" i="2"/>
  <c r="V1444" i="2"/>
  <c r="W1444" i="2"/>
  <c r="S1445" i="2"/>
  <c r="T1445" i="2"/>
  <c r="U1445" i="2"/>
  <c r="V1445" i="2"/>
  <c r="W1445" i="2"/>
  <c r="S1446" i="2"/>
  <c r="T1446" i="2"/>
  <c r="U1446" i="2"/>
  <c r="V1446" i="2"/>
  <c r="W1446" i="2"/>
  <c r="S1447" i="2"/>
  <c r="T1447" i="2"/>
  <c r="U1447" i="2"/>
  <c r="V1447" i="2"/>
  <c r="W1447" i="2"/>
  <c r="W10" i="2"/>
  <c r="V10" i="2"/>
  <c r="U10" i="2"/>
  <c r="T10" i="2"/>
  <c r="S10" i="2"/>
  <c r="H80" i="35" l="1"/>
  <c r="H76" i="35"/>
  <c r="H62" i="35"/>
  <c r="G40" i="44" l="1"/>
  <c r="G37" i="44" l="1"/>
  <c r="G38" i="44"/>
  <c r="G41" i="44" l="1"/>
  <c r="G39" i="44"/>
  <c r="G36" i="44"/>
  <c r="G35" i="44"/>
  <c r="G34" i="44"/>
  <c r="G33" i="44"/>
  <c r="G32" i="44"/>
  <c r="G31" i="44"/>
  <c r="G30" i="44"/>
  <c r="G29" i="44"/>
  <c r="G28" i="44"/>
  <c r="G27" i="44"/>
  <c r="G26" i="44"/>
  <c r="G25" i="44"/>
  <c r="G24" i="44"/>
  <c r="G23" i="44"/>
  <c r="G22" i="44"/>
  <c r="G21" i="44"/>
  <c r="G20" i="44"/>
  <c r="G19" i="44"/>
  <c r="G18" i="44"/>
  <c r="G17" i="44"/>
  <c r="G16" i="44"/>
  <c r="G15" i="44"/>
  <c r="G14" i="44"/>
  <c r="G13" i="44"/>
  <c r="G12" i="44"/>
  <c r="G11" i="44"/>
  <c r="G43" i="44" l="1"/>
  <c r="I36" i="31" s="1"/>
  <c r="AA638" i="2"/>
  <c r="Z638" i="2"/>
  <c r="Y638" i="2"/>
  <c r="K638" i="2"/>
  <c r="AE638" i="2" s="1"/>
  <c r="AA636" i="2"/>
  <c r="Z636" i="2"/>
  <c r="Y636" i="2"/>
  <c r="K636" i="2"/>
  <c r="AE636" i="2" s="1"/>
  <c r="AA634" i="2"/>
  <c r="Z634" i="2"/>
  <c r="Y634" i="2"/>
  <c r="K634" i="2"/>
  <c r="AA631" i="2"/>
  <c r="Y631" i="2"/>
  <c r="K631" i="2"/>
  <c r="AE631" i="2" s="1"/>
  <c r="AA629" i="2"/>
  <c r="Z629" i="2"/>
  <c r="Y629" i="2"/>
  <c r="K629" i="2"/>
  <c r="AA562" i="2"/>
  <c r="Z562" i="2"/>
  <c r="Y562" i="2"/>
  <c r="K562" i="2"/>
  <c r="AE562" i="2" s="1"/>
  <c r="AA560" i="2"/>
  <c r="Z560" i="2"/>
  <c r="Y560" i="2"/>
  <c r="K560" i="2"/>
  <c r="AE560" i="2" s="1"/>
  <c r="AA422" i="2"/>
  <c r="Z422" i="2"/>
  <c r="Y422" i="2"/>
  <c r="K422" i="2"/>
  <c r="AE422" i="2" s="1"/>
  <c r="AA425" i="2"/>
  <c r="Z425" i="2"/>
  <c r="Y425" i="2"/>
  <c r="K425" i="2"/>
  <c r="AA421" i="2"/>
  <c r="Z421" i="2"/>
  <c r="Y421" i="2"/>
  <c r="K421" i="2"/>
  <c r="AA218" i="2"/>
  <c r="Z218" i="2"/>
  <c r="Y218" i="2"/>
  <c r="K218" i="2"/>
  <c r="G19" i="31"/>
  <c r="I19" i="31" s="1"/>
  <c r="G18" i="31"/>
  <c r="I18" i="31" s="1"/>
  <c r="G17" i="31"/>
  <c r="I17" i="31" s="1"/>
  <c r="G16" i="31"/>
  <c r="I16" i="31" s="1"/>
  <c r="G15" i="31"/>
  <c r="I15" i="31" s="1"/>
  <c r="G14" i="31"/>
  <c r="I14" i="31" s="1"/>
  <c r="G13" i="31"/>
  <c r="I13" i="31" s="1"/>
  <c r="G12" i="31"/>
  <c r="I12" i="31" s="1"/>
  <c r="G11" i="31"/>
  <c r="I11" i="31" s="1"/>
  <c r="G22" i="31"/>
  <c r="I22" i="31" s="1"/>
  <c r="G21" i="31"/>
  <c r="I21" i="31" s="1"/>
  <c r="G20" i="31"/>
  <c r="I20" i="31" s="1"/>
  <c r="AE634" i="2" l="1"/>
  <c r="AE629" i="2"/>
  <c r="AE425" i="2"/>
  <c r="AE421" i="2"/>
  <c r="AE218" i="2"/>
  <c r="E58" i="35"/>
  <c r="F58" i="35" s="1"/>
  <c r="H58" i="35" s="1"/>
  <c r="E61" i="35"/>
  <c r="F61" i="35" s="1"/>
  <c r="H61" i="35" s="1"/>
  <c r="E60" i="35"/>
  <c r="F60" i="35" s="1"/>
  <c r="H60" i="35" s="1"/>
  <c r="H72" i="35"/>
  <c r="H67" i="35" l="1"/>
  <c r="E66" i="35"/>
  <c r="F66" i="35" s="1"/>
  <c r="H66" i="35" s="1"/>
  <c r="E65" i="35"/>
  <c r="F65" i="35" s="1"/>
  <c r="H65" i="35" s="1"/>
  <c r="E64" i="35"/>
  <c r="F64" i="35" s="1"/>
  <c r="H64" i="35" s="1"/>
  <c r="A98" i="37" l="1"/>
  <c r="A99" i="37"/>
  <c r="A100" i="37"/>
  <c r="A101" i="37"/>
  <c r="E96" i="35"/>
  <c r="F96" i="35" s="1"/>
  <c r="H96" i="35" s="1"/>
  <c r="E95" i="35"/>
  <c r="F95" i="35" s="1"/>
  <c r="H95" i="35" s="1"/>
  <c r="E94" i="35"/>
  <c r="F94" i="35" s="1"/>
  <c r="H94" i="35" s="1"/>
  <c r="E93" i="35"/>
  <c r="F93" i="35" s="1"/>
  <c r="H93" i="35" s="1"/>
  <c r="E92" i="35"/>
  <c r="F92" i="35" s="1"/>
  <c r="H92" i="35" s="1"/>
  <c r="E91" i="35"/>
  <c r="F91" i="35" s="1"/>
  <c r="H91" i="35" s="1"/>
  <c r="E90" i="35"/>
  <c r="F90" i="35" s="1"/>
  <c r="H90" i="35" s="1"/>
  <c r="E89" i="35"/>
  <c r="F89" i="35" s="1"/>
  <c r="H89" i="35" s="1"/>
  <c r="E88" i="35"/>
  <c r="F88" i="35" s="1"/>
  <c r="H88" i="35" s="1"/>
  <c r="Y1112" i="2"/>
  <c r="Z1112" i="2"/>
  <c r="AA1112" i="2"/>
  <c r="Y1113" i="2"/>
  <c r="Z1113" i="2"/>
  <c r="AA1113" i="2"/>
  <c r="Y1114" i="2"/>
  <c r="Z1114" i="2"/>
  <c r="AA1114" i="2"/>
  <c r="Y1115" i="2"/>
  <c r="Z1115" i="2"/>
  <c r="AA1115" i="2"/>
  <c r="Y1116" i="2"/>
  <c r="Z1116" i="2"/>
  <c r="AA1116" i="2"/>
  <c r="X1117" i="2"/>
  <c r="Y1117" i="2"/>
  <c r="Z1117" i="2"/>
  <c r="AA1117" i="2"/>
  <c r="X1118" i="2"/>
  <c r="Y1118" i="2"/>
  <c r="Z1118" i="2"/>
  <c r="AA1118" i="2"/>
  <c r="X1119" i="2"/>
  <c r="Y1119" i="2"/>
  <c r="Z1119" i="2"/>
  <c r="AA1119" i="2"/>
  <c r="Z1120" i="2"/>
  <c r="AA1120" i="2"/>
  <c r="Z1121" i="2"/>
  <c r="AA1121" i="2"/>
  <c r="Y1122" i="2"/>
  <c r="Z1122" i="2"/>
  <c r="AA1122" i="2"/>
  <c r="Y1123" i="2"/>
  <c r="Z1123" i="2"/>
  <c r="AA1123" i="2"/>
  <c r="X1124" i="2"/>
  <c r="Y1124" i="2"/>
  <c r="Z1124" i="2"/>
  <c r="AA1124" i="2"/>
  <c r="X1125" i="2"/>
  <c r="Y1125" i="2"/>
  <c r="Z1125" i="2"/>
  <c r="AA1125" i="2"/>
  <c r="X1126" i="2"/>
  <c r="Y1126" i="2"/>
  <c r="Z1126" i="2"/>
  <c r="AA1126" i="2"/>
  <c r="X1127" i="2"/>
  <c r="Y1127" i="2"/>
  <c r="Z1127" i="2"/>
  <c r="AA1127" i="2"/>
  <c r="X1128" i="2"/>
  <c r="Y1128" i="2"/>
  <c r="Z1128" i="2"/>
  <c r="AA1128" i="2"/>
  <c r="X1129" i="2"/>
  <c r="Y1129" i="2"/>
  <c r="Z1129" i="2"/>
  <c r="AA1129" i="2"/>
  <c r="X1130" i="2"/>
  <c r="Y1130" i="2"/>
  <c r="Z1130" i="2"/>
  <c r="AA1130" i="2"/>
  <c r="X1131" i="2"/>
  <c r="Y1131" i="2"/>
  <c r="Z1131" i="2"/>
  <c r="AA1131" i="2"/>
  <c r="X1132" i="2"/>
  <c r="Y1132" i="2"/>
  <c r="Z1132" i="2"/>
  <c r="AA1132" i="2"/>
  <c r="X1133" i="2"/>
  <c r="Y1133" i="2"/>
  <c r="Z1133" i="2"/>
  <c r="AA1133" i="2"/>
  <c r="X1134" i="2"/>
  <c r="Y1134" i="2"/>
  <c r="Z1134" i="2"/>
  <c r="AA1134" i="2"/>
  <c r="Y1135" i="2"/>
  <c r="Z1135" i="2"/>
  <c r="AA1135" i="2"/>
  <c r="Y1136" i="2"/>
  <c r="Z1136" i="2"/>
  <c r="AA1136" i="2"/>
  <c r="Y1137" i="2"/>
  <c r="Z1137" i="2"/>
  <c r="AA1137" i="2"/>
  <c r="Y1138" i="2"/>
  <c r="Z1138" i="2"/>
  <c r="AA1138" i="2"/>
  <c r="Y1139" i="2"/>
  <c r="Z1139" i="2"/>
  <c r="AA1139" i="2"/>
  <c r="Y1140" i="2"/>
  <c r="AA1140" i="2"/>
  <c r="Y1141" i="2"/>
  <c r="AA1141" i="2"/>
  <c r="Y1142" i="2"/>
  <c r="AA1142" i="2"/>
  <c r="Y1143" i="2"/>
  <c r="Z1143" i="2"/>
  <c r="AA1143" i="2"/>
  <c r="Y1144" i="2"/>
  <c r="Z1144" i="2"/>
  <c r="AA1144" i="2"/>
  <c r="Y1145" i="2"/>
  <c r="Z1145" i="2"/>
  <c r="AA1145" i="2"/>
  <c r="X1146" i="2"/>
  <c r="Y1146" i="2"/>
  <c r="Z1146" i="2"/>
  <c r="AA1146" i="2"/>
  <c r="Y1147" i="2"/>
  <c r="Z1147" i="2"/>
  <c r="AA1147" i="2"/>
  <c r="Y1148" i="2"/>
  <c r="Z1148" i="2"/>
  <c r="AA1148" i="2"/>
  <c r="Y1149" i="2"/>
  <c r="Z1149" i="2"/>
  <c r="AA1149" i="2"/>
  <c r="Y1150" i="2"/>
  <c r="Z1150" i="2"/>
  <c r="AA1150" i="2"/>
  <c r="X1151" i="2"/>
  <c r="Y1151" i="2"/>
  <c r="Z1151" i="2"/>
  <c r="AA1151" i="2"/>
  <c r="Y1152" i="2"/>
  <c r="Z1152" i="2"/>
  <c r="AA1152" i="2"/>
  <c r="X1153" i="2"/>
  <c r="Y1153" i="2"/>
  <c r="Z1153" i="2"/>
  <c r="AA1153" i="2"/>
  <c r="Y1154" i="2"/>
  <c r="Z1154" i="2"/>
  <c r="AA1154" i="2"/>
  <c r="Y1155" i="2"/>
  <c r="Z1155" i="2"/>
  <c r="AA1155" i="2"/>
  <c r="Y1156" i="2"/>
  <c r="Z1156" i="2"/>
  <c r="AA1156" i="2"/>
  <c r="X1157" i="2"/>
  <c r="Y1157" i="2"/>
  <c r="Z1157" i="2"/>
  <c r="AA1157" i="2"/>
  <c r="Y1158" i="2"/>
  <c r="Z1158" i="2"/>
  <c r="AA1158" i="2"/>
  <c r="Y1159" i="2"/>
  <c r="Z1159" i="2"/>
  <c r="AA1159" i="2"/>
  <c r="Y1160" i="2"/>
  <c r="Z1160" i="2"/>
  <c r="AA1160" i="2"/>
  <c r="Y1161" i="2"/>
  <c r="Z1161" i="2"/>
  <c r="AA1161" i="2"/>
  <c r="X1162" i="2"/>
  <c r="Y1162" i="2"/>
  <c r="Z1162" i="2"/>
  <c r="AA1162" i="2"/>
  <c r="Y1163" i="2"/>
  <c r="AA1163" i="2"/>
  <c r="Y1164" i="2"/>
  <c r="Z1164" i="2"/>
  <c r="AA1164" i="2"/>
  <c r="Y1165" i="2"/>
  <c r="AA1165" i="2"/>
  <c r="Y1166" i="2"/>
  <c r="AA1166" i="2"/>
  <c r="Y1167" i="2"/>
  <c r="Z1167" i="2"/>
  <c r="AA1167" i="2"/>
  <c r="Y1168" i="2"/>
  <c r="Z1168" i="2"/>
  <c r="AA1168" i="2"/>
  <c r="X1169" i="2"/>
  <c r="Y1169" i="2"/>
  <c r="Z1169" i="2"/>
  <c r="AA1169" i="2"/>
  <c r="Y1170" i="2"/>
  <c r="Z1170" i="2"/>
  <c r="AA1170" i="2"/>
  <c r="Y1171" i="2"/>
  <c r="Z1171" i="2"/>
  <c r="AA1171" i="2"/>
  <c r="X1172" i="2"/>
  <c r="Y1172" i="2"/>
  <c r="Z1172" i="2"/>
  <c r="AA1172" i="2"/>
  <c r="X1173" i="2"/>
  <c r="Y1173" i="2"/>
  <c r="Z1173" i="2"/>
  <c r="AA1173" i="2"/>
  <c r="X1174" i="2"/>
  <c r="Y1174" i="2"/>
  <c r="Z1174" i="2"/>
  <c r="AA1174" i="2"/>
  <c r="X1175" i="2"/>
  <c r="Y1175" i="2"/>
  <c r="Z1175" i="2"/>
  <c r="AA1175" i="2"/>
  <c r="X1176" i="2"/>
  <c r="Y1176" i="2"/>
  <c r="Z1176" i="2"/>
  <c r="AA1176" i="2"/>
  <c r="X1177" i="2"/>
  <c r="Y1177" i="2"/>
  <c r="Z1177" i="2"/>
  <c r="AA1177" i="2"/>
  <c r="X1178" i="2"/>
  <c r="Y1178" i="2"/>
  <c r="Z1178" i="2"/>
  <c r="AA1178" i="2"/>
  <c r="Y1179" i="2"/>
  <c r="Z1179" i="2"/>
  <c r="AA1179" i="2"/>
  <c r="X1180" i="2"/>
  <c r="Y1180" i="2"/>
  <c r="Z1180" i="2"/>
  <c r="AA1180" i="2"/>
  <c r="X1181" i="2"/>
  <c r="Y1181" i="2"/>
  <c r="Z1181" i="2"/>
  <c r="AA1181" i="2"/>
  <c r="X1182" i="2"/>
  <c r="Y1182" i="2"/>
  <c r="Z1182" i="2"/>
  <c r="AA1182" i="2"/>
  <c r="X1183" i="2"/>
  <c r="Y1183" i="2"/>
  <c r="Z1183" i="2"/>
  <c r="AA1183" i="2"/>
  <c r="X1184" i="2"/>
  <c r="Y1184" i="2"/>
  <c r="Z1184" i="2"/>
  <c r="AA1184" i="2"/>
  <c r="X1185" i="2"/>
  <c r="Y1185" i="2"/>
  <c r="Z1185" i="2"/>
  <c r="AA1185" i="2"/>
  <c r="X1186" i="2"/>
  <c r="Y1186" i="2"/>
  <c r="Z1186" i="2"/>
  <c r="AA1186" i="2"/>
  <c r="X1187" i="2"/>
  <c r="Y1187" i="2"/>
  <c r="Z1187" i="2"/>
  <c r="AA1187" i="2"/>
  <c r="X1188" i="2"/>
  <c r="Y1188" i="2"/>
  <c r="Z1188" i="2"/>
  <c r="AA1188" i="2"/>
  <c r="X1189" i="2"/>
  <c r="Y1189" i="2"/>
  <c r="Z1189" i="2"/>
  <c r="AA1189" i="2"/>
  <c r="X1190" i="2"/>
  <c r="Y1190" i="2"/>
  <c r="Z1190" i="2"/>
  <c r="AA1190" i="2"/>
  <c r="X1191" i="2"/>
  <c r="Y1191" i="2"/>
  <c r="Z1191" i="2"/>
  <c r="AA1191" i="2"/>
  <c r="X1192" i="2"/>
  <c r="Y1192" i="2"/>
  <c r="Z1192" i="2"/>
  <c r="AA1192" i="2"/>
  <c r="X1193" i="2"/>
  <c r="Y1193" i="2"/>
  <c r="Z1193" i="2"/>
  <c r="AA1193" i="2"/>
  <c r="X1194" i="2"/>
  <c r="Y1194" i="2"/>
  <c r="Z1194" i="2"/>
  <c r="AA1194" i="2"/>
  <c r="X1195" i="2"/>
  <c r="Y1195" i="2"/>
  <c r="Z1195" i="2"/>
  <c r="AA1195" i="2"/>
  <c r="X1196" i="2"/>
  <c r="Y1196" i="2"/>
  <c r="Z1196" i="2"/>
  <c r="AA1196" i="2"/>
  <c r="X1197" i="2"/>
  <c r="Y1197" i="2"/>
  <c r="Z1197" i="2"/>
  <c r="AA1197" i="2"/>
  <c r="X1198" i="2"/>
  <c r="Y1198" i="2"/>
  <c r="Z1198" i="2"/>
  <c r="AA1198" i="2"/>
  <c r="Y1199" i="2"/>
  <c r="Z1199" i="2"/>
  <c r="AA1199" i="2"/>
  <c r="Y1200" i="2"/>
  <c r="Z1200" i="2"/>
  <c r="AA1200" i="2"/>
  <c r="Y1201" i="2"/>
  <c r="Z1201" i="2"/>
  <c r="AA1201" i="2"/>
  <c r="X1202" i="2"/>
  <c r="Y1202" i="2"/>
  <c r="Z1202" i="2"/>
  <c r="AA1202" i="2"/>
  <c r="Y1203" i="2"/>
  <c r="Z1203" i="2"/>
  <c r="AA1203" i="2"/>
  <c r="Y1204" i="2"/>
  <c r="Z1204" i="2"/>
  <c r="AA1204" i="2"/>
  <c r="Y1205" i="2"/>
  <c r="Z1205" i="2"/>
  <c r="AA1205" i="2"/>
  <c r="X1206" i="2"/>
  <c r="Y1206" i="2"/>
  <c r="Z1206" i="2"/>
  <c r="AA1206" i="2"/>
  <c r="X1207" i="2"/>
  <c r="Y1207" i="2"/>
  <c r="Z1207" i="2"/>
  <c r="AA1207" i="2"/>
  <c r="Y1208" i="2"/>
  <c r="Z1208" i="2"/>
  <c r="AA1208" i="2"/>
  <c r="X1209" i="2"/>
  <c r="Y1209" i="2"/>
  <c r="Z1209" i="2"/>
  <c r="AA1209" i="2"/>
  <c r="X1210" i="2"/>
  <c r="Y1210" i="2"/>
  <c r="Z1210" i="2"/>
  <c r="AA1210" i="2"/>
  <c r="Z1211" i="2"/>
  <c r="AA1211" i="2"/>
  <c r="X1212" i="2"/>
  <c r="Y1212" i="2"/>
  <c r="Z1212" i="2"/>
  <c r="AA1212" i="2"/>
  <c r="X1213" i="2"/>
  <c r="Y1213" i="2"/>
  <c r="Z1213" i="2"/>
  <c r="AA1213" i="2"/>
  <c r="X1214" i="2"/>
  <c r="Y1214" i="2"/>
  <c r="Z1214" i="2"/>
  <c r="AA1214" i="2"/>
  <c r="X1215" i="2"/>
  <c r="Y1215" i="2"/>
  <c r="Z1215" i="2"/>
  <c r="AA1215" i="2"/>
  <c r="Y1216" i="2"/>
  <c r="Z1216" i="2"/>
  <c r="AA1216" i="2"/>
  <c r="Y1217" i="2"/>
  <c r="Z1217" i="2"/>
  <c r="AA1217" i="2"/>
  <c r="Y1218" i="2"/>
  <c r="Z1218" i="2"/>
  <c r="AA1218" i="2"/>
  <c r="X1219" i="2"/>
  <c r="Y1219" i="2"/>
  <c r="Z1219" i="2"/>
  <c r="AA1219" i="2"/>
  <c r="Y1220" i="2"/>
  <c r="Z1220" i="2"/>
  <c r="AA1220" i="2"/>
  <c r="Y1221" i="2"/>
  <c r="Z1221" i="2"/>
  <c r="AA1221" i="2"/>
  <c r="Y1222" i="2"/>
  <c r="Z1222" i="2"/>
  <c r="AA1222" i="2"/>
  <c r="X1223" i="2"/>
  <c r="Y1223" i="2"/>
  <c r="Z1223" i="2"/>
  <c r="AA1223" i="2"/>
  <c r="X1224" i="2"/>
  <c r="Y1224" i="2"/>
  <c r="Z1224" i="2"/>
  <c r="AA1224" i="2"/>
  <c r="Z1225" i="2"/>
  <c r="AA1225" i="2"/>
  <c r="X1226" i="2"/>
  <c r="Y1226" i="2"/>
  <c r="Z1226" i="2"/>
  <c r="AA1226" i="2"/>
  <c r="X1227" i="2"/>
  <c r="Y1227" i="2"/>
  <c r="Z1227" i="2"/>
  <c r="AA1227" i="2"/>
  <c r="X1228" i="2"/>
  <c r="Y1228" i="2"/>
  <c r="Z1228" i="2"/>
  <c r="AA1228" i="2"/>
  <c r="Y1229" i="2"/>
  <c r="Z1229" i="2"/>
  <c r="AA1229" i="2"/>
  <c r="Y1230" i="2"/>
  <c r="Z1230" i="2"/>
  <c r="AA1230" i="2"/>
  <c r="Y1231" i="2"/>
  <c r="Z1231" i="2"/>
  <c r="AA1231" i="2"/>
  <c r="X1232" i="2"/>
  <c r="Y1232" i="2"/>
  <c r="Z1232" i="2"/>
  <c r="AA1232" i="2"/>
  <c r="X1233" i="2"/>
  <c r="Y1233" i="2"/>
  <c r="Z1233" i="2"/>
  <c r="AA1233" i="2"/>
  <c r="X1234" i="2"/>
  <c r="Y1234" i="2"/>
  <c r="Z1234" i="2"/>
  <c r="AA1234" i="2"/>
  <c r="X1235" i="2"/>
  <c r="Y1235" i="2"/>
  <c r="Z1235" i="2"/>
  <c r="AA1235" i="2"/>
  <c r="X1236" i="2"/>
  <c r="Y1236" i="2"/>
  <c r="Z1236" i="2"/>
  <c r="AA1236" i="2"/>
  <c r="Y1237" i="2"/>
  <c r="Z1237" i="2"/>
  <c r="AA1237" i="2"/>
  <c r="Y1238" i="2"/>
  <c r="Z1238" i="2"/>
  <c r="AA1238" i="2"/>
  <c r="Y1239" i="2"/>
  <c r="AA1239" i="2"/>
  <c r="Z1240" i="2"/>
  <c r="AA1240" i="2"/>
  <c r="X1241" i="2"/>
  <c r="Y1241" i="2"/>
  <c r="Z1241" i="2"/>
  <c r="AA1241" i="2"/>
  <c r="Y1242" i="2"/>
  <c r="Z1242" i="2"/>
  <c r="AA1242" i="2"/>
  <c r="Y1243" i="2"/>
  <c r="Z1243" i="2"/>
  <c r="AA1243" i="2"/>
  <c r="Y1244" i="2"/>
  <c r="Z1244" i="2"/>
  <c r="AA1244" i="2"/>
  <c r="Y1245" i="2"/>
  <c r="Z1245" i="2"/>
  <c r="AA1245" i="2"/>
  <c r="X1246" i="2"/>
  <c r="Y1246" i="2"/>
  <c r="Z1246" i="2"/>
  <c r="AA1246" i="2"/>
  <c r="Y1247" i="2"/>
  <c r="AA1247" i="2"/>
  <c r="Y1248" i="2"/>
  <c r="AA1248" i="2"/>
  <c r="X1249" i="2"/>
  <c r="Y1249" i="2"/>
  <c r="Z1249" i="2"/>
  <c r="AA1249" i="2"/>
  <c r="Y1250" i="2"/>
  <c r="AA1250" i="2"/>
  <c r="X1251" i="2"/>
  <c r="Y1251" i="2"/>
  <c r="Z1251" i="2"/>
  <c r="AA1251" i="2"/>
  <c r="X1252" i="2"/>
  <c r="Y1252" i="2"/>
  <c r="Z1252" i="2"/>
  <c r="AA1252" i="2"/>
  <c r="X1253" i="2"/>
  <c r="Y1253" i="2"/>
  <c r="Z1253" i="2"/>
  <c r="AA1253" i="2"/>
  <c r="X1254" i="2"/>
  <c r="Y1254" i="2"/>
  <c r="Z1254" i="2"/>
  <c r="AA1254" i="2"/>
  <c r="Y1255" i="2"/>
  <c r="AA1255" i="2"/>
  <c r="Y1256" i="2"/>
  <c r="Z1256" i="2"/>
  <c r="AA1256" i="2"/>
  <c r="Y1257" i="2"/>
  <c r="Z1257" i="2"/>
  <c r="AA1257" i="2"/>
  <c r="X1260" i="2"/>
  <c r="Y1260" i="2"/>
  <c r="Z1260" i="2"/>
  <c r="AA1260" i="2"/>
  <c r="X1261" i="2"/>
  <c r="Y1261" i="2"/>
  <c r="Z1261" i="2"/>
  <c r="AA1261" i="2"/>
  <c r="X1262" i="2"/>
  <c r="Y1262" i="2"/>
  <c r="Z1262" i="2"/>
  <c r="AA1262" i="2"/>
  <c r="X1263" i="2"/>
  <c r="Y1263" i="2"/>
  <c r="Z1263" i="2"/>
  <c r="AA1263" i="2"/>
  <c r="X1264" i="2"/>
  <c r="Y1264" i="2"/>
  <c r="Z1264" i="2"/>
  <c r="AA1264" i="2"/>
  <c r="Y1265" i="2"/>
  <c r="Z1265" i="2"/>
  <c r="AA1265" i="2"/>
  <c r="Y1266" i="2"/>
  <c r="Z1266" i="2"/>
  <c r="AA1266" i="2"/>
  <c r="Y1267" i="2"/>
  <c r="Z1267" i="2"/>
  <c r="AA1267" i="2"/>
  <c r="X1268" i="2"/>
  <c r="Y1268" i="2"/>
  <c r="Z1268" i="2"/>
  <c r="AA1268" i="2"/>
  <c r="Y1269" i="2"/>
  <c r="Z1269" i="2"/>
  <c r="AA1269" i="2"/>
  <c r="X1270" i="2"/>
  <c r="Y1270" i="2"/>
  <c r="Z1270" i="2"/>
  <c r="AA1270" i="2"/>
  <c r="Y1271" i="2"/>
  <c r="Z1271" i="2"/>
  <c r="AA1271" i="2"/>
  <c r="Y1272" i="2"/>
  <c r="Z1272" i="2"/>
  <c r="AA1272" i="2"/>
  <c r="X1273" i="2"/>
  <c r="Y1273" i="2"/>
  <c r="Z1273" i="2"/>
  <c r="AA1273" i="2"/>
  <c r="X1274" i="2"/>
  <c r="Y1274" i="2"/>
  <c r="Z1274" i="2"/>
  <c r="AA1274" i="2"/>
  <c r="Y1275" i="2"/>
  <c r="AA1275" i="2"/>
  <c r="X1276" i="2"/>
  <c r="Y1276" i="2"/>
  <c r="Z1276" i="2"/>
  <c r="AA1276" i="2"/>
  <c r="X1277" i="2"/>
  <c r="Y1277" i="2"/>
  <c r="Z1277" i="2"/>
  <c r="AA1277" i="2"/>
  <c r="X1278" i="2"/>
  <c r="Y1278" i="2"/>
  <c r="Z1278" i="2"/>
  <c r="AA1278" i="2"/>
  <c r="X1279" i="2"/>
  <c r="Y1279" i="2"/>
  <c r="Z1279" i="2"/>
  <c r="AA1279" i="2"/>
  <c r="X1280" i="2"/>
  <c r="Y1280" i="2"/>
  <c r="Z1280" i="2"/>
  <c r="AA1280" i="2"/>
  <c r="X1281" i="2"/>
  <c r="Y1281" i="2"/>
  <c r="Z1281" i="2"/>
  <c r="AA1281" i="2"/>
  <c r="X1282" i="2"/>
  <c r="Y1282" i="2"/>
  <c r="Z1282" i="2"/>
  <c r="AA1282" i="2"/>
  <c r="Y1283" i="2"/>
  <c r="Z1283" i="2"/>
  <c r="AA1283" i="2"/>
  <c r="Y1284" i="2"/>
  <c r="Z1284" i="2"/>
  <c r="AA1284" i="2"/>
  <c r="Y1285" i="2"/>
  <c r="Z1285" i="2"/>
  <c r="AA1285" i="2"/>
  <c r="X1286" i="2"/>
  <c r="Y1286" i="2"/>
  <c r="Z1286" i="2"/>
  <c r="AA1286" i="2"/>
  <c r="X1287" i="2"/>
  <c r="Y1287" i="2"/>
  <c r="Z1287" i="2"/>
  <c r="AA1287" i="2"/>
  <c r="X1288" i="2"/>
  <c r="Y1288" i="2"/>
  <c r="Z1288" i="2"/>
  <c r="AA1288" i="2"/>
  <c r="X1289" i="2"/>
  <c r="Y1289" i="2"/>
  <c r="Z1289" i="2"/>
  <c r="AA1289" i="2"/>
  <c r="X1290" i="2"/>
  <c r="Y1290" i="2"/>
  <c r="Z1290" i="2"/>
  <c r="AA1290" i="2"/>
  <c r="X1291" i="2"/>
  <c r="Y1291" i="2"/>
  <c r="Z1291" i="2"/>
  <c r="AA1291" i="2"/>
  <c r="X1292" i="2"/>
  <c r="Y1292" i="2"/>
  <c r="Z1292" i="2"/>
  <c r="AA1292" i="2"/>
  <c r="Y1293" i="2"/>
  <c r="Z1293" i="2"/>
  <c r="AA1293" i="2"/>
  <c r="Y1294" i="2"/>
  <c r="Z1294" i="2"/>
  <c r="AA1294" i="2"/>
  <c r="Y1295" i="2"/>
  <c r="Z1295" i="2"/>
  <c r="AA1295" i="2"/>
  <c r="Y1296" i="2"/>
  <c r="AA1296" i="2"/>
  <c r="Y1297" i="2"/>
  <c r="AA1297" i="2"/>
  <c r="Y1298" i="2"/>
  <c r="AA1298" i="2"/>
  <c r="Y1299" i="2"/>
  <c r="Z1299" i="2"/>
  <c r="AA1299" i="2"/>
  <c r="Y1300" i="2"/>
  <c r="Z1300" i="2"/>
  <c r="AA1300" i="2"/>
  <c r="Y1301" i="2"/>
  <c r="Z1301" i="2"/>
  <c r="AA1301" i="2"/>
  <c r="Y1302" i="2"/>
  <c r="AA1302" i="2"/>
  <c r="X1303" i="2"/>
  <c r="Y1303" i="2"/>
  <c r="Z1303" i="2"/>
  <c r="AA1303" i="2"/>
  <c r="X1305" i="2"/>
  <c r="Y1305" i="2"/>
  <c r="Z1305" i="2"/>
  <c r="AA1305" i="2"/>
  <c r="Y1307" i="2"/>
  <c r="Z1307" i="2"/>
  <c r="AA1307" i="2"/>
  <c r="Y1308" i="2"/>
  <c r="Z1308" i="2"/>
  <c r="AA1308" i="2"/>
  <c r="X1309" i="2"/>
  <c r="Y1309" i="2"/>
  <c r="Z1309" i="2"/>
  <c r="AA1309" i="2"/>
  <c r="X1311" i="2"/>
  <c r="Y1311" i="2"/>
  <c r="Z1311" i="2"/>
  <c r="AA1311" i="2"/>
  <c r="X1312" i="2"/>
  <c r="Y1312" i="2"/>
  <c r="Z1312" i="2"/>
  <c r="AA1312" i="2"/>
  <c r="X1313" i="2"/>
  <c r="Y1313" i="2"/>
  <c r="Z1313" i="2"/>
  <c r="AA1313" i="2"/>
  <c r="X1314" i="2"/>
  <c r="Y1314" i="2"/>
  <c r="Z1314" i="2"/>
  <c r="AA1314" i="2"/>
  <c r="X1315" i="2"/>
  <c r="Y1315" i="2"/>
  <c r="Z1315" i="2"/>
  <c r="AA1315" i="2"/>
  <c r="X1316" i="2"/>
  <c r="Y1316" i="2"/>
  <c r="Z1316" i="2"/>
  <c r="AA1316" i="2"/>
  <c r="Y1317" i="2"/>
  <c r="Z1317" i="2"/>
  <c r="AA1317" i="2"/>
  <c r="Y1318" i="2"/>
  <c r="Z1318" i="2"/>
  <c r="AA1318" i="2"/>
  <c r="Y1319" i="2"/>
  <c r="Z1319" i="2"/>
  <c r="AA1319" i="2"/>
  <c r="Y1320" i="2"/>
  <c r="Z1320" i="2"/>
  <c r="AA1320" i="2"/>
  <c r="Y1321" i="2"/>
  <c r="Z1321" i="2"/>
  <c r="AA1321" i="2"/>
  <c r="Y1322" i="2"/>
  <c r="Z1322" i="2"/>
  <c r="AA1322" i="2"/>
  <c r="Y1323" i="2"/>
  <c r="Z1323" i="2"/>
  <c r="AA1323" i="2"/>
  <c r="Y1324" i="2"/>
  <c r="Z1324" i="2"/>
  <c r="AA1324" i="2"/>
  <c r="Y1325" i="2"/>
  <c r="Z1325" i="2"/>
  <c r="AA1325" i="2"/>
  <c r="X1326" i="2"/>
  <c r="Y1326" i="2"/>
  <c r="Z1326" i="2"/>
  <c r="AA1326" i="2"/>
  <c r="X1327" i="2"/>
  <c r="Y1327" i="2"/>
  <c r="Z1327" i="2"/>
  <c r="AA1327" i="2"/>
  <c r="X1328" i="2"/>
  <c r="Y1328" i="2"/>
  <c r="Z1328" i="2"/>
  <c r="AA1328" i="2"/>
  <c r="X1329" i="2"/>
  <c r="Y1329" i="2"/>
  <c r="Z1329" i="2"/>
  <c r="AA1329" i="2"/>
  <c r="X1330" i="2"/>
  <c r="Y1330" i="2"/>
  <c r="Z1330" i="2"/>
  <c r="AA1330" i="2"/>
  <c r="X1331" i="2"/>
  <c r="Y1331" i="2"/>
  <c r="Z1331" i="2"/>
  <c r="AA1331" i="2"/>
  <c r="X1332" i="2"/>
  <c r="Y1332" i="2"/>
  <c r="Z1332" i="2"/>
  <c r="AA1332" i="2"/>
  <c r="X1334" i="2"/>
  <c r="Y1334" i="2"/>
  <c r="Z1334" i="2"/>
  <c r="AA1334" i="2"/>
  <c r="Z1335" i="2"/>
  <c r="AA1335" i="2"/>
  <c r="X1336" i="2"/>
  <c r="Y1336" i="2"/>
  <c r="Z1336" i="2"/>
  <c r="AA1336" i="2"/>
  <c r="X1337" i="2"/>
  <c r="Y1337" i="2"/>
  <c r="Z1337" i="2"/>
  <c r="AA1337" i="2"/>
  <c r="X1338" i="2"/>
  <c r="Y1338" i="2"/>
  <c r="Z1338" i="2"/>
  <c r="AA1338" i="2"/>
  <c r="X1339" i="2"/>
  <c r="Y1339" i="2"/>
  <c r="Z1339" i="2"/>
  <c r="AA1339" i="2"/>
  <c r="X1340" i="2"/>
  <c r="Y1340" i="2"/>
  <c r="Z1340" i="2"/>
  <c r="AA1340" i="2"/>
  <c r="X1341" i="2"/>
  <c r="Y1341" i="2"/>
  <c r="Z1341" i="2"/>
  <c r="AA1341" i="2"/>
  <c r="X1342" i="2"/>
  <c r="Y1342" i="2"/>
  <c r="Z1342" i="2"/>
  <c r="AA1342" i="2"/>
  <c r="Y1343" i="2"/>
  <c r="Z1343" i="2"/>
  <c r="AA1343" i="2"/>
  <c r="X1344" i="2"/>
  <c r="Y1344" i="2"/>
  <c r="Z1344" i="2"/>
  <c r="AA1344" i="2"/>
  <c r="X1345" i="2"/>
  <c r="Y1345" i="2"/>
  <c r="Z1345" i="2"/>
  <c r="AA1345" i="2"/>
  <c r="Y1346" i="2"/>
  <c r="Z1346" i="2"/>
  <c r="AA1346" i="2"/>
  <c r="Y1347" i="2"/>
  <c r="Z1347" i="2"/>
  <c r="AA1347" i="2"/>
  <c r="Y1348" i="2"/>
  <c r="Z1348" i="2"/>
  <c r="AA1348" i="2"/>
  <c r="Z1349" i="2"/>
  <c r="AA1349" i="2"/>
  <c r="Z1350" i="2"/>
  <c r="AA1350" i="2"/>
  <c r="Y1351" i="2"/>
  <c r="AA1351" i="2"/>
  <c r="X1352" i="2"/>
  <c r="Y1352" i="2"/>
  <c r="Z1352" i="2"/>
  <c r="AA1352" i="2"/>
  <c r="X1353" i="2"/>
  <c r="Y1353" i="2"/>
  <c r="Z1353" i="2"/>
  <c r="AA1353" i="2"/>
  <c r="X1354" i="2"/>
  <c r="Y1354" i="2"/>
  <c r="Z1354" i="2"/>
  <c r="AA1354" i="2"/>
  <c r="Y1355" i="2"/>
  <c r="Z1355" i="2"/>
  <c r="AA1355" i="2"/>
  <c r="Y1356" i="2"/>
  <c r="AA1356" i="2"/>
  <c r="Y1357" i="2"/>
  <c r="Z1357" i="2"/>
  <c r="AA1357" i="2"/>
  <c r="Y1358" i="2"/>
  <c r="Z1358" i="2"/>
  <c r="AA1358" i="2"/>
  <c r="Y1359" i="2"/>
  <c r="Z1359" i="2"/>
  <c r="AA1359" i="2"/>
  <c r="X1360" i="2"/>
  <c r="Y1360" i="2"/>
  <c r="Z1360" i="2"/>
  <c r="AA1360" i="2"/>
  <c r="Y1361" i="2"/>
  <c r="Z1361" i="2"/>
  <c r="AA1361" i="2"/>
  <c r="Z1362" i="2"/>
  <c r="AA1362" i="2"/>
  <c r="X1365" i="2"/>
  <c r="Y1365" i="2"/>
  <c r="Z1365" i="2"/>
  <c r="AA1365" i="2"/>
  <c r="X1366" i="2"/>
  <c r="Y1366" i="2"/>
  <c r="Z1366" i="2"/>
  <c r="AA1366" i="2"/>
  <c r="X1367" i="2"/>
  <c r="Y1367" i="2"/>
  <c r="Z1367" i="2"/>
  <c r="AA1367" i="2"/>
  <c r="X1368" i="2"/>
  <c r="Y1368" i="2"/>
  <c r="Z1368" i="2"/>
  <c r="AA1368" i="2"/>
  <c r="X1369" i="2"/>
  <c r="Y1369" i="2"/>
  <c r="Z1369" i="2"/>
  <c r="AA1369" i="2"/>
  <c r="X1370" i="2"/>
  <c r="Y1370" i="2"/>
  <c r="Z1370" i="2"/>
  <c r="AA1370" i="2"/>
  <c r="X1371" i="2"/>
  <c r="Y1371" i="2"/>
  <c r="Z1371" i="2"/>
  <c r="AA1371" i="2"/>
  <c r="X1372" i="2"/>
  <c r="Y1372" i="2"/>
  <c r="Z1372" i="2"/>
  <c r="AA1372" i="2"/>
  <c r="X1373" i="2"/>
  <c r="Y1373" i="2"/>
  <c r="Z1373" i="2"/>
  <c r="AA1373" i="2"/>
  <c r="X1374" i="2"/>
  <c r="Y1374" i="2"/>
  <c r="Z1374" i="2"/>
  <c r="AA1374" i="2"/>
  <c r="X1375" i="2"/>
  <c r="Y1375" i="2"/>
  <c r="Z1375" i="2"/>
  <c r="AA1375" i="2"/>
  <c r="X1376" i="2"/>
  <c r="Y1376" i="2"/>
  <c r="Z1376" i="2"/>
  <c r="AA1376" i="2"/>
  <c r="X1377" i="2"/>
  <c r="Y1377" i="2"/>
  <c r="Z1377" i="2"/>
  <c r="AA1377" i="2"/>
  <c r="X1378" i="2"/>
  <c r="Y1378" i="2"/>
  <c r="Z1378" i="2"/>
  <c r="AA1378" i="2"/>
  <c r="X1379" i="2"/>
  <c r="Y1379" i="2"/>
  <c r="Z1379" i="2"/>
  <c r="AA1379" i="2"/>
  <c r="Y1380" i="2"/>
  <c r="Z1380" i="2"/>
  <c r="AA1380" i="2"/>
  <c r="X1381" i="2"/>
  <c r="Y1381" i="2"/>
  <c r="Z1381" i="2"/>
  <c r="AA1381" i="2"/>
  <c r="X1382" i="2"/>
  <c r="Y1382" i="2"/>
  <c r="Z1382" i="2"/>
  <c r="AA1382" i="2"/>
  <c r="X1383" i="2"/>
  <c r="Y1383" i="2"/>
  <c r="Z1383" i="2"/>
  <c r="AA1383" i="2"/>
  <c r="X1384" i="2"/>
  <c r="Y1384" i="2"/>
  <c r="Z1384" i="2"/>
  <c r="AA1384" i="2"/>
  <c r="Y1385" i="2"/>
  <c r="AA1385" i="2"/>
  <c r="Y1386" i="2"/>
  <c r="AA1386" i="2"/>
  <c r="Y1387" i="2"/>
  <c r="AA1387" i="2"/>
  <c r="Y1388" i="2"/>
  <c r="Z1388" i="2"/>
  <c r="AA1388" i="2"/>
  <c r="Y1389" i="2"/>
  <c r="Z1389" i="2"/>
  <c r="AA1389" i="2"/>
  <c r="X1390" i="2"/>
  <c r="Y1390" i="2"/>
  <c r="Z1390" i="2"/>
  <c r="AA1390" i="2"/>
  <c r="X1391" i="2"/>
  <c r="Y1391" i="2"/>
  <c r="Z1391" i="2"/>
  <c r="AA1391" i="2"/>
  <c r="X1392" i="2"/>
  <c r="Y1392" i="2"/>
  <c r="Z1392" i="2"/>
  <c r="AA1392" i="2"/>
  <c r="Y1393" i="2"/>
  <c r="Z1393" i="2"/>
  <c r="AA1393" i="2"/>
  <c r="Y1394" i="2"/>
  <c r="Z1394" i="2"/>
  <c r="AA1394" i="2"/>
  <c r="X1395" i="2"/>
  <c r="Y1395" i="2"/>
  <c r="Z1395" i="2"/>
  <c r="AA1395" i="2"/>
  <c r="X1396" i="2"/>
  <c r="Y1396" i="2"/>
  <c r="Z1396" i="2"/>
  <c r="AA1396" i="2"/>
  <c r="X1397" i="2"/>
  <c r="Y1397" i="2"/>
  <c r="Z1397" i="2"/>
  <c r="AA1397" i="2"/>
  <c r="X1398" i="2"/>
  <c r="Y1398" i="2"/>
  <c r="Z1398" i="2"/>
  <c r="AA1398" i="2"/>
  <c r="X1399" i="2"/>
  <c r="Y1399" i="2"/>
  <c r="Z1399" i="2"/>
  <c r="AA1399" i="2"/>
  <c r="X1400" i="2"/>
  <c r="Y1400" i="2"/>
  <c r="Z1400" i="2"/>
  <c r="AA1400" i="2"/>
  <c r="X1401" i="2"/>
  <c r="Y1401" i="2"/>
  <c r="Z1401" i="2"/>
  <c r="AA1401" i="2"/>
  <c r="X1402" i="2"/>
  <c r="Y1402" i="2"/>
  <c r="Z1402" i="2"/>
  <c r="AA1402" i="2"/>
  <c r="X1403" i="2"/>
  <c r="Y1403" i="2"/>
  <c r="Z1403" i="2"/>
  <c r="AA1403" i="2"/>
  <c r="Y1404" i="2"/>
  <c r="Z1404" i="2"/>
  <c r="AA1404" i="2"/>
  <c r="Y1405" i="2"/>
  <c r="Z1405" i="2"/>
  <c r="AA1405" i="2"/>
  <c r="Z1406" i="2"/>
  <c r="AA1406" i="2"/>
  <c r="Z1407" i="2"/>
  <c r="AA1407" i="2"/>
  <c r="Z1408" i="2"/>
  <c r="AA1408" i="2"/>
  <c r="X1409" i="2"/>
  <c r="Y1409" i="2"/>
  <c r="Z1409" i="2"/>
  <c r="AA1409" i="2"/>
  <c r="Y1410" i="2"/>
  <c r="Z1410" i="2"/>
  <c r="AA1410" i="2"/>
  <c r="X1411" i="2"/>
  <c r="Y1411" i="2"/>
  <c r="Z1411" i="2"/>
  <c r="AA1411" i="2"/>
  <c r="X1412" i="2"/>
  <c r="Y1412" i="2"/>
  <c r="Z1412" i="2"/>
  <c r="AA1412" i="2"/>
  <c r="X1413" i="2"/>
  <c r="Y1413" i="2"/>
  <c r="Z1413" i="2"/>
  <c r="AA1413" i="2"/>
  <c r="Y1414" i="2"/>
  <c r="Z1414" i="2"/>
  <c r="AA1414" i="2"/>
  <c r="Y1415" i="2"/>
  <c r="Z1415" i="2"/>
  <c r="AA1415" i="2"/>
  <c r="Y1416" i="2"/>
  <c r="Z1416" i="2"/>
  <c r="AA1416" i="2"/>
  <c r="Y1417" i="2"/>
  <c r="Z1417" i="2"/>
  <c r="AA1417" i="2"/>
  <c r="Y1418" i="2"/>
  <c r="Z1418" i="2"/>
  <c r="AA1418" i="2"/>
  <c r="Z1419" i="2"/>
  <c r="AA1419" i="2"/>
  <c r="Y1420" i="2"/>
  <c r="Z1420" i="2"/>
  <c r="AA1420" i="2"/>
  <c r="Y1421" i="2"/>
  <c r="Z1421" i="2"/>
  <c r="AA1421" i="2"/>
  <c r="Y1422" i="2"/>
  <c r="Z1422" i="2"/>
  <c r="AA1422" i="2"/>
  <c r="Y1423" i="2"/>
  <c r="Z1423" i="2"/>
  <c r="AA1423" i="2"/>
  <c r="Y1424" i="2"/>
  <c r="Z1424" i="2"/>
  <c r="AA1424" i="2"/>
  <c r="Y1425" i="2"/>
  <c r="Z1425" i="2"/>
  <c r="AA1425" i="2"/>
  <c r="Y1426" i="2"/>
  <c r="Z1426" i="2"/>
  <c r="AA1426" i="2"/>
  <c r="Y1427" i="2"/>
  <c r="Z1427" i="2"/>
  <c r="AA1427" i="2"/>
  <c r="X1428" i="2"/>
  <c r="Y1428" i="2"/>
  <c r="Z1428" i="2"/>
  <c r="AA1428" i="2"/>
  <c r="X1429" i="2"/>
  <c r="Y1429" i="2"/>
  <c r="Z1429" i="2"/>
  <c r="AA1429" i="2"/>
  <c r="X1430" i="2"/>
  <c r="Y1430" i="2"/>
  <c r="Z1430" i="2"/>
  <c r="AA1430" i="2"/>
  <c r="X1431" i="2"/>
  <c r="Y1431" i="2"/>
  <c r="Z1431" i="2"/>
  <c r="AA1431" i="2"/>
  <c r="Y1432" i="2"/>
  <c r="Z1432" i="2"/>
  <c r="AA1432" i="2"/>
  <c r="Y1433" i="2"/>
  <c r="Z1433" i="2"/>
  <c r="AA1433" i="2"/>
  <c r="Y1434" i="2"/>
  <c r="Z1434" i="2"/>
  <c r="AA1434" i="2"/>
  <c r="Y1435" i="2"/>
  <c r="Z1435" i="2"/>
  <c r="AA1435" i="2"/>
  <c r="Z1436" i="2"/>
  <c r="AA1436" i="2"/>
  <c r="Z1437" i="2"/>
  <c r="AA1437" i="2"/>
  <c r="Z1438" i="2"/>
  <c r="AA1438" i="2"/>
  <c r="Z1439" i="2"/>
  <c r="AA1439" i="2"/>
  <c r="Z1440" i="2"/>
  <c r="AA1440" i="2"/>
  <c r="X1441" i="2"/>
  <c r="Y1441" i="2"/>
  <c r="Z1441" i="2"/>
  <c r="AA1441" i="2"/>
  <c r="Y1442" i="2"/>
  <c r="Z1442" i="2"/>
  <c r="AA1442" i="2"/>
  <c r="X1443" i="2"/>
  <c r="Y1443" i="2"/>
  <c r="Z1443" i="2"/>
  <c r="AA1443" i="2"/>
  <c r="Y1444" i="2"/>
  <c r="Z1444" i="2"/>
  <c r="AA1444" i="2"/>
  <c r="X1445" i="2"/>
  <c r="Y1445" i="2"/>
  <c r="Z1445" i="2"/>
  <c r="AA1445" i="2"/>
  <c r="Y1446" i="2"/>
  <c r="Z1446" i="2"/>
  <c r="AA1446" i="2"/>
  <c r="Y1447" i="2"/>
  <c r="Z1447" i="2"/>
  <c r="AA1447" i="2"/>
  <c r="K1112" i="2"/>
  <c r="AE1112" i="2" s="1"/>
  <c r="K1113" i="2"/>
  <c r="AE1113" i="2" s="1"/>
  <c r="K1114" i="2"/>
  <c r="AE1114" i="2" s="1"/>
  <c r="K1115" i="2"/>
  <c r="AE1115" i="2" s="1"/>
  <c r="K1116" i="2"/>
  <c r="AE1116" i="2" s="1"/>
  <c r="K1117" i="2"/>
  <c r="AE1117" i="2" s="1"/>
  <c r="K1118" i="2"/>
  <c r="AE1118" i="2" s="1"/>
  <c r="K1119" i="2"/>
  <c r="AE1119" i="2" s="1"/>
  <c r="K1120" i="2"/>
  <c r="AE1120" i="2" s="1"/>
  <c r="K1121" i="2"/>
  <c r="AE1121" i="2" s="1"/>
  <c r="K1122" i="2"/>
  <c r="AE1122" i="2" s="1"/>
  <c r="K1123" i="2"/>
  <c r="AE1123" i="2" s="1"/>
  <c r="K1124" i="2"/>
  <c r="AE1124" i="2" s="1"/>
  <c r="K1125" i="2"/>
  <c r="AE1125" i="2" s="1"/>
  <c r="K1126" i="2"/>
  <c r="AE1126" i="2" s="1"/>
  <c r="K1127" i="2"/>
  <c r="AE1127" i="2" s="1"/>
  <c r="K1128" i="2"/>
  <c r="AE1128" i="2" s="1"/>
  <c r="K1129" i="2"/>
  <c r="AE1129" i="2" s="1"/>
  <c r="K1130" i="2"/>
  <c r="AE1130" i="2" s="1"/>
  <c r="K1131" i="2"/>
  <c r="AE1131" i="2" s="1"/>
  <c r="K1132" i="2"/>
  <c r="AE1132" i="2" s="1"/>
  <c r="K1133" i="2"/>
  <c r="AE1133" i="2" s="1"/>
  <c r="K1134" i="2"/>
  <c r="AE1134" i="2" s="1"/>
  <c r="K1135" i="2"/>
  <c r="AE1135" i="2" s="1"/>
  <c r="K1136" i="2"/>
  <c r="AE1136" i="2" s="1"/>
  <c r="K1137" i="2"/>
  <c r="AE1137" i="2" s="1"/>
  <c r="K1138" i="2"/>
  <c r="AE1138" i="2" s="1"/>
  <c r="K1139" i="2"/>
  <c r="AE1139" i="2" s="1"/>
  <c r="K1140" i="2"/>
  <c r="AE1140" i="2" s="1"/>
  <c r="K1141" i="2"/>
  <c r="AE1141" i="2" s="1"/>
  <c r="K1142" i="2"/>
  <c r="AE1142" i="2" s="1"/>
  <c r="K1143" i="2"/>
  <c r="AE1143" i="2" s="1"/>
  <c r="K1144" i="2"/>
  <c r="AE1144" i="2" s="1"/>
  <c r="K1145" i="2"/>
  <c r="AE1145" i="2" s="1"/>
  <c r="K1146" i="2"/>
  <c r="AE1146" i="2" s="1"/>
  <c r="K1147" i="2"/>
  <c r="AE1147" i="2" s="1"/>
  <c r="K1148" i="2"/>
  <c r="AE1148" i="2" s="1"/>
  <c r="K1149" i="2"/>
  <c r="AE1149" i="2" s="1"/>
  <c r="K1150" i="2"/>
  <c r="AE1150" i="2" s="1"/>
  <c r="K1151" i="2"/>
  <c r="AE1151" i="2" s="1"/>
  <c r="K1152" i="2"/>
  <c r="AE1152" i="2" s="1"/>
  <c r="K1153" i="2"/>
  <c r="AE1153" i="2" s="1"/>
  <c r="K1154" i="2"/>
  <c r="AE1154" i="2" s="1"/>
  <c r="K1155" i="2"/>
  <c r="AE1155" i="2" s="1"/>
  <c r="K1156" i="2"/>
  <c r="AE1156" i="2" s="1"/>
  <c r="K1157" i="2"/>
  <c r="AE1157" i="2" s="1"/>
  <c r="K1158" i="2"/>
  <c r="AE1158" i="2" s="1"/>
  <c r="K1159" i="2"/>
  <c r="AE1159" i="2" s="1"/>
  <c r="K1160" i="2"/>
  <c r="AE1160" i="2" s="1"/>
  <c r="K1161" i="2"/>
  <c r="AE1161" i="2" s="1"/>
  <c r="K1162" i="2"/>
  <c r="AE1162" i="2" s="1"/>
  <c r="K1163" i="2"/>
  <c r="AE1163" i="2" s="1"/>
  <c r="K1164" i="2"/>
  <c r="AE1164" i="2" s="1"/>
  <c r="K1165" i="2"/>
  <c r="AE1165" i="2" s="1"/>
  <c r="K1166" i="2"/>
  <c r="AE1166" i="2" s="1"/>
  <c r="K1167" i="2"/>
  <c r="AE1167" i="2" s="1"/>
  <c r="K1168" i="2"/>
  <c r="AE1168" i="2" s="1"/>
  <c r="K1169" i="2"/>
  <c r="AE1169" i="2" s="1"/>
  <c r="K1170" i="2"/>
  <c r="AE1170" i="2" s="1"/>
  <c r="K1171" i="2"/>
  <c r="AE1171" i="2" s="1"/>
  <c r="K1172" i="2"/>
  <c r="AE1172" i="2" s="1"/>
  <c r="K1173" i="2"/>
  <c r="AE1173" i="2" s="1"/>
  <c r="K1174" i="2"/>
  <c r="AE1174" i="2" s="1"/>
  <c r="K1175" i="2"/>
  <c r="AE1175" i="2" s="1"/>
  <c r="K1176" i="2"/>
  <c r="AE1176" i="2" s="1"/>
  <c r="K1177" i="2"/>
  <c r="AE1177" i="2" s="1"/>
  <c r="K1178" i="2"/>
  <c r="AE1178" i="2" s="1"/>
  <c r="K1179" i="2"/>
  <c r="AE1179" i="2" s="1"/>
  <c r="K1180" i="2"/>
  <c r="AE1180" i="2" s="1"/>
  <c r="K1181" i="2"/>
  <c r="AE1181" i="2" s="1"/>
  <c r="K1182" i="2"/>
  <c r="AE1182" i="2" s="1"/>
  <c r="K1183" i="2"/>
  <c r="AE1183" i="2" s="1"/>
  <c r="K1184" i="2"/>
  <c r="AE1184" i="2" s="1"/>
  <c r="K1185" i="2"/>
  <c r="AE1185" i="2" s="1"/>
  <c r="K1186" i="2"/>
  <c r="AE1186" i="2" s="1"/>
  <c r="K1187" i="2"/>
  <c r="AE1187" i="2" s="1"/>
  <c r="K1188" i="2"/>
  <c r="AE1188" i="2" s="1"/>
  <c r="K1189" i="2"/>
  <c r="AE1189" i="2" s="1"/>
  <c r="K1190" i="2"/>
  <c r="AE1190" i="2" s="1"/>
  <c r="K1191" i="2"/>
  <c r="AE1191" i="2" s="1"/>
  <c r="K1192" i="2"/>
  <c r="AE1192" i="2" s="1"/>
  <c r="K1193" i="2"/>
  <c r="AE1193" i="2" s="1"/>
  <c r="K1194" i="2"/>
  <c r="AE1194" i="2" s="1"/>
  <c r="K1195" i="2"/>
  <c r="AE1195" i="2" s="1"/>
  <c r="K1196" i="2"/>
  <c r="AE1196" i="2" s="1"/>
  <c r="K1197" i="2"/>
  <c r="AE1197" i="2" s="1"/>
  <c r="K1198" i="2"/>
  <c r="AE1198" i="2" s="1"/>
  <c r="K1199" i="2"/>
  <c r="AE1199" i="2" s="1"/>
  <c r="K1200" i="2"/>
  <c r="AE1200" i="2" s="1"/>
  <c r="K1201" i="2"/>
  <c r="AE1201" i="2" s="1"/>
  <c r="K1202" i="2"/>
  <c r="AE1202" i="2" s="1"/>
  <c r="K1203" i="2"/>
  <c r="AE1203" i="2" s="1"/>
  <c r="K1204" i="2"/>
  <c r="AE1204" i="2" s="1"/>
  <c r="K1205" i="2"/>
  <c r="AE1205" i="2" s="1"/>
  <c r="K1206" i="2"/>
  <c r="AE1206" i="2" s="1"/>
  <c r="K1207" i="2"/>
  <c r="AE1207" i="2" s="1"/>
  <c r="K1208" i="2"/>
  <c r="AE1208" i="2" s="1"/>
  <c r="K1209" i="2"/>
  <c r="AE1209" i="2" s="1"/>
  <c r="K1210" i="2"/>
  <c r="AE1210" i="2" s="1"/>
  <c r="K1211" i="2"/>
  <c r="AE1211" i="2" s="1"/>
  <c r="K1212" i="2"/>
  <c r="AE1212" i="2" s="1"/>
  <c r="K1213" i="2"/>
  <c r="AE1213" i="2" s="1"/>
  <c r="K1214" i="2"/>
  <c r="AE1214" i="2" s="1"/>
  <c r="K1215" i="2"/>
  <c r="AE1215" i="2" s="1"/>
  <c r="K1216" i="2"/>
  <c r="AE1216" i="2" s="1"/>
  <c r="K1217" i="2"/>
  <c r="AE1217" i="2" s="1"/>
  <c r="K1218" i="2"/>
  <c r="AE1218" i="2" s="1"/>
  <c r="K1219" i="2"/>
  <c r="AE1219" i="2" s="1"/>
  <c r="K1220" i="2"/>
  <c r="AE1220" i="2" s="1"/>
  <c r="K1221" i="2"/>
  <c r="AE1221" i="2" s="1"/>
  <c r="K1222" i="2"/>
  <c r="AE1222" i="2" s="1"/>
  <c r="K1223" i="2"/>
  <c r="AE1223" i="2" s="1"/>
  <c r="K1224" i="2"/>
  <c r="AE1224" i="2" s="1"/>
  <c r="K1225" i="2"/>
  <c r="AE1225" i="2" s="1"/>
  <c r="K1226" i="2"/>
  <c r="AE1226" i="2" s="1"/>
  <c r="K1227" i="2"/>
  <c r="AE1227" i="2" s="1"/>
  <c r="K1228" i="2"/>
  <c r="AE1228" i="2" s="1"/>
  <c r="K1229" i="2"/>
  <c r="AE1229" i="2" s="1"/>
  <c r="K1230" i="2"/>
  <c r="AE1230" i="2" s="1"/>
  <c r="K1231" i="2"/>
  <c r="AE1231" i="2" s="1"/>
  <c r="K1232" i="2"/>
  <c r="AE1232" i="2" s="1"/>
  <c r="K1233" i="2"/>
  <c r="AE1233" i="2" s="1"/>
  <c r="K1234" i="2"/>
  <c r="AE1234" i="2" s="1"/>
  <c r="K1235" i="2"/>
  <c r="AE1235" i="2" s="1"/>
  <c r="K1236" i="2"/>
  <c r="AE1236" i="2" s="1"/>
  <c r="K1237" i="2"/>
  <c r="AE1237" i="2" s="1"/>
  <c r="K1238" i="2"/>
  <c r="AE1238" i="2" s="1"/>
  <c r="K1239" i="2"/>
  <c r="AE1239" i="2" s="1"/>
  <c r="K1240" i="2"/>
  <c r="AE1240" i="2" s="1"/>
  <c r="K1241" i="2"/>
  <c r="AE1241" i="2" s="1"/>
  <c r="K1242" i="2"/>
  <c r="AE1242" i="2" s="1"/>
  <c r="K1243" i="2"/>
  <c r="AE1243" i="2" s="1"/>
  <c r="K1244" i="2"/>
  <c r="AE1244" i="2" s="1"/>
  <c r="K1245" i="2"/>
  <c r="AE1245" i="2" s="1"/>
  <c r="K1246" i="2"/>
  <c r="AE1246" i="2" s="1"/>
  <c r="K1247" i="2"/>
  <c r="AE1247" i="2" s="1"/>
  <c r="K1248" i="2"/>
  <c r="AE1248" i="2" s="1"/>
  <c r="K1249" i="2"/>
  <c r="AE1249" i="2" s="1"/>
  <c r="K1250" i="2"/>
  <c r="AE1250" i="2" s="1"/>
  <c r="K1251" i="2"/>
  <c r="AE1251" i="2" s="1"/>
  <c r="K1252" i="2"/>
  <c r="AE1252" i="2" s="1"/>
  <c r="K1253" i="2"/>
  <c r="AE1253" i="2" s="1"/>
  <c r="K1254" i="2"/>
  <c r="AE1254" i="2" s="1"/>
  <c r="K1255" i="2"/>
  <c r="AE1255" i="2" s="1"/>
  <c r="K1256" i="2"/>
  <c r="AE1256" i="2" s="1"/>
  <c r="K1257" i="2"/>
  <c r="AE1257" i="2" s="1"/>
  <c r="K1258" i="2"/>
  <c r="AE1258" i="2" s="1"/>
  <c r="K1259" i="2"/>
  <c r="AE1259" i="2" s="1"/>
  <c r="K1260" i="2"/>
  <c r="AE1260" i="2" s="1"/>
  <c r="K1261" i="2"/>
  <c r="AE1261" i="2" s="1"/>
  <c r="K1262" i="2"/>
  <c r="AE1262" i="2" s="1"/>
  <c r="K1263" i="2"/>
  <c r="AE1263" i="2" s="1"/>
  <c r="K1264" i="2"/>
  <c r="AE1264" i="2" s="1"/>
  <c r="K1265" i="2"/>
  <c r="AE1265" i="2" s="1"/>
  <c r="K1266" i="2"/>
  <c r="AE1266" i="2" s="1"/>
  <c r="K1267" i="2"/>
  <c r="AE1267" i="2" s="1"/>
  <c r="K1268" i="2"/>
  <c r="AE1268" i="2" s="1"/>
  <c r="K1269" i="2"/>
  <c r="AE1269" i="2" s="1"/>
  <c r="K1270" i="2"/>
  <c r="AE1270" i="2" s="1"/>
  <c r="K1271" i="2"/>
  <c r="AE1271" i="2" s="1"/>
  <c r="K1272" i="2"/>
  <c r="AE1272" i="2" s="1"/>
  <c r="K1273" i="2"/>
  <c r="AE1273" i="2" s="1"/>
  <c r="K1274" i="2"/>
  <c r="AE1274" i="2" s="1"/>
  <c r="K1275" i="2"/>
  <c r="AE1275" i="2" s="1"/>
  <c r="K1276" i="2"/>
  <c r="AE1276" i="2" s="1"/>
  <c r="K1277" i="2"/>
  <c r="AE1277" i="2" s="1"/>
  <c r="K1278" i="2"/>
  <c r="AE1278" i="2" s="1"/>
  <c r="K1279" i="2"/>
  <c r="AE1279" i="2" s="1"/>
  <c r="K1280" i="2"/>
  <c r="AE1280" i="2" s="1"/>
  <c r="K1281" i="2"/>
  <c r="AE1281" i="2" s="1"/>
  <c r="K1282" i="2"/>
  <c r="AE1282" i="2" s="1"/>
  <c r="K1283" i="2"/>
  <c r="AE1283" i="2" s="1"/>
  <c r="K1284" i="2"/>
  <c r="AE1284" i="2" s="1"/>
  <c r="K1285" i="2"/>
  <c r="AE1285" i="2" s="1"/>
  <c r="K1286" i="2"/>
  <c r="AE1286" i="2" s="1"/>
  <c r="K1287" i="2"/>
  <c r="AE1287" i="2" s="1"/>
  <c r="K1288" i="2"/>
  <c r="AE1288" i="2" s="1"/>
  <c r="K1289" i="2"/>
  <c r="AE1289" i="2" s="1"/>
  <c r="K1290" i="2"/>
  <c r="AE1290" i="2" s="1"/>
  <c r="K1291" i="2"/>
  <c r="AE1291" i="2" s="1"/>
  <c r="K1292" i="2"/>
  <c r="AE1292" i="2" s="1"/>
  <c r="K1293" i="2"/>
  <c r="AE1293" i="2" s="1"/>
  <c r="K1294" i="2"/>
  <c r="AE1294" i="2" s="1"/>
  <c r="K1295" i="2"/>
  <c r="AE1295" i="2" s="1"/>
  <c r="K1296" i="2"/>
  <c r="AE1296" i="2" s="1"/>
  <c r="K1297" i="2"/>
  <c r="AE1297" i="2" s="1"/>
  <c r="K1298" i="2"/>
  <c r="AE1298" i="2" s="1"/>
  <c r="K1299" i="2"/>
  <c r="AE1299" i="2" s="1"/>
  <c r="K1300" i="2"/>
  <c r="AE1300" i="2" s="1"/>
  <c r="K1301" i="2"/>
  <c r="AE1301" i="2" s="1"/>
  <c r="K1302" i="2"/>
  <c r="AE1302" i="2" s="1"/>
  <c r="K1303" i="2"/>
  <c r="AE1303" i="2" s="1"/>
  <c r="K1304" i="2"/>
  <c r="AE1304" i="2" s="1"/>
  <c r="K1305" i="2"/>
  <c r="AE1305" i="2" s="1"/>
  <c r="K1306" i="2"/>
  <c r="AE1306" i="2" s="1"/>
  <c r="K1307" i="2"/>
  <c r="AE1307" i="2" s="1"/>
  <c r="K1308" i="2"/>
  <c r="AE1308" i="2" s="1"/>
  <c r="K1309" i="2"/>
  <c r="AE1309" i="2" s="1"/>
  <c r="K1310" i="2"/>
  <c r="AE1310" i="2" s="1"/>
  <c r="K1311" i="2"/>
  <c r="AE1311" i="2" s="1"/>
  <c r="K1312" i="2"/>
  <c r="AE1312" i="2" s="1"/>
  <c r="K1313" i="2"/>
  <c r="AE1313" i="2" s="1"/>
  <c r="K1314" i="2"/>
  <c r="AE1314" i="2" s="1"/>
  <c r="K1315" i="2"/>
  <c r="AE1315" i="2" s="1"/>
  <c r="K1316" i="2"/>
  <c r="AE1316" i="2" s="1"/>
  <c r="K1317" i="2"/>
  <c r="AE1317" i="2" s="1"/>
  <c r="K1318" i="2"/>
  <c r="AE1318" i="2" s="1"/>
  <c r="K1319" i="2"/>
  <c r="AE1319" i="2" s="1"/>
  <c r="K1320" i="2"/>
  <c r="AE1320" i="2" s="1"/>
  <c r="K1321" i="2"/>
  <c r="AE1321" i="2" s="1"/>
  <c r="K1322" i="2"/>
  <c r="AE1322" i="2" s="1"/>
  <c r="K1323" i="2"/>
  <c r="AE1323" i="2" s="1"/>
  <c r="K1324" i="2"/>
  <c r="AE1324" i="2" s="1"/>
  <c r="K1325" i="2"/>
  <c r="AE1325" i="2" s="1"/>
  <c r="K1326" i="2"/>
  <c r="AE1326" i="2" s="1"/>
  <c r="K1327" i="2"/>
  <c r="AE1327" i="2" s="1"/>
  <c r="K1328" i="2"/>
  <c r="AE1328" i="2" s="1"/>
  <c r="K1329" i="2"/>
  <c r="AE1329" i="2" s="1"/>
  <c r="K1330" i="2"/>
  <c r="AE1330" i="2" s="1"/>
  <c r="K1331" i="2"/>
  <c r="AE1331" i="2" s="1"/>
  <c r="K1332" i="2"/>
  <c r="AE1332" i="2" s="1"/>
  <c r="K1333" i="2"/>
  <c r="AE1333" i="2" s="1"/>
  <c r="K1334" i="2"/>
  <c r="AE1334" i="2" s="1"/>
  <c r="K1335" i="2"/>
  <c r="AE1335" i="2" s="1"/>
  <c r="K1336" i="2"/>
  <c r="AE1336" i="2" s="1"/>
  <c r="K1337" i="2"/>
  <c r="AE1337" i="2" s="1"/>
  <c r="K1338" i="2"/>
  <c r="AE1338" i="2" s="1"/>
  <c r="K1339" i="2"/>
  <c r="AE1339" i="2" s="1"/>
  <c r="K1340" i="2"/>
  <c r="AE1340" i="2" s="1"/>
  <c r="K1341" i="2"/>
  <c r="AE1341" i="2" s="1"/>
  <c r="K1342" i="2"/>
  <c r="AE1342" i="2" s="1"/>
  <c r="K1343" i="2"/>
  <c r="AE1343" i="2" s="1"/>
  <c r="K1344" i="2"/>
  <c r="AE1344" i="2" s="1"/>
  <c r="K1345" i="2"/>
  <c r="AE1345" i="2" s="1"/>
  <c r="K1346" i="2"/>
  <c r="AE1346" i="2" s="1"/>
  <c r="K1347" i="2"/>
  <c r="AE1347" i="2" s="1"/>
  <c r="K1348" i="2"/>
  <c r="AE1348" i="2" s="1"/>
  <c r="K1349" i="2"/>
  <c r="AE1349" i="2" s="1"/>
  <c r="K1350" i="2"/>
  <c r="AE1350" i="2" s="1"/>
  <c r="K1351" i="2"/>
  <c r="AE1351" i="2" s="1"/>
  <c r="K1352" i="2"/>
  <c r="AE1352" i="2" s="1"/>
  <c r="K1353" i="2"/>
  <c r="AE1353" i="2" s="1"/>
  <c r="K1354" i="2"/>
  <c r="AE1354" i="2" s="1"/>
  <c r="K1355" i="2"/>
  <c r="AE1355" i="2" s="1"/>
  <c r="K1356" i="2"/>
  <c r="AE1356" i="2" s="1"/>
  <c r="K1357" i="2"/>
  <c r="AE1357" i="2" s="1"/>
  <c r="K1358" i="2"/>
  <c r="AE1358" i="2" s="1"/>
  <c r="K1359" i="2"/>
  <c r="AE1359" i="2" s="1"/>
  <c r="K1360" i="2"/>
  <c r="AE1360" i="2" s="1"/>
  <c r="K1361" i="2"/>
  <c r="AE1361" i="2" s="1"/>
  <c r="K1362" i="2"/>
  <c r="AE1362" i="2" s="1"/>
  <c r="K1363" i="2"/>
  <c r="AE1363" i="2" s="1"/>
  <c r="K1364" i="2"/>
  <c r="AE1364" i="2" s="1"/>
  <c r="K1365" i="2"/>
  <c r="AE1365" i="2" s="1"/>
  <c r="K1366" i="2"/>
  <c r="AE1366" i="2" s="1"/>
  <c r="K1367" i="2"/>
  <c r="AE1367" i="2" s="1"/>
  <c r="K1368" i="2"/>
  <c r="AE1368" i="2" s="1"/>
  <c r="K1369" i="2"/>
  <c r="AE1369" i="2" s="1"/>
  <c r="K1370" i="2"/>
  <c r="AE1370" i="2" s="1"/>
  <c r="K1371" i="2"/>
  <c r="AE1371" i="2" s="1"/>
  <c r="K1372" i="2"/>
  <c r="AE1372" i="2" s="1"/>
  <c r="K1373" i="2"/>
  <c r="AE1373" i="2" s="1"/>
  <c r="K1374" i="2"/>
  <c r="AE1374" i="2" s="1"/>
  <c r="K1375" i="2"/>
  <c r="AE1375" i="2" s="1"/>
  <c r="K1376" i="2"/>
  <c r="AE1376" i="2" s="1"/>
  <c r="K1377" i="2"/>
  <c r="AE1377" i="2" s="1"/>
  <c r="K1378" i="2"/>
  <c r="AE1378" i="2" s="1"/>
  <c r="K1379" i="2"/>
  <c r="AE1379" i="2" s="1"/>
  <c r="K1380" i="2"/>
  <c r="AE1380" i="2" s="1"/>
  <c r="K1381" i="2"/>
  <c r="AE1381" i="2" s="1"/>
  <c r="K1382" i="2"/>
  <c r="AE1382" i="2" s="1"/>
  <c r="K1383" i="2"/>
  <c r="AE1383" i="2" s="1"/>
  <c r="K1384" i="2"/>
  <c r="AE1384" i="2" s="1"/>
  <c r="K1385" i="2"/>
  <c r="AE1385" i="2" s="1"/>
  <c r="K1386" i="2"/>
  <c r="AE1386" i="2" s="1"/>
  <c r="K1387" i="2"/>
  <c r="AE1387" i="2" s="1"/>
  <c r="K1388" i="2"/>
  <c r="AE1388" i="2" s="1"/>
  <c r="K1389" i="2"/>
  <c r="AE1389" i="2" s="1"/>
  <c r="K1390" i="2"/>
  <c r="AE1390" i="2" s="1"/>
  <c r="K1391" i="2"/>
  <c r="AE1391" i="2" s="1"/>
  <c r="K1392" i="2"/>
  <c r="AE1392" i="2" s="1"/>
  <c r="K1393" i="2"/>
  <c r="AE1393" i="2" s="1"/>
  <c r="K1394" i="2"/>
  <c r="AE1394" i="2" s="1"/>
  <c r="K1395" i="2"/>
  <c r="AE1395" i="2" s="1"/>
  <c r="K1396" i="2"/>
  <c r="AE1396" i="2" s="1"/>
  <c r="K1397" i="2"/>
  <c r="AE1397" i="2" s="1"/>
  <c r="K1398" i="2"/>
  <c r="AE1398" i="2" s="1"/>
  <c r="K1399" i="2"/>
  <c r="AE1399" i="2" s="1"/>
  <c r="K1400" i="2"/>
  <c r="AE1400" i="2" s="1"/>
  <c r="K1401" i="2"/>
  <c r="AE1401" i="2" s="1"/>
  <c r="K1402" i="2"/>
  <c r="AE1402" i="2" s="1"/>
  <c r="K1403" i="2"/>
  <c r="AE1403" i="2" s="1"/>
  <c r="K1404" i="2"/>
  <c r="AE1404" i="2" s="1"/>
  <c r="K1405" i="2"/>
  <c r="AE1405" i="2" s="1"/>
  <c r="K1406" i="2"/>
  <c r="AE1406" i="2" s="1"/>
  <c r="K1407" i="2"/>
  <c r="AE1407" i="2" s="1"/>
  <c r="K1408" i="2"/>
  <c r="AE1408" i="2" s="1"/>
  <c r="K1409" i="2"/>
  <c r="AE1409" i="2" s="1"/>
  <c r="K1410" i="2"/>
  <c r="AE1410" i="2" s="1"/>
  <c r="K1411" i="2"/>
  <c r="AE1411" i="2" s="1"/>
  <c r="K1412" i="2"/>
  <c r="AE1412" i="2" s="1"/>
  <c r="K1413" i="2"/>
  <c r="AE1413" i="2" s="1"/>
  <c r="K1414" i="2"/>
  <c r="AE1414" i="2" s="1"/>
  <c r="K1415" i="2"/>
  <c r="AE1415" i="2" s="1"/>
  <c r="K1416" i="2"/>
  <c r="AE1416" i="2" s="1"/>
  <c r="K1417" i="2"/>
  <c r="AE1417" i="2" s="1"/>
  <c r="K1418" i="2"/>
  <c r="AE1418" i="2" s="1"/>
  <c r="K1419" i="2"/>
  <c r="AE1419" i="2" s="1"/>
  <c r="K1420" i="2"/>
  <c r="AE1420" i="2" s="1"/>
  <c r="K1421" i="2"/>
  <c r="AE1421" i="2" s="1"/>
  <c r="K1422" i="2"/>
  <c r="AE1422" i="2" s="1"/>
  <c r="K1423" i="2"/>
  <c r="AE1423" i="2" s="1"/>
  <c r="K1424" i="2"/>
  <c r="AE1424" i="2" s="1"/>
  <c r="K1425" i="2"/>
  <c r="AE1425" i="2" s="1"/>
  <c r="K1426" i="2"/>
  <c r="AE1426" i="2" s="1"/>
  <c r="K1427" i="2"/>
  <c r="AE1427" i="2" s="1"/>
  <c r="K1428" i="2"/>
  <c r="AE1428" i="2" s="1"/>
  <c r="K1429" i="2"/>
  <c r="AE1429" i="2" s="1"/>
  <c r="K1430" i="2"/>
  <c r="AE1430" i="2" s="1"/>
  <c r="K1431" i="2"/>
  <c r="AE1431" i="2" s="1"/>
  <c r="K1432" i="2"/>
  <c r="AE1432" i="2" s="1"/>
  <c r="K1433" i="2"/>
  <c r="AE1433" i="2" s="1"/>
  <c r="K1434" i="2"/>
  <c r="AE1434" i="2" s="1"/>
  <c r="K1435" i="2"/>
  <c r="AE1435" i="2" s="1"/>
  <c r="K1436" i="2"/>
  <c r="AE1436" i="2" s="1"/>
  <c r="K1437" i="2"/>
  <c r="AE1437" i="2" s="1"/>
  <c r="K1438" i="2"/>
  <c r="AE1438" i="2" s="1"/>
  <c r="K1439" i="2"/>
  <c r="AE1439" i="2" s="1"/>
  <c r="K1440" i="2"/>
  <c r="AE1440" i="2" s="1"/>
  <c r="K1441" i="2"/>
  <c r="AE1441" i="2" s="1"/>
  <c r="K1442" i="2"/>
  <c r="AE1442" i="2" s="1"/>
  <c r="K1443" i="2"/>
  <c r="AE1443" i="2" s="1"/>
  <c r="K1444" i="2"/>
  <c r="AE1444" i="2" s="1"/>
  <c r="K1445" i="2"/>
  <c r="AE1445" i="2" s="1"/>
  <c r="K1446" i="2"/>
  <c r="AE1446" i="2" s="1"/>
  <c r="K1447" i="2"/>
  <c r="AE1447" i="2" s="1"/>
  <c r="E47" i="39"/>
  <c r="E48" i="39"/>
  <c r="E49" i="39"/>
  <c r="K1054" i="2"/>
  <c r="AE1054" i="2" s="1"/>
  <c r="K1053" i="2"/>
  <c r="AE1053" i="2" s="1"/>
  <c r="K1052" i="2"/>
  <c r="AE1052" i="2" s="1"/>
  <c r="K1051" i="2"/>
  <c r="AE1051" i="2" s="1"/>
  <c r="K1050" i="2"/>
  <c r="AE1050" i="2" s="1"/>
  <c r="K1049" i="2"/>
  <c r="AE1049" i="2" s="1"/>
  <c r="X1048" i="2"/>
  <c r="K1048" i="2"/>
  <c r="AE1048" i="2" s="1"/>
  <c r="X1047" i="2"/>
  <c r="K1047" i="2"/>
  <c r="AE1047" i="2" s="1"/>
  <c r="E84" i="35"/>
  <c r="F84" i="35" s="1"/>
  <c r="H84" i="35" s="1"/>
  <c r="E86" i="35"/>
  <c r="F86" i="35" s="1"/>
  <c r="H86" i="35" s="1"/>
  <c r="K807" i="2" l="1"/>
  <c r="AE807" i="2" s="1"/>
  <c r="K806" i="2"/>
  <c r="AE806" i="2" s="1"/>
  <c r="K805" i="2"/>
  <c r="AE805" i="2" s="1"/>
  <c r="K804" i="2"/>
  <c r="AE804" i="2" s="1"/>
  <c r="AA811" i="2"/>
  <c r="Z811" i="2"/>
  <c r="Y811" i="2"/>
  <c r="X811" i="2"/>
  <c r="K811" i="2"/>
  <c r="AE811" i="2" s="1"/>
  <c r="AA810" i="2"/>
  <c r="Z810" i="2"/>
  <c r="Y810" i="2"/>
  <c r="X810" i="2"/>
  <c r="K810" i="2"/>
  <c r="AE810" i="2" s="1"/>
  <c r="AA809" i="2"/>
  <c r="Z809" i="2"/>
  <c r="Y809" i="2"/>
  <c r="X809" i="2"/>
  <c r="K809" i="2"/>
  <c r="AE809" i="2" s="1"/>
  <c r="K808" i="2"/>
  <c r="AE808" i="2" s="1"/>
  <c r="AA689" i="2" l="1"/>
  <c r="Z689" i="2"/>
  <c r="Y689" i="2"/>
  <c r="X689" i="2"/>
  <c r="K689" i="2"/>
  <c r="AE689" i="2" s="1"/>
  <c r="K688" i="2"/>
  <c r="AE688" i="2" s="1"/>
  <c r="AA687" i="2"/>
  <c r="Z687" i="2"/>
  <c r="Y687" i="2"/>
  <c r="K687" i="2"/>
  <c r="AE687" i="2" s="1"/>
  <c r="AA686" i="2"/>
  <c r="Z686" i="2"/>
  <c r="X686" i="2"/>
  <c r="Y686" i="2" s="1"/>
  <c r="K686" i="2"/>
  <c r="AE686" i="2" s="1"/>
  <c r="AA685" i="2"/>
  <c r="Z685" i="2"/>
  <c r="Y685" i="2"/>
  <c r="K685" i="2"/>
  <c r="AE685" i="2" s="1"/>
  <c r="AA684" i="2"/>
  <c r="Z684" i="2"/>
  <c r="Y684" i="2"/>
  <c r="K684" i="2"/>
  <c r="AE684" i="2" s="1"/>
  <c r="AA673" i="2"/>
  <c r="Z673" i="2"/>
  <c r="Y673" i="2"/>
  <c r="K673" i="2"/>
  <c r="AE673" i="2" s="1"/>
  <c r="AA672" i="2"/>
  <c r="Z672" i="2"/>
  <c r="Y672" i="2"/>
  <c r="K672" i="2"/>
  <c r="AE672" i="2" s="1"/>
  <c r="G26" i="28"/>
  <c r="AA361" i="2" l="1"/>
  <c r="Z361" i="2"/>
  <c r="Y361" i="2"/>
  <c r="K361" i="2"/>
  <c r="AE361" i="2" s="1"/>
  <c r="AA360" i="2"/>
  <c r="Z360" i="2"/>
  <c r="Y360" i="2"/>
  <c r="K360" i="2"/>
  <c r="AE360" i="2" s="1"/>
  <c r="AA359" i="2"/>
  <c r="Z359" i="2"/>
  <c r="Y359" i="2"/>
  <c r="K359" i="2"/>
  <c r="AE359" i="2" s="1"/>
  <c r="AA358" i="2"/>
  <c r="Z358" i="2"/>
  <c r="Y358" i="2"/>
  <c r="K358" i="2"/>
  <c r="AE358" i="2" s="1"/>
  <c r="AA357" i="2"/>
  <c r="Z357" i="2"/>
  <c r="Y357" i="2"/>
  <c r="K357" i="2"/>
  <c r="AE357" i="2" s="1"/>
  <c r="AA356" i="2"/>
  <c r="Z356" i="2"/>
  <c r="Y356" i="2"/>
  <c r="K356" i="2"/>
  <c r="AE356" i="2" s="1"/>
  <c r="AA355" i="2"/>
  <c r="Z355" i="2"/>
  <c r="Y355" i="2"/>
  <c r="K355" i="2"/>
  <c r="AE355" i="2" s="1"/>
  <c r="AA354" i="2"/>
  <c r="Z354" i="2"/>
  <c r="Y354" i="2"/>
  <c r="K354" i="2"/>
  <c r="AE354" i="2" s="1"/>
  <c r="AA353" i="2"/>
  <c r="Z353" i="2"/>
  <c r="Y353" i="2"/>
  <c r="K353" i="2"/>
  <c r="AE353" i="2" s="1"/>
  <c r="AA352" i="2"/>
  <c r="Z352" i="2"/>
  <c r="Y352" i="2"/>
  <c r="K352" i="2"/>
  <c r="AE352" i="2" s="1"/>
  <c r="AA351" i="2"/>
  <c r="Z351" i="2"/>
  <c r="Y351" i="2"/>
  <c r="K351" i="2"/>
  <c r="AE351" i="2" s="1"/>
  <c r="AA350" i="2"/>
  <c r="Z350" i="2"/>
  <c r="Y350" i="2"/>
  <c r="K350" i="2"/>
  <c r="AE350" i="2" s="1"/>
  <c r="AA148" i="2"/>
  <c r="Z148" i="2"/>
  <c r="Y148" i="2"/>
  <c r="AA147" i="2"/>
  <c r="Y147" i="2"/>
  <c r="AA146" i="2"/>
  <c r="Z146" i="2"/>
  <c r="Y146" i="2"/>
  <c r="K148" i="2"/>
  <c r="AE148" i="2" s="1"/>
  <c r="K147" i="2"/>
  <c r="AE147" i="2" s="1"/>
  <c r="K146" i="2"/>
  <c r="AE146" i="2" s="1"/>
  <c r="K1099" i="2"/>
  <c r="AE1099" i="2" s="1"/>
  <c r="K1098" i="2"/>
  <c r="AE1098" i="2" s="1"/>
  <c r="K1097" i="2"/>
  <c r="AE1097" i="2" s="1"/>
  <c r="K1096" i="2"/>
  <c r="AE1096" i="2" s="1"/>
  <c r="K1095" i="2"/>
  <c r="AE1095" i="2" s="1"/>
  <c r="K1094" i="2"/>
  <c r="AE1094" i="2" s="1"/>
  <c r="X1093" i="2"/>
  <c r="K1093" i="2"/>
  <c r="AE1093" i="2" s="1"/>
  <c r="K1092" i="2"/>
  <c r="AE1092" i="2" s="1"/>
  <c r="K1091" i="2"/>
  <c r="AE1091" i="2" s="1"/>
  <c r="K1090" i="2"/>
  <c r="AE1090" i="2" s="1"/>
  <c r="K1089" i="2"/>
  <c r="AE1089" i="2" s="1"/>
  <c r="E82" i="35"/>
  <c r="F82" i="35" s="1"/>
  <c r="H82" i="35" s="1"/>
  <c r="E71" i="35"/>
  <c r="F71" i="35" s="1"/>
  <c r="H71" i="35" s="1"/>
  <c r="E70" i="35"/>
  <c r="F70" i="35" s="1"/>
  <c r="H70" i="35" s="1"/>
  <c r="E75" i="35"/>
  <c r="F75" i="35" s="1"/>
  <c r="H75" i="35" s="1"/>
  <c r="E74" i="35"/>
  <c r="F74" i="35" s="1"/>
  <c r="H74" i="35" s="1"/>
  <c r="E79" i="35"/>
  <c r="F79" i="35" s="1"/>
  <c r="H79" i="35" s="1"/>
  <c r="E78" i="35"/>
  <c r="F78" i="35" s="1"/>
  <c r="H78" i="35" s="1"/>
  <c r="E57" i="35"/>
  <c r="F57" i="35" s="1"/>
  <c r="H57" i="35" s="1"/>
  <c r="E56" i="35"/>
  <c r="F56" i="35" s="1"/>
  <c r="H56" i="35" s="1"/>
  <c r="B8" i="44" l="1"/>
  <c r="A8" i="44"/>
  <c r="B7" i="44"/>
  <c r="A7" i="44"/>
  <c r="B6" i="44"/>
  <c r="A6" i="44"/>
  <c r="B5" i="44"/>
  <c r="A5" i="44"/>
  <c r="B4" i="44"/>
  <c r="A4" i="44"/>
  <c r="B3" i="44"/>
  <c r="A3" i="44"/>
  <c r="E81" i="35" l="1"/>
  <c r="F81" i="35" s="1"/>
  <c r="H81" i="35" s="1"/>
  <c r="E77" i="35"/>
  <c r="F77" i="35" s="1"/>
  <c r="H77" i="35" s="1"/>
  <c r="E73" i="35"/>
  <c r="F73" i="35" s="1"/>
  <c r="H73" i="35" s="1"/>
  <c r="E69" i="35"/>
  <c r="F69" i="35" s="1"/>
  <c r="H69" i="35" s="1"/>
  <c r="E83" i="35"/>
  <c r="F83" i="35" s="1"/>
  <c r="H83" i="35" s="1"/>
  <c r="E68" i="35"/>
  <c r="F68" i="35" s="1"/>
  <c r="H68" i="35" s="1"/>
  <c r="E87" i="35"/>
  <c r="F87" i="35" s="1"/>
  <c r="H87" i="35" s="1"/>
  <c r="E85" i="35"/>
  <c r="F85" i="35" s="1"/>
  <c r="H85" i="35" s="1"/>
  <c r="E63" i="35"/>
  <c r="F63" i="35" s="1"/>
  <c r="H63" i="35" s="1"/>
  <c r="E59" i="35"/>
  <c r="F59" i="35" s="1"/>
  <c r="H59" i="35" s="1"/>
  <c r="E55" i="35"/>
  <c r="F55" i="35" s="1"/>
  <c r="H55" i="35" s="1"/>
  <c r="G28" i="28"/>
  <c r="G27" i="28"/>
  <c r="G25" i="28"/>
  <c r="G24" i="28"/>
  <c r="G23" i="28"/>
  <c r="G22" i="28"/>
  <c r="G20" i="28"/>
  <c r="G19" i="28"/>
  <c r="G18" i="28"/>
  <c r="G21" i="28"/>
  <c r="G17" i="28"/>
  <c r="G16" i="28"/>
  <c r="G15" i="28"/>
  <c r="G14" i="28"/>
  <c r="G13" i="28"/>
  <c r="G12" i="28"/>
  <c r="G11" i="28"/>
  <c r="G32" i="31"/>
  <c r="G31" i="31"/>
  <c r="G30" i="31"/>
  <c r="AA1110" i="2" l="1"/>
  <c r="Z1110" i="2"/>
  <c r="Y1110" i="2"/>
  <c r="X1110" i="2"/>
  <c r="AA1103" i="2"/>
  <c r="Z1103" i="2"/>
  <c r="Y1103" i="2"/>
  <c r="X1103" i="2"/>
  <c r="AA1087" i="2"/>
  <c r="Z1087" i="2"/>
  <c r="Y1087" i="2"/>
  <c r="X1087" i="2"/>
  <c r="AA1084" i="2"/>
  <c r="Z1084" i="2"/>
  <c r="Y1084" i="2"/>
  <c r="X1084" i="2"/>
  <c r="AA1079" i="2"/>
  <c r="Z1079" i="2"/>
  <c r="Y1079" i="2"/>
  <c r="X1079" i="2"/>
  <c r="AA1072" i="2"/>
  <c r="Z1072" i="2"/>
  <c r="Y1072" i="2"/>
  <c r="X1072" i="2"/>
  <c r="AA1070" i="2"/>
  <c r="Z1070" i="2"/>
  <c r="Y1070" i="2"/>
  <c r="X1070" i="2"/>
  <c r="AA1068" i="2"/>
  <c r="Z1068" i="2"/>
  <c r="Y1068" i="2"/>
  <c r="X1068" i="2"/>
  <c r="AA1063" i="2"/>
  <c r="Z1063" i="2"/>
  <c r="Y1063" i="2"/>
  <c r="X1063" i="2"/>
  <c r="AA1058" i="2"/>
  <c r="Z1058" i="2"/>
  <c r="Y1058" i="2"/>
  <c r="X1058" i="2"/>
  <c r="AA1042" i="2"/>
  <c r="Z1042" i="2"/>
  <c r="Y1042" i="2"/>
  <c r="X1042" i="2"/>
  <c r="AA1039" i="2"/>
  <c r="Z1039" i="2"/>
  <c r="Y1039" i="2"/>
  <c r="X1039" i="2"/>
  <c r="AA1034" i="2"/>
  <c r="Z1034" i="2"/>
  <c r="Y1034" i="2"/>
  <c r="X1034" i="2"/>
  <c r="AA1032" i="2"/>
  <c r="Z1032" i="2"/>
  <c r="Y1032" i="2"/>
  <c r="X1032" i="2"/>
  <c r="AA1025" i="2"/>
  <c r="Z1025" i="2"/>
  <c r="Y1025" i="2"/>
  <c r="X1025" i="2"/>
  <c r="AA1024" i="2"/>
  <c r="Z1024" i="2"/>
  <c r="Y1024" i="2"/>
  <c r="X1024" i="2"/>
  <c r="AA1016" i="2"/>
  <c r="Z1016" i="2"/>
  <c r="Y1016" i="2"/>
  <c r="X1016" i="2"/>
  <c r="AA1015" i="2"/>
  <c r="Z1015" i="2"/>
  <c r="Y1015" i="2"/>
  <c r="X1015" i="2"/>
  <c r="AA1014" i="2"/>
  <c r="Z1014" i="2"/>
  <c r="Y1014" i="2"/>
  <c r="X1014" i="2"/>
  <c r="AA1004" i="2"/>
  <c r="Z1004" i="2"/>
  <c r="Y1004" i="2"/>
  <c r="X1004" i="2"/>
  <c r="AA1003" i="2"/>
  <c r="Z1003" i="2"/>
  <c r="Y1003" i="2"/>
  <c r="X1003" i="2"/>
  <c r="AA1002" i="2"/>
  <c r="Z1002" i="2"/>
  <c r="Y1002" i="2"/>
  <c r="X1002" i="2"/>
  <c r="AA1001" i="2"/>
  <c r="Z1001" i="2"/>
  <c r="Y1001" i="2"/>
  <c r="X1001" i="2"/>
  <c r="AA992" i="2"/>
  <c r="Z992" i="2"/>
  <c r="Y992" i="2"/>
  <c r="X992" i="2"/>
  <c r="AA991" i="2"/>
  <c r="Z991" i="2"/>
  <c r="Y991" i="2"/>
  <c r="X991" i="2"/>
  <c r="AA988" i="2"/>
  <c r="Z988" i="2"/>
  <c r="Y988" i="2"/>
  <c r="X988" i="2"/>
  <c r="AA981" i="2"/>
  <c r="Z981" i="2"/>
  <c r="Y981" i="2"/>
  <c r="X981" i="2"/>
  <c r="AA979" i="2"/>
  <c r="Z979" i="2"/>
  <c r="Y979" i="2"/>
  <c r="X979" i="2"/>
  <c r="AA978" i="2"/>
  <c r="Z978" i="2"/>
  <c r="Y978" i="2"/>
  <c r="X978" i="2"/>
  <c r="AA976" i="2"/>
  <c r="Z976" i="2"/>
  <c r="Y976" i="2"/>
  <c r="X976" i="2"/>
  <c r="AA968" i="2"/>
  <c r="Z968" i="2"/>
  <c r="Y968" i="2"/>
  <c r="X968" i="2"/>
  <c r="AA967" i="2"/>
  <c r="Z967" i="2"/>
  <c r="Y967" i="2"/>
  <c r="X967" i="2"/>
  <c r="AA955" i="2"/>
  <c r="Z955" i="2"/>
  <c r="Y955" i="2"/>
  <c r="X955" i="2"/>
  <c r="AA952" i="2"/>
  <c r="Z952" i="2"/>
  <c r="Y952" i="2"/>
  <c r="X952" i="2"/>
  <c r="AA950" i="2"/>
  <c r="Z950" i="2"/>
  <c r="Y950" i="2"/>
  <c r="X950" i="2"/>
  <c r="AA949" i="2"/>
  <c r="Z949" i="2"/>
  <c r="Y949" i="2"/>
  <c r="X949" i="2"/>
  <c r="AA948" i="2"/>
  <c r="Z948" i="2"/>
  <c r="Y948" i="2"/>
  <c r="X948" i="2"/>
  <c r="AA947" i="2"/>
  <c r="Z947" i="2"/>
  <c r="Y947" i="2"/>
  <c r="X947" i="2"/>
  <c r="AA946" i="2"/>
  <c r="Z946" i="2"/>
  <c r="Y946" i="2"/>
  <c r="X946" i="2"/>
  <c r="AA942" i="2"/>
  <c r="Z942" i="2"/>
  <c r="Y942" i="2"/>
  <c r="X942" i="2"/>
  <c r="AA937" i="2"/>
  <c r="Z937" i="2"/>
  <c r="Y937" i="2"/>
  <c r="X937" i="2"/>
  <c r="AA933" i="2"/>
  <c r="Z933" i="2"/>
  <c r="Y933" i="2"/>
  <c r="X933" i="2"/>
  <c r="AA930" i="2"/>
  <c r="Z930" i="2"/>
  <c r="Y930" i="2"/>
  <c r="X930" i="2"/>
  <c r="AA928" i="2"/>
  <c r="Z928" i="2"/>
  <c r="Y928" i="2"/>
  <c r="X928" i="2"/>
  <c r="AA926" i="2"/>
  <c r="Z926" i="2"/>
  <c r="Y926" i="2"/>
  <c r="X926" i="2"/>
  <c r="AA925" i="2"/>
  <c r="Z925" i="2"/>
  <c r="Y925" i="2"/>
  <c r="X925" i="2"/>
  <c r="AA921" i="2"/>
  <c r="Z921" i="2"/>
  <c r="Y921" i="2"/>
  <c r="X921" i="2"/>
  <c r="AA913" i="2"/>
  <c r="Z913" i="2"/>
  <c r="Y913" i="2"/>
  <c r="X913" i="2"/>
  <c r="AA902" i="2"/>
  <c r="Z902" i="2"/>
  <c r="Y902" i="2"/>
  <c r="X902" i="2"/>
  <c r="AA901" i="2"/>
  <c r="Z901" i="2"/>
  <c r="Y901" i="2"/>
  <c r="X901" i="2"/>
  <c r="AA890" i="2"/>
  <c r="Z890" i="2"/>
  <c r="Y890" i="2"/>
  <c r="X890" i="2"/>
  <c r="AA884" i="2"/>
  <c r="Z884" i="2"/>
  <c r="Y884" i="2"/>
  <c r="X884" i="2"/>
  <c r="AA876" i="2"/>
  <c r="Z876" i="2"/>
  <c r="Y876" i="2"/>
  <c r="X876" i="2"/>
  <c r="AA869" i="2"/>
  <c r="Z869" i="2"/>
  <c r="Y869" i="2"/>
  <c r="X869" i="2"/>
  <c r="AA865" i="2"/>
  <c r="Z865" i="2"/>
  <c r="Y865" i="2"/>
  <c r="X865" i="2"/>
  <c r="AA860" i="2"/>
  <c r="Z860" i="2"/>
  <c r="Y860" i="2"/>
  <c r="X860" i="2"/>
  <c r="AA858" i="2"/>
  <c r="Z858" i="2"/>
  <c r="Y858" i="2"/>
  <c r="X858" i="2"/>
  <c r="AA848" i="2"/>
  <c r="Z848" i="2"/>
  <c r="Y848" i="2"/>
  <c r="X848" i="2"/>
  <c r="AA841" i="2"/>
  <c r="Z841" i="2"/>
  <c r="Y841" i="2"/>
  <c r="X841" i="2"/>
  <c r="AA834" i="2"/>
  <c r="Z834" i="2"/>
  <c r="Y834" i="2"/>
  <c r="X834" i="2"/>
  <c r="AA833" i="2"/>
  <c r="Z833" i="2"/>
  <c r="Y833" i="2"/>
  <c r="X833" i="2"/>
  <c r="AA825" i="2"/>
  <c r="Z825" i="2"/>
  <c r="Y825" i="2"/>
  <c r="X825" i="2"/>
  <c r="AA824" i="2"/>
  <c r="Z824" i="2"/>
  <c r="Y824" i="2"/>
  <c r="X824" i="2"/>
  <c r="AA820" i="2"/>
  <c r="Z820" i="2"/>
  <c r="Y820" i="2"/>
  <c r="X820" i="2"/>
  <c r="AA819" i="2"/>
  <c r="Z819" i="2"/>
  <c r="Y819" i="2"/>
  <c r="X819" i="2"/>
  <c r="AA818" i="2"/>
  <c r="Z818" i="2"/>
  <c r="Y818" i="2"/>
  <c r="X818" i="2"/>
  <c r="AA813" i="2"/>
  <c r="Z813" i="2"/>
  <c r="Y813" i="2"/>
  <c r="X813" i="2"/>
  <c r="AA803" i="2"/>
  <c r="Z803" i="2"/>
  <c r="Y803" i="2"/>
  <c r="X803" i="2"/>
  <c r="AA802" i="2"/>
  <c r="Z802" i="2"/>
  <c r="Y802" i="2"/>
  <c r="X802" i="2"/>
  <c r="AA798" i="2"/>
  <c r="Z798" i="2"/>
  <c r="Y798" i="2"/>
  <c r="X798" i="2"/>
  <c r="AA796" i="2"/>
  <c r="Z796" i="2"/>
  <c r="Y796" i="2"/>
  <c r="X796" i="2"/>
  <c r="AA795" i="2"/>
  <c r="Z795" i="2"/>
  <c r="Y795" i="2"/>
  <c r="X795" i="2"/>
  <c r="AA787" i="2"/>
  <c r="Z787" i="2"/>
  <c r="Y787" i="2"/>
  <c r="X787" i="2"/>
  <c r="AA783" i="2"/>
  <c r="Z783" i="2"/>
  <c r="Y783" i="2"/>
  <c r="X783" i="2"/>
  <c r="AA772" i="2"/>
  <c r="Z772" i="2"/>
  <c r="Y772" i="2"/>
  <c r="AA770" i="2"/>
  <c r="Z770" i="2"/>
  <c r="Y770" i="2"/>
  <c r="AA764" i="2"/>
  <c r="Z764" i="2"/>
  <c r="Y764" i="2"/>
  <c r="AA762" i="2"/>
  <c r="Z762" i="2"/>
  <c r="AA761" i="2"/>
  <c r="Y761" i="2"/>
  <c r="AA760" i="2"/>
  <c r="Z760" i="2"/>
  <c r="X760" i="2"/>
  <c r="Y760" i="2" s="1"/>
  <c r="AA759" i="2"/>
  <c r="Z759" i="2"/>
  <c r="Y759" i="2"/>
  <c r="AA717" i="2"/>
  <c r="Z717" i="2"/>
  <c r="Y717" i="2"/>
  <c r="AA708" i="2"/>
  <c r="Z708" i="2"/>
  <c r="Y708" i="2"/>
  <c r="AA692" i="2"/>
  <c r="Z692" i="2"/>
  <c r="Y692" i="2"/>
  <c r="AA683" i="2"/>
  <c r="Z683" i="2"/>
  <c r="X683" i="2"/>
  <c r="Y683" i="2" s="1"/>
  <c r="AA647" i="2"/>
  <c r="Z647" i="2"/>
  <c r="Y647" i="2"/>
  <c r="AA641" i="2"/>
  <c r="Z641" i="2"/>
  <c r="Y641" i="2"/>
  <c r="AA572" i="2"/>
  <c r="Z572" i="2"/>
  <c r="Y572" i="2"/>
  <c r="X572" i="2"/>
  <c r="AA571" i="2"/>
  <c r="Z571" i="2"/>
  <c r="Y571" i="2"/>
  <c r="X571" i="2"/>
  <c r="AA570" i="2"/>
  <c r="Z570" i="2"/>
  <c r="Y570" i="2"/>
  <c r="X570" i="2"/>
  <c r="AA557" i="2"/>
  <c r="Z557" i="2"/>
  <c r="Y557" i="2"/>
  <c r="X557" i="2"/>
  <c r="AA556" i="2"/>
  <c r="Z556" i="2"/>
  <c r="Y556" i="2"/>
  <c r="X556" i="2"/>
  <c r="AA555" i="2"/>
  <c r="Z555" i="2"/>
  <c r="Y555" i="2"/>
  <c r="X555" i="2"/>
  <c r="AA554" i="2"/>
  <c r="Z554" i="2"/>
  <c r="Y554" i="2"/>
  <c r="X554" i="2"/>
  <c r="AA553" i="2"/>
  <c r="Z553" i="2"/>
  <c r="Y553" i="2"/>
  <c r="X553" i="2"/>
  <c r="AA552" i="2"/>
  <c r="Z552" i="2"/>
  <c r="Y552" i="2"/>
  <c r="X552" i="2"/>
  <c r="AA551" i="2"/>
  <c r="Z551" i="2"/>
  <c r="Y551" i="2"/>
  <c r="X551" i="2"/>
  <c r="AA546" i="2"/>
  <c r="Z546" i="2"/>
  <c r="Y546" i="2"/>
  <c r="X546" i="2"/>
  <c r="AA544" i="2"/>
  <c r="Z544" i="2"/>
  <c r="Y544" i="2"/>
  <c r="X544" i="2"/>
  <c r="AA543" i="2"/>
  <c r="Z543" i="2"/>
  <c r="Y543" i="2"/>
  <c r="X543" i="2"/>
  <c r="AA542" i="2"/>
  <c r="Z542" i="2"/>
  <c r="Y542" i="2"/>
  <c r="X542" i="2"/>
  <c r="AA541" i="2"/>
  <c r="Z541" i="2"/>
  <c r="Y541" i="2"/>
  <c r="X541" i="2"/>
  <c r="AA539" i="2"/>
  <c r="Z539" i="2"/>
  <c r="Y539" i="2"/>
  <c r="X539" i="2"/>
  <c r="AA538" i="2"/>
  <c r="Z538" i="2"/>
  <c r="Y538" i="2"/>
  <c r="X538" i="2"/>
  <c r="AA535" i="2"/>
  <c r="Z535" i="2"/>
  <c r="Y535" i="2"/>
  <c r="X535" i="2"/>
  <c r="AA534" i="2"/>
  <c r="Z534" i="2"/>
  <c r="Y534" i="2"/>
  <c r="X534" i="2"/>
  <c r="AA532" i="2"/>
  <c r="Z532" i="2"/>
  <c r="Y532" i="2"/>
  <c r="X532" i="2"/>
  <c r="AA531" i="2"/>
  <c r="Z531" i="2"/>
  <c r="Y531" i="2"/>
  <c r="X531" i="2"/>
  <c r="AA530" i="2"/>
  <c r="Z530" i="2"/>
  <c r="Y530" i="2"/>
  <c r="X530" i="2"/>
  <c r="AA529" i="2"/>
  <c r="Z529" i="2"/>
  <c r="Y529" i="2"/>
  <c r="X529" i="2"/>
  <c r="AA528" i="2"/>
  <c r="Z528" i="2"/>
  <c r="Y528" i="2"/>
  <c r="X528" i="2"/>
  <c r="AA524" i="2"/>
  <c r="Z524" i="2"/>
  <c r="Y524" i="2"/>
  <c r="X524" i="2"/>
  <c r="AA518" i="2"/>
  <c r="Z518" i="2"/>
  <c r="Y518" i="2"/>
  <c r="X518" i="2"/>
  <c r="AA509" i="2"/>
  <c r="Z509" i="2"/>
  <c r="Y509" i="2"/>
  <c r="X509" i="2"/>
  <c r="AA504" i="2"/>
  <c r="Z504" i="2"/>
  <c r="Y504" i="2"/>
  <c r="X504" i="2"/>
  <c r="AA497" i="2"/>
  <c r="Z497" i="2"/>
  <c r="Y497" i="2"/>
  <c r="X497" i="2"/>
  <c r="AA495" i="2"/>
  <c r="Z495" i="2"/>
  <c r="Y495" i="2"/>
  <c r="X495" i="2"/>
  <c r="AA494" i="2"/>
  <c r="Z494" i="2"/>
  <c r="Y494" i="2"/>
  <c r="X494" i="2"/>
  <c r="AA492" i="2"/>
  <c r="Z492" i="2"/>
  <c r="Y492" i="2"/>
  <c r="X492" i="2"/>
  <c r="AA490" i="2"/>
  <c r="Z490" i="2"/>
  <c r="Y490" i="2"/>
  <c r="X490" i="2"/>
  <c r="AA489" i="2"/>
  <c r="Z489" i="2"/>
  <c r="Y489" i="2"/>
  <c r="X489" i="2"/>
  <c r="AA484" i="2"/>
  <c r="Z484" i="2"/>
  <c r="Y484" i="2"/>
  <c r="X484" i="2"/>
  <c r="AA469" i="2"/>
  <c r="Z469" i="2"/>
  <c r="Y469" i="2"/>
  <c r="X469" i="2"/>
  <c r="AA462" i="2"/>
  <c r="Z462" i="2"/>
  <c r="Y462" i="2"/>
  <c r="X462" i="2"/>
  <c r="AA461" i="2"/>
  <c r="Z461" i="2"/>
  <c r="Y461" i="2"/>
  <c r="X461" i="2"/>
  <c r="AA459" i="2"/>
  <c r="Z459" i="2"/>
  <c r="Y459" i="2"/>
  <c r="X459" i="2"/>
  <c r="AA456" i="2"/>
  <c r="Z456" i="2"/>
  <c r="Y456" i="2"/>
  <c r="X456" i="2"/>
  <c r="AA455" i="2"/>
  <c r="Z455" i="2"/>
  <c r="Y455" i="2"/>
  <c r="X455" i="2"/>
  <c r="AA454" i="2"/>
  <c r="Z454" i="2"/>
  <c r="Y454" i="2"/>
  <c r="X454" i="2"/>
  <c r="AA453" i="2"/>
  <c r="Z453" i="2"/>
  <c r="Y453" i="2"/>
  <c r="X453" i="2"/>
  <c r="AA417" i="2"/>
  <c r="Z417" i="2"/>
  <c r="Y417" i="2"/>
  <c r="X417" i="2"/>
  <c r="AA416" i="2"/>
  <c r="Z416" i="2"/>
  <c r="Y416" i="2"/>
  <c r="X416" i="2"/>
  <c r="AA415" i="2"/>
  <c r="Z415" i="2"/>
  <c r="Y415" i="2"/>
  <c r="X415" i="2"/>
  <c r="AA414" i="2"/>
  <c r="Z414" i="2"/>
  <c r="Y414" i="2"/>
  <c r="X414" i="2"/>
  <c r="AA406" i="2"/>
  <c r="Z406" i="2"/>
  <c r="Y406" i="2"/>
  <c r="X406" i="2"/>
  <c r="AA402" i="2"/>
  <c r="Z402" i="2"/>
  <c r="Y402" i="2"/>
  <c r="X402" i="2"/>
  <c r="AA401" i="2"/>
  <c r="Z401" i="2"/>
  <c r="Y401" i="2"/>
  <c r="X401" i="2"/>
  <c r="AA400" i="2"/>
  <c r="Z400" i="2"/>
  <c r="Y400" i="2"/>
  <c r="X400" i="2"/>
  <c r="AA391" i="2"/>
  <c r="Z391" i="2"/>
  <c r="Y391" i="2"/>
  <c r="X391" i="2"/>
  <c r="AA390" i="2"/>
  <c r="Z390" i="2"/>
  <c r="Y390" i="2"/>
  <c r="X390" i="2"/>
  <c r="AA389" i="2"/>
  <c r="Z389" i="2"/>
  <c r="Y389" i="2"/>
  <c r="X389" i="2"/>
  <c r="AA388" i="2"/>
  <c r="Z388" i="2"/>
  <c r="Y388" i="2"/>
  <c r="X388" i="2"/>
  <c r="AA387" i="2"/>
  <c r="Z387" i="2"/>
  <c r="Y387" i="2"/>
  <c r="X387" i="2"/>
  <c r="AA386" i="2"/>
  <c r="Z386" i="2"/>
  <c r="Y386" i="2"/>
  <c r="X386" i="2"/>
  <c r="AA385" i="2"/>
  <c r="Z385" i="2"/>
  <c r="Y385" i="2"/>
  <c r="X385" i="2"/>
  <c r="AA384" i="2"/>
  <c r="Z384" i="2"/>
  <c r="Y384" i="2"/>
  <c r="X384" i="2"/>
  <c r="AA383" i="2"/>
  <c r="Z383" i="2"/>
  <c r="Y383" i="2"/>
  <c r="X383" i="2"/>
  <c r="AA379" i="2"/>
  <c r="Z379" i="2"/>
  <c r="Y379" i="2"/>
  <c r="X379" i="2"/>
  <c r="AA375" i="2"/>
  <c r="Z375" i="2"/>
  <c r="Y375" i="2"/>
  <c r="X375" i="2"/>
  <c r="AA373" i="2"/>
  <c r="Z373" i="2"/>
  <c r="Y373" i="2"/>
  <c r="X373" i="2"/>
  <c r="AA337" i="2"/>
  <c r="Z337" i="2"/>
  <c r="AA333" i="2"/>
  <c r="Z333" i="2"/>
  <c r="Y333" i="2"/>
  <c r="X333" i="2"/>
  <c r="AA331" i="2"/>
  <c r="Z331" i="2"/>
  <c r="Y331" i="2"/>
  <c r="X331" i="2"/>
  <c r="AA329" i="2"/>
  <c r="Z329" i="2"/>
  <c r="AA323" i="2"/>
  <c r="Z323" i="2"/>
  <c r="Y323" i="2"/>
  <c r="AA307" i="2"/>
  <c r="Z307" i="2"/>
  <c r="AA294" i="2"/>
  <c r="Z294" i="2"/>
  <c r="AA293" i="2"/>
  <c r="Z293" i="2"/>
  <c r="AA283" i="2"/>
  <c r="Z283" i="2"/>
  <c r="Y283" i="2"/>
  <c r="X283" i="2"/>
  <c r="AA282" i="2"/>
  <c r="Z282" i="2"/>
  <c r="Y282" i="2"/>
  <c r="X282" i="2"/>
  <c r="AA280" i="2"/>
  <c r="Z280" i="2"/>
  <c r="AA272" i="2"/>
  <c r="Z272" i="2"/>
  <c r="Y272" i="2"/>
  <c r="AA257" i="2"/>
  <c r="Z257" i="2"/>
  <c r="AA250" i="2"/>
  <c r="Z250" i="2"/>
  <c r="Y250" i="2"/>
  <c r="AA249" i="2"/>
  <c r="Z249" i="2"/>
  <c r="Y249" i="2"/>
  <c r="AA248" i="2"/>
  <c r="Z248" i="2"/>
  <c r="Y248" i="2"/>
  <c r="AA247" i="2"/>
  <c r="Z247" i="2"/>
  <c r="Y247" i="2"/>
  <c r="X247" i="2"/>
  <c r="AA245" i="2"/>
  <c r="Z245" i="2"/>
  <c r="Y245" i="2"/>
  <c r="AA203" i="2"/>
  <c r="Z203" i="2"/>
  <c r="Y203" i="2"/>
  <c r="AA202" i="2"/>
  <c r="Z202" i="2"/>
  <c r="Y202" i="2"/>
  <c r="AA201" i="2"/>
  <c r="Z201" i="2"/>
  <c r="Y201" i="2"/>
  <c r="AA200" i="2"/>
  <c r="Z200" i="2"/>
  <c r="Y200" i="2"/>
  <c r="AA199" i="2"/>
  <c r="Z199" i="2"/>
  <c r="Y199" i="2"/>
  <c r="AA198" i="2"/>
  <c r="Z198" i="2"/>
  <c r="Y198" i="2"/>
  <c r="AA197" i="2"/>
  <c r="Z197" i="2"/>
  <c r="Y197" i="2"/>
  <c r="AA196" i="2"/>
  <c r="Z196" i="2"/>
  <c r="Y196" i="2"/>
  <c r="AA195" i="2"/>
  <c r="Z195" i="2"/>
  <c r="Y195" i="2"/>
  <c r="AA194" i="2"/>
  <c r="Z194" i="2"/>
  <c r="Y194" i="2"/>
  <c r="AA176" i="2"/>
  <c r="Z176" i="2"/>
  <c r="Y176" i="2"/>
  <c r="X176" i="2"/>
  <c r="AA171" i="2"/>
  <c r="Z171" i="2"/>
  <c r="Y171" i="2"/>
  <c r="X171" i="2"/>
  <c r="AA169" i="2"/>
  <c r="Z169" i="2"/>
  <c r="Y169" i="2"/>
  <c r="X169" i="2"/>
  <c r="AA167" i="2"/>
  <c r="Z167" i="2"/>
  <c r="Y167" i="2"/>
  <c r="X167" i="2"/>
  <c r="AA165" i="2"/>
  <c r="Z165" i="2"/>
  <c r="Y165" i="2"/>
  <c r="X165" i="2"/>
  <c r="AA163" i="2"/>
  <c r="Z163" i="2"/>
  <c r="Y163" i="2"/>
  <c r="X163" i="2"/>
  <c r="K1110" i="2"/>
  <c r="AE1110" i="2" s="1"/>
  <c r="K1103" i="2"/>
  <c r="AE1103" i="2" s="1"/>
  <c r="K1087" i="2"/>
  <c r="AE1087" i="2" s="1"/>
  <c r="K1084" i="2"/>
  <c r="AE1084" i="2" s="1"/>
  <c r="K1079" i="2"/>
  <c r="AE1079" i="2" s="1"/>
  <c r="K1072" i="2"/>
  <c r="AE1072" i="2" s="1"/>
  <c r="K1070" i="2"/>
  <c r="AE1070" i="2" s="1"/>
  <c r="K1068" i="2"/>
  <c r="AE1068" i="2" s="1"/>
  <c r="K1063" i="2"/>
  <c r="AE1063" i="2" s="1"/>
  <c r="K1058" i="2"/>
  <c r="AE1058" i="2" s="1"/>
  <c r="K1042" i="2"/>
  <c r="AE1042" i="2" s="1"/>
  <c r="K1039" i="2"/>
  <c r="AE1039" i="2" s="1"/>
  <c r="K1034" i="2"/>
  <c r="AE1034" i="2" s="1"/>
  <c r="K1032" i="2"/>
  <c r="AE1032" i="2" s="1"/>
  <c r="K1025" i="2"/>
  <c r="AE1025" i="2" s="1"/>
  <c r="K1024" i="2"/>
  <c r="AE1024" i="2" s="1"/>
  <c r="K1016" i="2"/>
  <c r="AE1016" i="2" s="1"/>
  <c r="K1015" i="2"/>
  <c r="AE1015" i="2" s="1"/>
  <c r="K1014" i="2"/>
  <c r="AE1014" i="2" s="1"/>
  <c r="K1004" i="2"/>
  <c r="AE1004" i="2" s="1"/>
  <c r="K1003" i="2"/>
  <c r="AE1003" i="2" s="1"/>
  <c r="K1002" i="2"/>
  <c r="AE1002" i="2" s="1"/>
  <c r="K1001" i="2"/>
  <c r="AE1001" i="2" s="1"/>
  <c r="K992" i="2"/>
  <c r="AE992" i="2" s="1"/>
  <c r="K991" i="2"/>
  <c r="AE991" i="2" s="1"/>
  <c r="K988" i="2"/>
  <c r="AE988" i="2" s="1"/>
  <c r="K981" i="2"/>
  <c r="AE981" i="2" s="1"/>
  <c r="K979" i="2"/>
  <c r="AE979" i="2" s="1"/>
  <c r="K978" i="2"/>
  <c r="AE978" i="2" s="1"/>
  <c r="K976" i="2"/>
  <c r="AE976" i="2" s="1"/>
  <c r="K968" i="2"/>
  <c r="AE968" i="2" s="1"/>
  <c r="K967" i="2"/>
  <c r="AE967" i="2" s="1"/>
  <c r="K955" i="2"/>
  <c r="AE955" i="2" s="1"/>
  <c r="K952" i="2"/>
  <c r="AE952" i="2" s="1"/>
  <c r="K950" i="2"/>
  <c r="AE950" i="2" s="1"/>
  <c r="K949" i="2"/>
  <c r="AE949" i="2" s="1"/>
  <c r="K948" i="2"/>
  <c r="AE948" i="2" s="1"/>
  <c r="K947" i="2"/>
  <c r="AE947" i="2" s="1"/>
  <c r="K946" i="2"/>
  <c r="AE946" i="2" s="1"/>
  <c r="K942" i="2"/>
  <c r="AE942" i="2" s="1"/>
  <c r="K937" i="2"/>
  <c r="AE937" i="2" s="1"/>
  <c r="K933" i="2"/>
  <c r="AE933" i="2" s="1"/>
  <c r="K930" i="2"/>
  <c r="AE930" i="2" s="1"/>
  <c r="K928" i="2"/>
  <c r="AE928" i="2" s="1"/>
  <c r="K926" i="2"/>
  <c r="AE926" i="2" s="1"/>
  <c r="K925" i="2"/>
  <c r="AE925" i="2" s="1"/>
  <c r="K921" i="2"/>
  <c r="AE921" i="2" s="1"/>
  <c r="K913" i="2"/>
  <c r="AE913" i="2" s="1"/>
  <c r="K902" i="2"/>
  <c r="AE902" i="2" s="1"/>
  <c r="K901" i="2"/>
  <c r="AE901" i="2" s="1"/>
  <c r="K890" i="2"/>
  <c r="AE890" i="2" s="1"/>
  <c r="K884" i="2"/>
  <c r="AE884" i="2" s="1"/>
  <c r="K876" i="2"/>
  <c r="AE876" i="2" s="1"/>
  <c r="K869" i="2"/>
  <c r="AE869" i="2" s="1"/>
  <c r="K865" i="2"/>
  <c r="AE865" i="2" s="1"/>
  <c r="K860" i="2"/>
  <c r="AE860" i="2" s="1"/>
  <c r="K858" i="2"/>
  <c r="AE858" i="2" s="1"/>
  <c r="K848" i="2"/>
  <c r="AE848" i="2" s="1"/>
  <c r="K841" i="2"/>
  <c r="AE841" i="2" s="1"/>
  <c r="K834" i="2"/>
  <c r="AE834" i="2" s="1"/>
  <c r="K833" i="2"/>
  <c r="AE833" i="2" s="1"/>
  <c r="K825" i="2"/>
  <c r="AE825" i="2" s="1"/>
  <c r="K824" i="2"/>
  <c r="AE824" i="2" s="1"/>
  <c r="K820" i="2"/>
  <c r="AE820" i="2" s="1"/>
  <c r="K819" i="2"/>
  <c r="AE819" i="2" s="1"/>
  <c r="K818" i="2"/>
  <c r="AE818" i="2" s="1"/>
  <c r="K815" i="2"/>
  <c r="AE815" i="2" s="1"/>
  <c r="K814" i="2"/>
  <c r="AE814" i="2" s="1"/>
  <c r="K813" i="2"/>
  <c r="AE813" i="2" s="1"/>
  <c r="K812" i="2"/>
  <c r="AE812" i="2" s="1"/>
  <c r="K803" i="2"/>
  <c r="AE803" i="2" s="1"/>
  <c r="K802" i="2"/>
  <c r="AE802" i="2" s="1"/>
  <c r="K798" i="2"/>
  <c r="AE798" i="2" s="1"/>
  <c r="K796" i="2"/>
  <c r="AE796" i="2" s="1"/>
  <c r="K795" i="2"/>
  <c r="AE795" i="2" s="1"/>
  <c r="K787" i="2"/>
  <c r="AE787" i="2" s="1"/>
  <c r="K783" i="2"/>
  <c r="AE783" i="2" s="1"/>
  <c r="K772" i="2"/>
  <c r="AE772" i="2" s="1"/>
  <c r="K770" i="2"/>
  <c r="AE770" i="2" s="1"/>
  <c r="K764" i="2"/>
  <c r="AE764" i="2" s="1"/>
  <c r="K762" i="2"/>
  <c r="AE762" i="2" s="1"/>
  <c r="K761" i="2"/>
  <c r="AE761" i="2" s="1"/>
  <c r="K760" i="2"/>
  <c r="AE760" i="2" s="1"/>
  <c r="K759" i="2"/>
  <c r="AE759" i="2" s="1"/>
  <c r="K717" i="2"/>
  <c r="AE717" i="2" s="1"/>
  <c r="K708" i="2"/>
  <c r="AE708" i="2" s="1"/>
  <c r="K692" i="2"/>
  <c r="AE692" i="2" s="1"/>
  <c r="K683" i="2"/>
  <c r="AE683" i="2" s="1"/>
  <c r="K647" i="2"/>
  <c r="AE647" i="2" s="1"/>
  <c r="K641" i="2"/>
  <c r="AE641" i="2" s="1"/>
  <c r="K572" i="2"/>
  <c r="AE572" i="2" s="1"/>
  <c r="K571" i="2"/>
  <c r="AE571" i="2" s="1"/>
  <c r="K570" i="2"/>
  <c r="AE570" i="2" s="1"/>
  <c r="K557" i="2"/>
  <c r="AE557" i="2" s="1"/>
  <c r="K556" i="2"/>
  <c r="AE556" i="2" s="1"/>
  <c r="K555" i="2"/>
  <c r="AE555" i="2" s="1"/>
  <c r="K554" i="2"/>
  <c r="AE554" i="2" s="1"/>
  <c r="K553" i="2"/>
  <c r="AE553" i="2" s="1"/>
  <c r="K552" i="2"/>
  <c r="AE552" i="2" s="1"/>
  <c r="K551" i="2"/>
  <c r="AE551" i="2" s="1"/>
  <c r="K546" i="2"/>
  <c r="AE546" i="2" s="1"/>
  <c r="K544" i="2"/>
  <c r="AE544" i="2" s="1"/>
  <c r="K543" i="2"/>
  <c r="AE543" i="2" s="1"/>
  <c r="K542" i="2"/>
  <c r="AE542" i="2" s="1"/>
  <c r="K541" i="2"/>
  <c r="AE541" i="2" s="1"/>
  <c r="K539" i="2"/>
  <c r="AE539" i="2" s="1"/>
  <c r="K538" i="2"/>
  <c r="AE538" i="2" s="1"/>
  <c r="K535" i="2"/>
  <c r="AE535" i="2" s="1"/>
  <c r="K534" i="2"/>
  <c r="AE534" i="2" s="1"/>
  <c r="K532" i="2"/>
  <c r="AE532" i="2" s="1"/>
  <c r="K531" i="2"/>
  <c r="AE531" i="2" s="1"/>
  <c r="K530" i="2"/>
  <c r="AE530" i="2" s="1"/>
  <c r="K529" i="2"/>
  <c r="AE529" i="2" s="1"/>
  <c r="K528" i="2"/>
  <c r="AE528" i="2" s="1"/>
  <c r="K524" i="2"/>
  <c r="AE524" i="2" s="1"/>
  <c r="K518" i="2"/>
  <c r="AE518" i="2" s="1"/>
  <c r="K509" i="2"/>
  <c r="AE509" i="2" s="1"/>
  <c r="K504" i="2"/>
  <c r="AE504" i="2" s="1"/>
  <c r="K497" i="2"/>
  <c r="AE497" i="2" s="1"/>
  <c r="K495" i="2"/>
  <c r="AE495" i="2" s="1"/>
  <c r="K494" i="2"/>
  <c r="AE494" i="2" s="1"/>
  <c r="K492" i="2"/>
  <c r="AE492" i="2" s="1"/>
  <c r="K490" i="2"/>
  <c r="AE490" i="2" s="1"/>
  <c r="K489" i="2"/>
  <c r="AE489" i="2" s="1"/>
  <c r="K484" i="2"/>
  <c r="AE484" i="2" s="1"/>
  <c r="K469" i="2"/>
  <c r="AE469" i="2" s="1"/>
  <c r="K462" i="2"/>
  <c r="AE462" i="2" s="1"/>
  <c r="K461" i="2"/>
  <c r="AE461" i="2" s="1"/>
  <c r="K459" i="2"/>
  <c r="AE459" i="2" s="1"/>
  <c r="K456" i="2"/>
  <c r="AE456" i="2" s="1"/>
  <c r="K455" i="2"/>
  <c r="AE455" i="2" s="1"/>
  <c r="K454" i="2"/>
  <c r="AE454" i="2" s="1"/>
  <c r="K453" i="2"/>
  <c r="AE453" i="2" s="1"/>
  <c r="K417" i="2"/>
  <c r="AE417" i="2" s="1"/>
  <c r="K416" i="2"/>
  <c r="AE416" i="2" s="1"/>
  <c r="K415" i="2"/>
  <c r="AE415" i="2" s="1"/>
  <c r="K414" i="2"/>
  <c r="AE414" i="2" s="1"/>
  <c r="K406" i="2"/>
  <c r="AE406" i="2" s="1"/>
  <c r="K402" i="2"/>
  <c r="AE402" i="2" s="1"/>
  <c r="K401" i="2"/>
  <c r="AE401" i="2" s="1"/>
  <c r="K400" i="2"/>
  <c r="AE400" i="2" s="1"/>
  <c r="K391" i="2"/>
  <c r="AE391" i="2" s="1"/>
  <c r="K390" i="2"/>
  <c r="AE390" i="2" s="1"/>
  <c r="K389" i="2"/>
  <c r="AE389" i="2" s="1"/>
  <c r="K388" i="2"/>
  <c r="AE388" i="2" s="1"/>
  <c r="K387" i="2"/>
  <c r="AE387" i="2" s="1"/>
  <c r="K386" i="2"/>
  <c r="AE386" i="2" s="1"/>
  <c r="K385" i="2"/>
  <c r="AE385" i="2" s="1"/>
  <c r="K384" i="2"/>
  <c r="AE384" i="2" s="1"/>
  <c r="K383" i="2"/>
  <c r="AE383" i="2" s="1"/>
  <c r="K379" i="2"/>
  <c r="AE379" i="2" s="1"/>
  <c r="K375" i="2"/>
  <c r="AE375" i="2" s="1"/>
  <c r="K373" i="2"/>
  <c r="AE373" i="2" s="1"/>
  <c r="K337" i="2"/>
  <c r="AE337" i="2" s="1"/>
  <c r="K333" i="2"/>
  <c r="AE333" i="2" s="1"/>
  <c r="K331" i="2"/>
  <c r="AE331" i="2" s="1"/>
  <c r="K329" i="2"/>
  <c r="AE329" i="2" s="1"/>
  <c r="K323" i="2"/>
  <c r="AE323" i="2" s="1"/>
  <c r="K307" i="2"/>
  <c r="AE307" i="2" s="1"/>
  <c r="K294" i="2"/>
  <c r="AE294" i="2" s="1"/>
  <c r="K293" i="2"/>
  <c r="AE293" i="2" s="1"/>
  <c r="K283" i="2"/>
  <c r="AE283" i="2" s="1"/>
  <c r="K282" i="2"/>
  <c r="AE282" i="2" s="1"/>
  <c r="K280" i="2"/>
  <c r="AE280" i="2" s="1"/>
  <c r="K272" i="2"/>
  <c r="AE272" i="2" s="1"/>
  <c r="K257" i="2"/>
  <c r="AE257" i="2" s="1"/>
  <c r="K250" i="2"/>
  <c r="AE250" i="2" s="1"/>
  <c r="K249" i="2"/>
  <c r="AE249" i="2" s="1"/>
  <c r="K248" i="2"/>
  <c r="AE248" i="2" s="1"/>
  <c r="K247" i="2"/>
  <c r="AE247" i="2" s="1"/>
  <c r="K245" i="2"/>
  <c r="AE245" i="2" s="1"/>
  <c r="K203" i="2"/>
  <c r="AE203" i="2" s="1"/>
  <c r="K202" i="2"/>
  <c r="AE202" i="2" s="1"/>
  <c r="K201" i="2"/>
  <c r="AE201" i="2" s="1"/>
  <c r="K200" i="2"/>
  <c r="AE200" i="2" s="1"/>
  <c r="K199" i="2"/>
  <c r="AE199" i="2" s="1"/>
  <c r="K198" i="2"/>
  <c r="AE198" i="2" s="1"/>
  <c r="K197" i="2"/>
  <c r="AE197" i="2" s="1"/>
  <c r="K196" i="2"/>
  <c r="AE196" i="2" s="1"/>
  <c r="K195" i="2"/>
  <c r="AE195" i="2" s="1"/>
  <c r="K194" i="2"/>
  <c r="AE194" i="2" s="1"/>
  <c r="K176" i="2"/>
  <c r="AE176" i="2" s="1"/>
  <c r="K171" i="2"/>
  <c r="AE171" i="2" s="1"/>
  <c r="K169" i="2"/>
  <c r="AE169" i="2" s="1"/>
  <c r="K167" i="2"/>
  <c r="AE167" i="2" s="1"/>
  <c r="K165" i="2"/>
  <c r="AE165" i="2" s="1"/>
  <c r="K163" i="2"/>
  <c r="AE163" i="2" s="1"/>
  <c r="K161" i="2"/>
  <c r="K117" i="2"/>
  <c r="K114"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5" i="2"/>
  <c r="K116"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9" i="2"/>
  <c r="K150" i="2"/>
  <c r="K151" i="2"/>
  <c r="K152" i="2"/>
  <c r="K153" i="2"/>
  <c r="K154" i="2"/>
  <c r="K155" i="2"/>
  <c r="K156" i="2"/>
  <c r="K157" i="2"/>
  <c r="K158" i="2"/>
  <c r="K159" i="2"/>
  <c r="K160" i="2"/>
  <c r="K162" i="2"/>
  <c r="K164" i="2"/>
  <c r="K166" i="2"/>
  <c r="K168" i="2"/>
  <c r="K170" i="2"/>
  <c r="K172" i="2"/>
  <c r="K173" i="2"/>
  <c r="K174" i="2"/>
  <c r="K175" i="2"/>
  <c r="K177" i="2"/>
  <c r="K178" i="2"/>
  <c r="K179" i="2"/>
  <c r="K180" i="2"/>
  <c r="K181" i="2"/>
  <c r="K182" i="2"/>
  <c r="K183" i="2"/>
  <c r="K184" i="2"/>
  <c r="K185" i="2"/>
  <c r="K186" i="2"/>
  <c r="K187" i="2"/>
  <c r="K188" i="2"/>
  <c r="K189" i="2"/>
  <c r="K190" i="2"/>
  <c r="K191" i="2"/>
  <c r="K192" i="2"/>
  <c r="K193" i="2"/>
  <c r="K204" i="2"/>
  <c r="K205" i="2"/>
  <c r="K206" i="2"/>
  <c r="K207" i="2"/>
  <c r="K208" i="2"/>
  <c r="K209" i="2"/>
  <c r="K210" i="2"/>
  <c r="K211" i="2"/>
  <c r="K212" i="2"/>
  <c r="K213" i="2"/>
  <c r="K214" i="2"/>
  <c r="K215" i="2"/>
  <c r="K216" i="2"/>
  <c r="K217"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6" i="2"/>
  <c r="K251" i="2"/>
  <c r="K252" i="2"/>
  <c r="K253" i="2"/>
  <c r="K254" i="2"/>
  <c r="K255" i="2"/>
  <c r="K256" i="2"/>
  <c r="K258" i="2"/>
  <c r="K259" i="2"/>
  <c r="K260" i="2"/>
  <c r="K261" i="2"/>
  <c r="K262" i="2"/>
  <c r="K263" i="2"/>
  <c r="K264" i="2"/>
  <c r="K265" i="2"/>
  <c r="K266" i="2"/>
  <c r="K267" i="2"/>
  <c r="K268" i="2"/>
  <c r="K269" i="2"/>
  <c r="K270" i="2"/>
  <c r="K271" i="2"/>
  <c r="K273" i="2"/>
  <c r="K274" i="2"/>
  <c r="K275" i="2"/>
  <c r="K276" i="2"/>
  <c r="K277" i="2"/>
  <c r="K278" i="2"/>
  <c r="K279" i="2"/>
  <c r="K281" i="2"/>
  <c r="K284" i="2"/>
  <c r="K285" i="2"/>
  <c r="K286" i="2"/>
  <c r="K287" i="2"/>
  <c r="K288" i="2"/>
  <c r="K289" i="2"/>
  <c r="K290" i="2"/>
  <c r="K291" i="2"/>
  <c r="K292" i="2"/>
  <c r="K295" i="2"/>
  <c r="K296" i="2"/>
  <c r="K297" i="2"/>
  <c r="K298" i="2"/>
  <c r="K299" i="2"/>
  <c r="K300" i="2"/>
  <c r="K301" i="2"/>
  <c r="K302" i="2"/>
  <c r="K303" i="2"/>
  <c r="K304" i="2"/>
  <c r="K305" i="2"/>
  <c r="K306" i="2"/>
  <c r="K308" i="2"/>
  <c r="K309" i="2"/>
  <c r="K310" i="2"/>
  <c r="K311" i="2"/>
  <c r="K312" i="2"/>
  <c r="K313" i="2"/>
  <c r="K314" i="2"/>
  <c r="K315" i="2"/>
  <c r="K316" i="2"/>
  <c r="K317" i="2"/>
  <c r="K318" i="2"/>
  <c r="K319" i="2"/>
  <c r="K320" i="2"/>
  <c r="K321" i="2"/>
  <c r="K322" i="2"/>
  <c r="K324" i="2"/>
  <c r="K325" i="2"/>
  <c r="K326" i="2"/>
  <c r="K327" i="2"/>
  <c r="K328" i="2"/>
  <c r="K330" i="2"/>
  <c r="K332" i="2"/>
  <c r="K334" i="2"/>
  <c r="K335" i="2"/>
  <c r="K336" i="2"/>
  <c r="K338" i="2"/>
  <c r="K339" i="2"/>
  <c r="K340" i="2"/>
  <c r="K341" i="2"/>
  <c r="K342" i="2"/>
  <c r="K343" i="2"/>
  <c r="K344" i="2"/>
  <c r="K345" i="2"/>
  <c r="K346" i="2"/>
  <c r="K347" i="2"/>
  <c r="K348" i="2"/>
  <c r="K349" i="2"/>
  <c r="K362" i="2"/>
  <c r="K363" i="2"/>
  <c r="K364" i="2"/>
  <c r="K365" i="2"/>
  <c r="K366" i="2"/>
  <c r="AE366" i="2" s="1"/>
  <c r="K367" i="2"/>
  <c r="K368" i="2"/>
  <c r="K369" i="2"/>
  <c r="AE369" i="2" s="1"/>
  <c r="K370" i="2"/>
  <c r="K371" i="2"/>
  <c r="AE371" i="2" s="1"/>
  <c r="K372" i="2"/>
  <c r="AE372" i="2" s="1"/>
  <c r="K374" i="2"/>
  <c r="K376" i="2"/>
  <c r="AE376" i="2" s="1"/>
  <c r="K377" i="2"/>
  <c r="K378" i="2"/>
  <c r="K380" i="2"/>
  <c r="K381" i="2"/>
  <c r="K382" i="2"/>
  <c r="K392" i="2"/>
  <c r="K393" i="2"/>
  <c r="K394" i="2"/>
  <c r="K395" i="2"/>
  <c r="K396" i="2"/>
  <c r="K397" i="2"/>
  <c r="K398" i="2"/>
  <c r="K399" i="2"/>
  <c r="K403" i="2"/>
  <c r="K404" i="2"/>
  <c r="K405" i="2"/>
  <c r="K407" i="2"/>
  <c r="K408" i="2"/>
  <c r="K409" i="2"/>
  <c r="K410" i="2"/>
  <c r="K411" i="2"/>
  <c r="K412" i="2"/>
  <c r="K413" i="2"/>
  <c r="K418" i="2"/>
  <c r="K419" i="2"/>
  <c r="K420" i="2"/>
  <c r="K423" i="2"/>
  <c r="K424"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7" i="2"/>
  <c r="K458" i="2"/>
  <c r="K460" i="2"/>
  <c r="K463" i="2"/>
  <c r="K464" i="2"/>
  <c r="K465" i="2"/>
  <c r="K466" i="2"/>
  <c r="K467" i="2"/>
  <c r="K468" i="2"/>
  <c r="K470" i="2"/>
  <c r="K471" i="2"/>
  <c r="K472" i="2"/>
  <c r="K473" i="2"/>
  <c r="K474" i="2"/>
  <c r="K475" i="2"/>
  <c r="K476" i="2"/>
  <c r="K477" i="2"/>
  <c r="K478" i="2"/>
  <c r="K479" i="2"/>
  <c r="K480" i="2"/>
  <c r="K481" i="2"/>
  <c r="K482" i="2"/>
  <c r="K483" i="2"/>
  <c r="K485" i="2"/>
  <c r="K486" i="2"/>
  <c r="K487" i="2"/>
  <c r="K488" i="2"/>
  <c r="K491" i="2"/>
  <c r="K493" i="2"/>
  <c r="K496" i="2"/>
  <c r="K498" i="2"/>
  <c r="K499" i="2"/>
  <c r="K500" i="2"/>
  <c r="K501" i="2"/>
  <c r="K502" i="2"/>
  <c r="K503" i="2"/>
  <c r="K989" i="2"/>
  <c r="AE989" i="2" s="1"/>
  <c r="K990" i="2"/>
  <c r="AE990" i="2" s="1"/>
  <c r="K993" i="2"/>
  <c r="AE993" i="2" s="1"/>
  <c r="K994" i="2"/>
  <c r="AE994" i="2" s="1"/>
  <c r="K995" i="2"/>
  <c r="AE995" i="2" s="1"/>
  <c r="K996" i="2"/>
  <c r="AE996" i="2" s="1"/>
  <c r="K997" i="2"/>
  <c r="AE997" i="2" s="1"/>
  <c r="K998" i="2"/>
  <c r="AE998" i="2" s="1"/>
  <c r="K999" i="2"/>
  <c r="AE999" i="2" s="1"/>
  <c r="K1000" i="2"/>
  <c r="AE1000" i="2" s="1"/>
  <c r="K1005" i="2"/>
  <c r="AE1005" i="2" s="1"/>
  <c r="K1006" i="2"/>
  <c r="AE1006" i="2" s="1"/>
  <c r="K1007" i="2"/>
  <c r="AE1007" i="2" s="1"/>
  <c r="K1008" i="2"/>
  <c r="K1009" i="2"/>
  <c r="K1010" i="2"/>
  <c r="K1011" i="2"/>
  <c r="K1012" i="2"/>
  <c r="K1021" i="2"/>
  <c r="AE1021" i="2" s="1"/>
  <c r="K1023" i="2"/>
  <c r="AE1023" i="2" s="1"/>
  <c r="K1022" i="2"/>
  <c r="AE1022" i="2" s="1"/>
  <c r="K1027" i="2"/>
  <c r="AE1027" i="2" s="1"/>
  <c r="K1028" i="2"/>
  <c r="AE1028" i="2" s="1"/>
  <c r="K1026" i="2"/>
  <c r="AE1026" i="2" s="1"/>
  <c r="K1020" i="2"/>
  <c r="AE1020" i="2" s="1"/>
  <c r="K1030" i="2"/>
  <c r="AE1030" i="2" s="1"/>
  <c r="K1031" i="2"/>
  <c r="AE1031" i="2" s="1"/>
  <c r="K1033" i="2"/>
  <c r="AE1033" i="2" s="1"/>
  <c r="K1029" i="2"/>
  <c r="AE1029" i="2" s="1"/>
  <c r="K1111" i="2"/>
  <c r="AE1111" i="2" s="1"/>
  <c r="AA369" i="2"/>
  <c r="Z369" i="2"/>
  <c r="Y369" i="2"/>
  <c r="AA376" i="2"/>
  <c r="Z376" i="2"/>
  <c r="AA366" i="2"/>
  <c r="Z366" i="2"/>
  <c r="Y366" i="2"/>
  <c r="AA372" i="2"/>
  <c r="Z372" i="2"/>
  <c r="Y372" i="2"/>
  <c r="AA371" i="2"/>
  <c r="Z371" i="2"/>
  <c r="Y371" i="2"/>
  <c r="AA502" i="2" l="1"/>
  <c r="Z502" i="2"/>
  <c r="Y502" i="2"/>
  <c r="AE502" i="2"/>
  <c r="AA498" i="2"/>
  <c r="Z498" i="2"/>
  <c r="Y498" i="2"/>
  <c r="AE498" i="2"/>
  <c r="AA503" i="2"/>
  <c r="Z503" i="2"/>
  <c r="Y503" i="2"/>
  <c r="AE503" i="2"/>
  <c r="AA526" i="2"/>
  <c r="Z526" i="2"/>
  <c r="Y526" i="2"/>
  <c r="K526" i="2"/>
  <c r="AE526" i="2" s="1"/>
  <c r="AA525" i="2"/>
  <c r="Z525" i="2"/>
  <c r="Y525" i="2"/>
  <c r="K525" i="2"/>
  <c r="AE525" i="2" s="1"/>
  <c r="AA500" i="2"/>
  <c r="Z500" i="2"/>
  <c r="Y500" i="2"/>
  <c r="AE500" i="2"/>
  <c r="AA520" i="2"/>
  <c r="Z520" i="2"/>
  <c r="Y520" i="2"/>
  <c r="K520" i="2"/>
  <c r="AE520" i="2" s="1"/>
  <c r="AA499" i="2"/>
  <c r="Z499" i="2"/>
  <c r="Y499" i="2"/>
  <c r="AE499" i="2"/>
  <c r="AA501" i="2"/>
  <c r="Z501" i="2"/>
  <c r="Y501" i="2"/>
  <c r="AE501" i="2"/>
  <c r="AA512" i="2"/>
  <c r="Z512" i="2"/>
  <c r="Y512" i="2"/>
  <c r="K512" i="2"/>
  <c r="AE512" i="2" s="1"/>
  <c r="AA513" i="2"/>
  <c r="Z513" i="2"/>
  <c r="Y513" i="2"/>
  <c r="K513" i="2"/>
  <c r="AE513" i="2" s="1"/>
  <c r="AA514" i="2"/>
  <c r="Z514" i="2"/>
  <c r="Y514" i="2"/>
  <c r="K514" i="2"/>
  <c r="AE514" i="2" s="1"/>
  <c r="AA511" i="2"/>
  <c r="Z511" i="2"/>
  <c r="Y511" i="2"/>
  <c r="K511" i="2"/>
  <c r="AE511" i="2" s="1"/>
  <c r="AA516" i="2"/>
  <c r="Z516" i="2"/>
  <c r="Y516" i="2"/>
  <c r="K516" i="2"/>
  <c r="AE516" i="2" s="1"/>
  <c r="AA517" i="2"/>
  <c r="Z517" i="2"/>
  <c r="Y517" i="2"/>
  <c r="K517" i="2"/>
  <c r="AE517" i="2" s="1"/>
  <c r="AA515" i="2"/>
  <c r="Z515" i="2"/>
  <c r="Y515" i="2"/>
  <c r="K515" i="2"/>
  <c r="AE515" i="2" s="1"/>
  <c r="AA523" i="2"/>
  <c r="Z523" i="2"/>
  <c r="Y523" i="2"/>
  <c r="K523" i="2"/>
  <c r="AE523" i="2" s="1"/>
  <c r="AA510" i="2"/>
  <c r="Z510" i="2"/>
  <c r="Y510" i="2"/>
  <c r="K510" i="2"/>
  <c r="AE510" i="2" s="1"/>
  <c r="AA508" i="2"/>
  <c r="Z508" i="2"/>
  <c r="Y508" i="2"/>
  <c r="K508" i="2"/>
  <c r="AE508" i="2" s="1"/>
  <c r="AA507" i="2"/>
  <c r="Z507" i="2"/>
  <c r="Y507" i="2"/>
  <c r="K507" i="2"/>
  <c r="AE507" i="2" s="1"/>
  <c r="AA506" i="2"/>
  <c r="Z506" i="2"/>
  <c r="Y506" i="2"/>
  <c r="K506" i="2"/>
  <c r="AE506" i="2" s="1"/>
  <c r="AA505" i="2"/>
  <c r="Z505" i="2"/>
  <c r="Y505" i="2"/>
  <c r="K505" i="2"/>
  <c r="AE505" i="2" s="1"/>
  <c r="AA519" i="2"/>
  <c r="Z519" i="2"/>
  <c r="Y519" i="2"/>
  <c r="K519" i="2"/>
  <c r="AE519" i="2" s="1"/>
  <c r="AA522" i="2"/>
  <c r="Z522" i="2"/>
  <c r="Y522" i="2"/>
  <c r="AA521" i="2"/>
  <c r="Z521" i="2"/>
  <c r="Y521" i="2"/>
  <c r="K522" i="2"/>
  <c r="AE522" i="2" s="1"/>
  <c r="K521" i="2"/>
  <c r="AE521" i="2" s="1"/>
  <c r="AA545" i="2"/>
  <c r="Z545" i="2"/>
  <c r="Y545" i="2"/>
  <c r="K545" i="2"/>
  <c r="AE545" i="2" s="1"/>
  <c r="AA540" i="2"/>
  <c r="Z540" i="2"/>
  <c r="Y540" i="2"/>
  <c r="K540" i="2"/>
  <c r="AE540" i="2" s="1"/>
  <c r="AA537" i="2"/>
  <c r="Z537" i="2"/>
  <c r="Y537" i="2"/>
  <c r="K537" i="2"/>
  <c r="AE537" i="2" s="1"/>
  <c r="AA536" i="2"/>
  <c r="Z536" i="2"/>
  <c r="Y536" i="2"/>
  <c r="K536" i="2"/>
  <c r="AE536" i="2" s="1"/>
  <c r="K533" i="2"/>
  <c r="AE533" i="2" s="1"/>
  <c r="E12" i="39"/>
  <c r="E13" i="39"/>
  <c r="E14" i="39"/>
  <c r="E15" i="39"/>
  <c r="E16" i="39"/>
  <c r="E17" i="39"/>
  <c r="E18" i="39"/>
  <c r="E19" i="39"/>
  <c r="E20" i="39"/>
  <c r="E21" i="39"/>
  <c r="E22" i="39"/>
  <c r="E23" i="39"/>
  <c r="E24" i="39"/>
  <c r="E25" i="39"/>
  <c r="E46" i="39"/>
  <c r="E45" i="39"/>
  <c r="E44" i="39"/>
  <c r="E43" i="39"/>
  <c r="E42" i="39"/>
  <c r="E41" i="39"/>
  <c r="E40" i="39"/>
  <c r="E39" i="39"/>
  <c r="E38" i="39"/>
  <c r="E37" i="39"/>
  <c r="E36" i="39"/>
  <c r="E35" i="39"/>
  <c r="E34" i="39"/>
  <c r="E33" i="39"/>
  <c r="E32" i="39"/>
  <c r="E31" i="39"/>
  <c r="E30" i="39"/>
  <c r="E29" i="39"/>
  <c r="E28" i="39"/>
  <c r="E27" i="39"/>
  <c r="E26" i="39"/>
  <c r="D22" i="39"/>
  <c r="D19" i="39"/>
  <c r="D18" i="39"/>
  <c r="D17" i="39"/>
  <c r="D16" i="39"/>
  <c r="D14" i="39"/>
  <c r="D13" i="39"/>
  <c r="D12" i="39"/>
  <c r="D11" i="39"/>
  <c r="D15" i="39"/>
  <c r="D20" i="39"/>
  <c r="D21"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F47" i="39" s="1"/>
  <c r="H47" i="39" s="1"/>
  <c r="D48" i="39"/>
  <c r="F48" i="39" s="1"/>
  <c r="H48" i="39" s="1"/>
  <c r="D49" i="39"/>
  <c r="F49" i="39" s="1"/>
  <c r="H49" i="39" s="1"/>
  <c r="F20" i="39" l="1"/>
  <c r="H20" i="39" s="1"/>
  <c r="F12" i="39"/>
  <c r="H12" i="39" s="1"/>
  <c r="F24" i="39"/>
  <c r="H24" i="39" s="1"/>
  <c r="F16" i="39"/>
  <c r="H16" i="39" s="1"/>
  <c r="F13" i="39"/>
  <c r="H13" i="39" s="1"/>
  <c r="F22" i="39"/>
  <c r="H22" i="39" s="1"/>
  <c r="F15" i="39"/>
  <c r="H15" i="39" s="1"/>
  <c r="F23" i="39"/>
  <c r="H23" i="39" s="1"/>
  <c r="F19" i="39"/>
  <c r="H19" i="39" s="1"/>
  <c r="F18" i="39"/>
  <c r="H18" i="39" s="1"/>
  <c r="F14" i="39"/>
  <c r="H14" i="39" s="1"/>
  <c r="F30" i="39"/>
  <c r="H30" i="39" s="1"/>
  <c r="F45" i="39"/>
  <c r="H45" i="39" s="1"/>
  <c r="F27" i="39"/>
  <c r="H27" i="39" s="1"/>
  <c r="F34" i="39"/>
  <c r="H34" i="39" s="1"/>
  <c r="F41" i="39"/>
  <c r="H41" i="39" s="1"/>
  <c r="F46" i="39"/>
  <c r="H46" i="39" s="1"/>
  <c r="F28" i="39"/>
  <c r="H28" i="39" s="1"/>
  <c r="F31" i="39"/>
  <c r="H31" i="39" s="1"/>
  <c r="F35" i="39"/>
  <c r="H35" i="39" s="1"/>
  <c r="F38" i="39"/>
  <c r="H38" i="39" s="1"/>
  <c r="F42" i="39"/>
  <c r="H42" i="39" s="1"/>
  <c r="F25" i="39"/>
  <c r="H25" i="39" s="1"/>
  <c r="F21" i="39"/>
  <c r="H21" i="39" s="1"/>
  <c r="F17" i="39"/>
  <c r="H17" i="39" s="1"/>
  <c r="F32" i="39"/>
  <c r="H32" i="39" s="1"/>
  <c r="F36" i="39"/>
  <c r="H36" i="39" s="1"/>
  <c r="F39" i="39"/>
  <c r="H39" i="39" s="1"/>
  <c r="F43" i="39"/>
  <c r="H43" i="39" s="1"/>
  <c r="F26" i="39"/>
  <c r="H26" i="39" s="1"/>
  <c r="F29" i="39"/>
  <c r="H29" i="39" s="1"/>
  <c r="F33" i="39"/>
  <c r="H33" i="39" s="1"/>
  <c r="F37" i="39"/>
  <c r="H37" i="39" s="1"/>
  <c r="F40" i="39"/>
  <c r="H40" i="39" s="1"/>
  <c r="F44" i="39"/>
  <c r="H44" i="39" s="1"/>
  <c r="E11" i="39"/>
  <c r="F11" i="39" l="1"/>
  <c r="H11" i="39" s="1"/>
  <c r="A95" i="37" l="1"/>
  <c r="A96" i="37"/>
  <c r="A97" i="37"/>
  <c r="E54" i="35"/>
  <c r="F54" i="35" s="1"/>
  <c r="H54" i="35" s="1"/>
  <c r="E53" i="35"/>
  <c r="F53" i="35" s="1"/>
  <c r="H53" i="35" s="1"/>
  <c r="E52" i="35"/>
  <c r="F52" i="35" s="1"/>
  <c r="H52" i="35" s="1"/>
  <c r="E51" i="35"/>
  <c r="F51" i="35" s="1"/>
  <c r="H51" i="35" s="1"/>
  <c r="E50" i="35"/>
  <c r="F50" i="35" s="1"/>
  <c r="H50" i="35" s="1"/>
  <c r="E49" i="35"/>
  <c r="F49" i="35" s="1"/>
  <c r="H49" i="35" s="1"/>
  <c r="E48" i="35"/>
  <c r="F48" i="35" s="1"/>
  <c r="H48" i="35" s="1"/>
  <c r="E47" i="35"/>
  <c r="F47" i="35" s="1"/>
  <c r="H47" i="35" s="1"/>
  <c r="E46" i="35"/>
  <c r="F46" i="35" s="1"/>
  <c r="H46" i="35" s="1"/>
  <c r="E45" i="35"/>
  <c r="F45" i="35" s="1"/>
  <c r="H45" i="35" s="1"/>
  <c r="E44" i="35"/>
  <c r="F44" i="35" s="1"/>
  <c r="H44" i="35" s="1"/>
  <c r="E43" i="35"/>
  <c r="F43" i="35" s="1"/>
  <c r="H43" i="35" s="1"/>
  <c r="E42" i="35"/>
  <c r="F42" i="35" s="1"/>
  <c r="H42" i="35" s="1"/>
  <c r="E41" i="35"/>
  <c r="F41" i="35" s="1"/>
  <c r="H41" i="35" s="1"/>
  <c r="E40" i="35"/>
  <c r="F40" i="35" s="1"/>
  <c r="H40" i="35" s="1"/>
  <c r="E39" i="35"/>
  <c r="F39" i="35" s="1"/>
  <c r="H39" i="35" s="1"/>
  <c r="E38" i="35"/>
  <c r="F38" i="35" s="1"/>
  <c r="H38" i="35" s="1"/>
  <c r="E37" i="35"/>
  <c r="F37" i="35" s="1"/>
  <c r="H37" i="35" s="1"/>
  <c r="E36" i="35"/>
  <c r="F36" i="35" s="1"/>
  <c r="H36" i="35" s="1"/>
  <c r="E35" i="35"/>
  <c r="F35" i="35" s="1"/>
  <c r="H35" i="35" s="1"/>
  <c r="E34" i="35"/>
  <c r="F34" i="35" s="1"/>
  <c r="H34" i="35" s="1"/>
  <c r="E33" i="35"/>
  <c r="F33" i="35" s="1"/>
  <c r="H33" i="35" s="1"/>
  <c r="E32" i="35"/>
  <c r="F32" i="35" s="1"/>
  <c r="H32" i="35" s="1"/>
  <c r="E31" i="35"/>
  <c r="F31" i="35" s="1"/>
  <c r="H31" i="35" s="1"/>
  <c r="E30" i="35"/>
  <c r="F30" i="35" s="1"/>
  <c r="H30" i="35" s="1"/>
  <c r="E29" i="35"/>
  <c r="F29" i="35" s="1"/>
  <c r="H29" i="35" s="1"/>
  <c r="E28" i="35"/>
  <c r="F28" i="35" s="1"/>
  <c r="H28" i="35" s="1"/>
  <c r="E27" i="35"/>
  <c r="F27" i="35" s="1"/>
  <c r="H27" i="35" s="1"/>
  <c r="E26" i="35"/>
  <c r="F26" i="35" s="1"/>
  <c r="H26" i="35" s="1"/>
  <c r="E25" i="35"/>
  <c r="F25" i="35" s="1"/>
  <c r="H25" i="35" s="1"/>
  <c r="E24" i="35"/>
  <c r="F24" i="35" s="1"/>
  <c r="H24" i="35" s="1"/>
  <c r="E23" i="35"/>
  <c r="F23" i="35" s="1"/>
  <c r="H23" i="35" s="1"/>
  <c r="E22" i="35"/>
  <c r="F22" i="35" s="1"/>
  <c r="H22" i="35" s="1"/>
  <c r="E21" i="35"/>
  <c r="F21" i="35" s="1"/>
  <c r="H21" i="35" s="1"/>
  <c r="E20" i="35"/>
  <c r="F20" i="35" s="1"/>
  <c r="H20" i="35" s="1"/>
  <c r="E19" i="35"/>
  <c r="F19" i="35" s="1"/>
  <c r="H19" i="35" s="1"/>
  <c r="E18" i="35"/>
  <c r="F18" i="35" s="1"/>
  <c r="H18" i="35" s="1"/>
  <c r="E17" i="35"/>
  <c r="F17" i="35" s="1"/>
  <c r="H17" i="35" s="1"/>
  <c r="E16" i="35"/>
  <c r="F16" i="35" s="1"/>
  <c r="H16" i="35" s="1"/>
  <c r="E15" i="35"/>
  <c r="F15" i="35" s="1"/>
  <c r="H15" i="35" s="1"/>
  <c r="E14" i="35"/>
  <c r="F14" i="35" s="1"/>
  <c r="H14" i="35" s="1"/>
  <c r="E13" i="35"/>
  <c r="F13" i="35" s="1"/>
  <c r="H13" i="35" s="1"/>
  <c r="E12" i="35"/>
  <c r="F12" i="35" s="1"/>
  <c r="H12" i="35" s="1"/>
  <c r="E11" i="35"/>
  <c r="F11" i="35" s="1"/>
  <c r="H11" i="35" s="1"/>
  <c r="R29" i="2" l="1"/>
  <c r="R28" i="2"/>
  <c r="R114" i="2"/>
  <c r="R117" i="2"/>
  <c r="R101" i="2"/>
  <c r="R161" i="2"/>
  <c r="R167" i="2"/>
  <c r="R176" i="2"/>
  <c r="R274" i="2"/>
  <c r="R285" i="2"/>
  <c r="R385" i="2"/>
  <c r="R389" i="2"/>
  <c r="R417" i="2"/>
  <c r="R462" i="2"/>
  <c r="R282" i="2"/>
  <c r="R331" i="2"/>
  <c r="R402" i="2"/>
  <c r="R163" i="2"/>
  <c r="R252" i="2"/>
  <c r="R373" i="2"/>
  <c r="R384" i="2"/>
  <c r="R388" i="2"/>
  <c r="R416" i="2"/>
  <c r="R461" i="2"/>
  <c r="R169" i="2"/>
  <c r="R171" i="2"/>
  <c r="R325" i="2"/>
  <c r="R338" i="2"/>
  <c r="R375" i="2"/>
  <c r="R30" i="2"/>
  <c r="R456" i="2"/>
  <c r="R495" i="2"/>
  <c r="R283" i="2"/>
  <c r="R415" i="2"/>
  <c r="R509" i="2"/>
  <c r="R529" i="2"/>
  <c r="R543" i="2"/>
  <c r="R554" i="2"/>
  <c r="R390" i="2"/>
  <c r="R401" i="2"/>
  <c r="R494" i="2"/>
  <c r="R259" i="2"/>
  <c r="R284" i="2"/>
  <c r="R296" i="2"/>
  <c r="R309" i="2"/>
  <c r="R379" i="2"/>
  <c r="R386" i="2"/>
  <c r="R406" i="2"/>
  <c r="R453" i="2"/>
  <c r="R455" i="2"/>
  <c r="R497" i="2"/>
  <c r="R528" i="2"/>
  <c r="R532" i="2"/>
  <c r="R542" i="2"/>
  <c r="R553" i="2"/>
  <c r="R557" i="2"/>
  <c r="R484" i="2"/>
  <c r="R490" i="2"/>
  <c r="R535" i="2"/>
  <c r="R538" i="2"/>
  <c r="R165" i="2"/>
  <c r="R387" i="2"/>
  <c r="R414" i="2"/>
  <c r="R247" i="2"/>
  <c r="R335" i="2"/>
  <c r="R459" i="2"/>
  <c r="R469" i="2"/>
  <c r="R524" i="2"/>
  <c r="R539" i="2"/>
  <c r="R648" i="2"/>
  <c r="R683" i="2"/>
  <c r="R686" i="2"/>
  <c r="R552" i="2"/>
  <c r="R642" i="2"/>
  <c r="R492" i="2"/>
  <c r="R504" i="2"/>
  <c r="R571" i="2"/>
  <c r="R489" i="2"/>
  <c r="R555" i="2"/>
  <c r="R757" i="2"/>
  <c r="R783" i="2"/>
  <c r="R798" i="2"/>
  <c r="R810" i="2"/>
  <c r="R546" i="2"/>
  <c r="R760" i="2"/>
  <c r="R391" i="2"/>
  <c r="R531" i="2"/>
  <c r="R400" i="2"/>
  <c r="R454" i="2"/>
  <c r="R541" i="2"/>
  <c r="R776" i="2"/>
  <c r="R809" i="2"/>
  <c r="R1093" i="2"/>
  <c r="R1127" i="2"/>
  <c r="R1131" i="2"/>
  <c r="R1182" i="2"/>
  <c r="R1186" i="2"/>
  <c r="R1190" i="2"/>
  <c r="R704" i="2"/>
  <c r="R773" i="2"/>
  <c r="R795" i="2"/>
  <c r="R811" i="2"/>
  <c r="R825" i="2"/>
  <c r="R848" i="2"/>
  <c r="R869" i="2"/>
  <c r="R901" i="2"/>
  <c r="R925" i="2"/>
  <c r="R933" i="2"/>
  <c r="R947" i="2"/>
  <c r="R952" i="2"/>
  <c r="R976" i="2"/>
  <c r="R988" i="2"/>
  <c r="R1002" i="2"/>
  <c r="R1015" i="2"/>
  <c r="R1032" i="2"/>
  <c r="R1046" i="2"/>
  <c r="R1063" i="2"/>
  <c r="R1079" i="2"/>
  <c r="R1117" i="2"/>
  <c r="R1174" i="2"/>
  <c r="R1178" i="2"/>
  <c r="R530" i="2"/>
  <c r="R556" i="2"/>
  <c r="R758" i="2"/>
  <c r="R802" i="2"/>
  <c r="R818" i="2"/>
  <c r="R544" i="2"/>
  <c r="R755" i="2"/>
  <c r="R824" i="2"/>
  <c r="R841" i="2"/>
  <c r="R865" i="2"/>
  <c r="R890" i="2"/>
  <c r="R921" i="2"/>
  <c r="R930" i="2"/>
  <c r="R946" i="2"/>
  <c r="R950" i="2"/>
  <c r="R968" i="2"/>
  <c r="R981" i="2"/>
  <c r="R1001" i="2"/>
  <c r="R1014" i="2"/>
  <c r="R1025" i="2"/>
  <c r="R1042" i="2"/>
  <c r="R1058" i="2"/>
  <c r="R1072" i="2"/>
  <c r="R1173" i="2"/>
  <c r="R1177" i="2"/>
  <c r="R518" i="2"/>
  <c r="R534" i="2"/>
  <c r="R570" i="2"/>
  <c r="R713" i="2"/>
  <c r="R768" i="2"/>
  <c r="R796" i="2"/>
  <c r="R1103" i="2"/>
  <c r="R1125" i="2"/>
  <c r="R1129" i="2"/>
  <c r="R1133" i="2"/>
  <c r="R1151" i="2"/>
  <c r="R1180" i="2"/>
  <c r="R1184" i="2"/>
  <c r="R1188" i="2"/>
  <c r="R1192" i="2"/>
  <c r="R1196" i="2"/>
  <c r="R787" i="2"/>
  <c r="R1124" i="2"/>
  <c r="R1128" i="2"/>
  <c r="R1132" i="2"/>
  <c r="R1183" i="2"/>
  <c r="R1187" i="2"/>
  <c r="R884" i="2"/>
  <c r="R949" i="2"/>
  <c r="R1004" i="2"/>
  <c r="R1070" i="2"/>
  <c r="R1130" i="2"/>
  <c r="R1176" i="2"/>
  <c r="R1194" i="2"/>
  <c r="R1241" i="2"/>
  <c r="R1251" i="2"/>
  <c r="R1268" i="2"/>
  <c r="R1277" i="2"/>
  <c r="R1316" i="2"/>
  <c r="R1328" i="2"/>
  <c r="R1332" i="2"/>
  <c r="R1334" i="2"/>
  <c r="R1337" i="2"/>
  <c r="R1341" i="2"/>
  <c r="R1365" i="2"/>
  <c r="R1369" i="2"/>
  <c r="R1373" i="2"/>
  <c r="R1377" i="2"/>
  <c r="R1381" i="2"/>
  <c r="R572" i="2"/>
  <c r="R858" i="2"/>
  <c r="R937" i="2"/>
  <c r="R991" i="2"/>
  <c r="R1047" i="2"/>
  <c r="R1110" i="2"/>
  <c r="R1119" i="2"/>
  <c r="R1134" i="2"/>
  <c r="R1169" i="2"/>
  <c r="R1209" i="2"/>
  <c r="R1212" i="2"/>
  <c r="R1219" i="2"/>
  <c r="R1235" i="2"/>
  <c r="R1286" i="2"/>
  <c r="R1344" i="2"/>
  <c r="R1360" i="2"/>
  <c r="R813" i="2"/>
  <c r="R860" i="2"/>
  <c r="R942" i="2"/>
  <c r="R992" i="2"/>
  <c r="R1048" i="2"/>
  <c r="R1228" i="2"/>
  <c r="R1315" i="2"/>
  <c r="R1327" i="2"/>
  <c r="R1331" i="2"/>
  <c r="R1336" i="2"/>
  <c r="R1340" i="2"/>
  <c r="R766" i="2"/>
  <c r="R833" i="2"/>
  <c r="R926" i="2"/>
  <c r="R978" i="2"/>
  <c r="R1034" i="2"/>
  <c r="R1181" i="2"/>
  <c r="R1195" i="2"/>
  <c r="R1197" i="2"/>
  <c r="R1215" i="2"/>
  <c r="R1234" i="2"/>
  <c r="R1246" i="2"/>
  <c r="R1264" i="2"/>
  <c r="R1270" i="2"/>
  <c r="R1354" i="2"/>
  <c r="R333" i="2"/>
  <c r="R756" i="2"/>
  <c r="R834" i="2"/>
  <c r="R928" i="2"/>
  <c r="R979" i="2"/>
  <c r="R1039" i="2"/>
  <c r="R1153" i="2"/>
  <c r="R1157" i="2"/>
  <c r="R1185" i="2"/>
  <c r="R1191" i="2"/>
  <c r="R1193" i="2"/>
  <c r="R1224" i="2"/>
  <c r="R1227" i="2"/>
  <c r="R1273" i="2"/>
  <c r="R1311" i="2"/>
  <c r="R1314" i="2"/>
  <c r="R1326" i="2"/>
  <c r="R1330" i="2"/>
  <c r="R1339" i="2"/>
  <c r="R1367" i="2"/>
  <c r="R1371" i="2"/>
  <c r="R1375" i="2"/>
  <c r="R383" i="2"/>
  <c r="R803" i="2"/>
  <c r="R820" i="2"/>
  <c r="R913" i="2"/>
  <c r="R967" i="2"/>
  <c r="R1024" i="2"/>
  <c r="R1087" i="2"/>
  <c r="R1146" i="2"/>
  <c r="R1162" i="2"/>
  <c r="R1175" i="2"/>
  <c r="R1189" i="2"/>
  <c r="R1202" i="2"/>
  <c r="R1223" i="2"/>
  <c r="R1226" i="2"/>
  <c r="R1260" i="2"/>
  <c r="R1278" i="2"/>
  <c r="R1329" i="2"/>
  <c r="R1338" i="2"/>
  <c r="R1342" i="2"/>
  <c r="R1366" i="2"/>
  <c r="R1370" i="2"/>
  <c r="R1374" i="2"/>
  <c r="R1378" i="2"/>
  <c r="R1382" i="2"/>
  <c r="R1390" i="2"/>
  <c r="R1397" i="2"/>
  <c r="R1401" i="2"/>
  <c r="R819" i="2"/>
  <c r="R1084" i="2"/>
  <c r="R1214" i="2"/>
  <c r="R1395" i="2"/>
  <c r="R1412" i="2"/>
  <c r="R1003" i="2"/>
  <c r="R1118" i="2"/>
  <c r="R1232" i="2"/>
  <c r="R1345" i="2"/>
  <c r="R1368" i="2"/>
  <c r="R1383" i="2"/>
  <c r="R1431" i="2"/>
  <c r="R1445" i="2"/>
  <c r="R1016" i="2"/>
  <c r="R1233" i="2"/>
  <c r="R1372" i="2"/>
  <c r="R1399" i="2"/>
  <c r="R1441" i="2"/>
  <c r="R948" i="2"/>
  <c r="R1172" i="2"/>
  <c r="R1210" i="2"/>
  <c r="R1376" i="2"/>
  <c r="R1409" i="2"/>
  <c r="R1411" i="2"/>
  <c r="R1430" i="2"/>
  <c r="R551" i="2"/>
  <c r="R689" i="2"/>
  <c r="R955" i="2"/>
  <c r="R1291" i="2"/>
  <c r="R1379" i="2"/>
  <c r="R1392" i="2"/>
  <c r="R1396" i="2"/>
  <c r="R1403" i="2"/>
  <c r="R1413" i="2"/>
  <c r="R876" i="2"/>
  <c r="R1126" i="2"/>
  <c r="R1198" i="2"/>
  <c r="R1206" i="2"/>
  <c r="R1352" i="2"/>
  <c r="R1398" i="2"/>
  <c r="R1429" i="2"/>
  <c r="R1443" i="2"/>
  <c r="R902" i="2"/>
  <c r="R1207" i="2"/>
  <c r="R1384" i="2"/>
  <c r="R1400" i="2"/>
  <c r="R1068" i="2"/>
  <c r="R1213" i="2"/>
  <c r="R1236" i="2"/>
  <c r="R1249" i="2"/>
  <c r="R1287" i="2"/>
  <c r="R1353" i="2"/>
  <c r="R1391" i="2"/>
  <c r="R1402" i="2"/>
  <c r="R1428" i="2"/>
  <c r="R1313" i="2"/>
  <c r="R1312" i="2"/>
  <c r="R1261" i="2"/>
  <c r="R1252" i="2"/>
  <c r="R1280" i="2"/>
  <c r="R1305" i="2"/>
  <c r="R1254" i="2"/>
  <c r="R1262" i="2"/>
  <c r="R1289" i="2"/>
  <c r="R1276" i="2"/>
  <c r="R1281" i="2"/>
  <c r="R1253" i="2"/>
  <c r="R1288" i="2"/>
  <c r="R1263" i="2"/>
  <c r="R1274" i="2"/>
  <c r="R1279" i="2"/>
  <c r="R1309" i="2"/>
  <c r="R1282" i="2"/>
  <c r="R1290" i="2"/>
  <c r="R1303" i="2"/>
  <c r="R1292" i="2"/>
  <c r="A69" i="37"/>
  <c r="A62" i="37"/>
  <c r="A70" i="37"/>
  <c r="A88" i="37"/>
  <c r="A85" i="37"/>
  <c r="A79" i="37"/>
  <c r="A72" i="37"/>
  <c r="A86" i="37"/>
  <c r="A78" i="37"/>
  <c r="A71" i="37"/>
  <c r="A63" i="37"/>
  <c r="A73" i="37"/>
  <c r="A93" i="37"/>
  <c r="A92" i="37"/>
  <c r="A65" i="37"/>
  <c r="A94" i="37"/>
  <c r="A90" i="37"/>
  <c r="A76" i="37"/>
  <c r="A61" i="37"/>
  <c r="A60" i="37"/>
  <c r="A84" i="37"/>
  <c r="A82" i="37"/>
  <c r="A67" i="37"/>
  <c r="A81" i="37"/>
  <c r="A66" i="37"/>
  <c r="A89" i="37"/>
  <c r="A77" i="37"/>
  <c r="A91" i="37"/>
  <c r="A83" i="37"/>
  <c r="A68" i="37"/>
  <c r="A75" i="37"/>
  <c r="A74" i="37"/>
  <c r="A87" i="37"/>
  <c r="A80" i="37"/>
  <c r="A64" i="37"/>
  <c r="K1109" i="2"/>
  <c r="AE1109" i="2" s="1"/>
  <c r="K1108" i="2"/>
  <c r="AE1108" i="2" s="1"/>
  <c r="K1107" i="2"/>
  <c r="AE1107" i="2" s="1"/>
  <c r="K1106" i="2"/>
  <c r="AE1106" i="2" s="1"/>
  <c r="K1105" i="2"/>
  <c r="AE1105" i="2" s="1"/>
  <c r="K1104" i="2"/>
  <c r="AE1104" i="2" s="1"/>
  <c r="K1102" i="2"/>
  <c r="AE1102" i="2" s="1"/>
  <c r="K1101" i="2"/>
  <c r="AE1101" i="2" s="1"/>
  <c r="K1100" i="2"/>
  <c r="AE1100" i="2" s="1"/>
  <c r="K1088" i="2"/>
  <c r="AE1088" i="2" s="1"/>
  <c r="K1086" i="2"/>
  <c r="AE1086" i="2" s="1"/>
  <c r="K1085" i="2"/>
  <c r="AE1085" i="2" s="1"/>
  <c r="K1083" i="2"/>
  <c r="AE1083" i="2" s="1"/>
  <c r="K1082" i="2"/>
  <c r="AE1082" i="2" s="1"/>
  <c r="K1081" i="2"/>
  <c r="AE1081" i="2" s="1"/>
  <c r="K1080" i="2"/>
  <c r="AE1080" i="2" s="1"/>
  <c r="K1078" i="2"/>
  <c r="AE1078" i="2" s="1"/>
  <c r="K1077" i="2"/>
  <c r="AE1077" i="2" s="1"/>
  <c r="K1076" i="2"/>
  <c r="AE1076" i="2" s="1"/>
  <c r="K1075" i="2"/>
  <c r="AE1075" i="2" s="1"/>
  <c r="K1074" i="2"/>
  <c r="AE1074" i="2" s="1"/>
  <c r="K1073" i="2"/>
  <c r="AE1073" i="2" s="1"/>
  <c r="K1071" i="2"/>
  <c r="AE1071" i="2" s="1"/>
  <c r="K1069" i="2"/>
  <c r="AE1069" i="2" s="1"/>
  <c r="K1067" i="2"/>
  <c r="AE1067" i="2" s="1"/>
  <c r="K1066" i="2"/>
  <c r="AE1066" i="2" s="1"/>
  <c r="K1065" i="2"/>
  <c r="AE1065" i="2" s="1"/>
  <c r="K1064" i="2"/>
  <c r="AE1064" i="2" s="1"/>
  <c r="K1062" i="2"/>
  <c r="AE1062" i="2" s="1"/>
  <c r="K1061" i="2"/>
  <c r="AE1061" i="2" s="1"/>
  <c r="K1060" i="2"/>
  <c r="AE1060" i="2" s="1"/>
  <c r="K1059" i="2"/>
  <c r="AE1059" i="2" s="1"/>
  <c r="K1057" i="2"/>
  <c r="AE1057" i="2" s="1"/>
  <c r="K1056" i="2"/>
  <c r="AE1056" i="2" s="1"/>
  <c r="K1055" i="2"/>
  <c r="AE1055" i="2" s="1"/>
  <c r="K1046" i="2"/>
  <c r="AE1046" i="2" s="1"/>
  <c r="K1045" i="2"/>
  <c r="AE1045" i="2" s="1"/>
  <c r="K1044" i="2"/>
  <c r="AE1044" i="2" s="1"/>
  <c r="K1043" i="2"/>
  <c r="AE1043" i="2" s="1"/>
  <c r="K1041" i="2"/>
  <c r="AE1041" i="2" s="1"/>
  <c r="K1040" i="2"/>
  <c r="AE1040" i="2" s="1"/>
  <c r="K1038" i="2"/>
  <c r="AE1038" i="2" s="1"/>
  <c r="K1037" i="2"/>
  <c r="AE1037" i="2" s="1"/>
  <c r="K1036" i="2"/>
  <c r="AE1036" i="2" s="1"/>
  <c r="K1035" i="2"/>
  <c r="AE1035" i="2" s="1"/>
  <c r="K1019" i="2"/>
  <c r="AE1019" i="2" s="1"/>
  <c r="K1018" i="2"/>
  <c r="AE1018" i="2" s="1"/>
  <c r="K1017" i="2"/>
  <c r="AE1017" i="2" s="1"/>
  <c r="K1013" i="2"/>
  <c r="AE1013" i="2" s="1"/>
  <c r="AE1012" i="2"/>
  <c r="AE1011" i="2"/>
  <c r="AE1010" i="2"/>
  <c r="AE1009" i="2"/>
  <c r="AE1008" i="2"/>
  <c r="K987" i="2"/>
  <c r="AE987" i="2" s="1"/>
  <c r="K986" i="2"/>
  <c r="AE986" i="2" s="1"/>
  <c r="K985" i="2"/>
  <c r="AE985" i="2" s="1"/>
  <c r="K984" i="2"/>
  <c r="AE984" i="2" s="1"/>
  <c r="K983" i="2"/>
  <c r="AE983" i="2" s="1"/>
  <c r="K982" i="2"/>
  <c r="AE982" i="2" s="1"/>
  <c r="K980" i="2"/>
  <c r="AE980" i="2" s="1"/>
  <c r="K977" i="2"/>
  <c r="AE977" i="2" s="1"/>
  <c r="K975" i="2"/>
  <c r="AE975" i="2" s="1"/>
  <c r="K974" i="2"/>
  <c r="AE974" i="2" s="1"/>
  <c r="K973" i="2"/>
  <c r="AE973" i="2" s="1"/>
  <c r="K972" i="2"/>
  <c r="AE972" i="2" s="1"/>
  <c r="K971" i="2"/>
  <c r="AE971" i="2" s="1"/>
  <c r="K970" i="2"/>
  <c r="AE970" i="2" s="1"/>
  <c r="K969" i="2"/>
  <c r="AE969" i="2" s="1"/>
  <c r="K966" i="2"/>
  <c r="AE966" i="2" s="1"/>
  <c r="K965" i="2"/>
  <c r="AE965" i="2" s="1"/>
  <c r="K964" i="2"/>
  <c r="AE964" i="2" s="1"/>
  <c r="K963" i="2"/>
  <c r="AE963" i="2" s="1"/>
  <c r="K962" i="2"/>
  <c r="AE962" i="2" s="1"/>
  <c r="K961" i="2"/>
  <c r="AE961" i="2" s="1"/>
  <c r="K960" i="2"/>
  <c r="AE960" i="2" s="1"/>
  <c r="K959" i="2"/>
  <c r="AE959" i="2" s="1"/>
  <c r="K958" i="2"/>
  <c r="AE958" i="2" s="1"/>
  <c r="K957" i="2"/>
  <c r="AE957" i="2" s="1"/>
  <c r="K956" i="2"/>
  <c r="AE956" i="2" s="1"/>
  <c r="K954" i="2"/>
  <c r="AE954" i="2" s="1"/>
  <c r="K953" i="2"/>
  <c r="AE953" i="2" s="1"/>
  <c r="K951" i="2"/>
  <c r="AE951" i="2" s="1"/>
  <c r="K945" i="2"/>
  <c r="AE945" i="2" s="1"/>
  <c r="K944" i="2"/>
  <c r="AE944" i="2" s="1"/>
  <c r="K943" i="2"/>
  <c r="AE943" i="2" s="1"/>
  <c r="K941" i="2"/>
  <c r="AE941" i="2" s="1"/>
  <c r="K940" i="2"/>
  <c r="AE940" i="2" s="1"/>
  <c r="K939" i="2"/>
  <c r="AE939" i="2" s="1"/>
  <c r="K938" i="2"/>
  <c r="AE938" i="2" s="1"/>
  <c r="K936" i="2"/>
  <c r="AE936" i="2" s="1"/>
  <c r="K935" i="2"/>
  <c r="AE935" i="2" s="1"/>
  <c r="K934" i="2"/>
  <c r="AE934" i="2" s="1"/>
  <c r="K932" i="2"/>
  <c r="AE932" i="2" s="1"/>
  <c r="K931" i="2"/>
  <c r="AE931" i="2" s="1"/>
  <c r="K929" i="2"/>
  <c r="AE929" i="2" s="1"/>
  <c r="K927" i="2"/>
  <c r="AE927" i="2" s="1"/>
  <c r="K924" i="2"/>
  <c r="AE924" i="2" s="1"/>
  <c r="K923" i="2"/>
  <c r="AE923" i="2" s="1"/>
  <c r="K922" i="2"/>
  <c r="AE922" i="2" s="1"/>
  <c r="K920" i="2"/>
  <c r="AE920" i="2" s="1"/>
  <c r="K919" i="2"/>
  <c r="AE919" i="2" s="1"/>
  <c r="K918" i="2"/>
  <c r="AE918" i="2" s="1"/>
  <c r="K917" i="2"/>
  <c r="AE917" i="2" s="1"/>
  <c r="K916" i="2"/>
  <c r="AE916" i="2" s="1"/>
  <c r="K915" i="2"/>
  <c r="AE915" i="2" s="1"/>
  <c r="K914" i="2"/>
  <c r="AE914" i="2" s="1"/>
  <c r="K912" i="2"/>
  <c r="AE912" i="2" s="1"/>
  <c r="K911" i="2"/>
  <c r="AE911" i="2" s="1"/>
  <c r="K910" i="2"/>
  <c r="AE910" i="2" s="1"/>
  <c r="K909" i="2"/>
  <c r="AE909" i="2" s="1"/>
  <c r="K908" i="2"/>
  <c r="AE908" i="2" s="1"/>
  <c r="K907" i="2"/>
  <c r="AE907" i="2" s="1"/>
  <c r="K906" i="2"/>
  <c r="AE906" i="2" s="1"/>
  <c r="K905" i="2"/>
  <c r="AE905" i="2" s="1"/>
  <c r="K904" i="2"/>
  <c r="AE904" i="2" s="1"/>
  <c r="K903" i="2"/>
  <c r="AE903" i="2" s="1"/>
  <c r="K900" i="2"/>
  <c r="AE900" i="2" s="1"/>
  <c r="K899" i="2"/>
  <c r="AE899" i="2" s="1"/>
  <c r="K898" i="2"/>
  <c r="AE898" i="2" s="1"/>
  <c r="K897" i="2"/>
  <c r="AE897" i="2" s="1"/>
  <c r="K896" i="2"/>
  <c r="AE896" i="2" s="1"/>
  <c r="K895" i="2"/>
  <c r="AE895" i="2" s="1"/>
  <c r="K894" i="2"/>
  <c r="AE894" i="2" s="1"/>
  <c r="K893" i="2"/>
  <c r="AE893" i="2" s="1"/>
  <c r="K892" i="2"/>
  <c r="AE892" i="2" s="1"/>
  <c r="K891" i="2"/>
  <c r="AE891" i="2" s="1"/>
  <c r="K889" i="2"/>
  <c r="AE889" i="2" s="1"/>
  <c r="K888" i="2"/>
  <c r="AE888" i="2" s="1"/>
  <c r="K887" i="2"/>
  <c r="AE887" i="2" s="1"/>
  <c r="K886" i="2"/>
  <c r="AE886" i="2" s="1"/>
  <c r="K885" i="2"/>
  <c r="AE885" i="2" s="1"/>
  <c r="K883" i="2"/>
  <c r="AE883" i="2" s="1"/>
  <c r="K882" i="2"/>
  <c r="AE882" i="2" s="1"/>
  <c r="K881" i="2"/>
  <c r="AE881" i="2" s="1"/>
  <c r="K880" i="2"/>
  <c r="AE880" i="2" s="1"/>
  <c r="K879" i="2"/>
  <c r="AE879" i="2" s="1"/>
  <c r="K878" i="2"/>
  <c r="AE878" i="2" s="1"/>
  <c r="K877" i="2"/>
  <c r="AE877" i="2" s="1"/>
  <c r="K875" i="2"/>
  <c r="AE875" i="2" s="1"/>
  <c r="K874" i="2"/>
  <c r="AE874" i="2" s="1"/>
  <c r="K873" i="2"/>
  <c r="AE873" i="2" s="1"/>
  <c r="K872" i="2"/>
  <c r="AE872" i="2" s="1"/>
  <c r="K871" i="2"/>
  <c r="AE871" i="2" s="1"/>
  <c r="K870" i="2"/>
  <c r="AE870" i="2" s="1"/>
  <c r="K868" i="2"/>
  <c r="AE868" i="2" s="1"/>
  <c r="K867" i="2"/>
  <c r="AE867" i="2" s="1"/>
  <c r="K866" i="2"/>
  <c r="AE866" i="2" s="1"/>
  <c r="K864" i="2"/>
  <c r="AE864" i="2" s="1"/>
  <c r="K863" i="2"/>
  <c r="AE863" i="2" s="1"/>
  <c r="K862" i="2"/>
  <c r="AE862" i="2" s="1"/>
  <c r="K861" i="2"/>
  <c r="AE861" i="2" s="1"/>
  <c r="K859" i="2"/>
  <c r="AE859" i="2" s="1"/>
  <c r="K857" i="2"/>
  <c r="AE857" i="2" s="1"/>
  <c r="K856" i="2"/>
  <c r="AE856" i="2" s="1"/>
  <c r="K855" i="2"/>
  <c r="AE855" i="2" s="1"/>
  <c r="K854" i="2"/>
  <c r="AE854" i="2" s="1"/>
  <c r="K853" i="2"/>
  <c r="AE853" i="2" s="1"/>
  <c r="K852" i="2"/>
  <c r="AE852" i="2" s="1"/>
  <c r="K851" i="2"/>
  <c r="AE851" i="2" s="1"/>
  <c r="K850" i="2"/>
  <c r="AE850" i="2" s="1"/>
  <c r="K849" i="2"/>
  <c r="AE849" i="2" s="1"/>
  <c r="K847" i="2"/>
  <c r="AE847" i="2" s="1"/>
  <c r="K846" i="2"/>
  <c r="AE846" i="2" s="1"/>
  <c r="K845" i="2"/>
  <c r="AE845" i="2" s="1"/>
  <c r="K844" i="2"/>
  <c r="AE844" i="2" s="1"/>
  <c r="K843" i="2"/>
  <c r="AE843" i="2" s="1"/>
  <c r="K842" i="2"/>
  <c r="AE842" i="2" s="1"/>
  <c r="K840" i="2"/>
  <c r="AE840" i="2" s="1"/>
  <c r="K839" i="2"/>
  <c r="AE839" i="2" s="1"/>
  <c r="K838" i="2"/>
  <c r="AE838" i="2" s="1"/>
  <c r="K837" i="2"/>
  <c r="AE837" i="2" s="1"/>
  <c r="K836" i="2"/>
  <c r="AE836" i="2" s="1"/>
  <c r="K835" i="2"/>
  <c r="AE835" i="2" s="1"/>
  <c r="K832" i="2"/>
  <c r="AE832" i="2" s="1"/>
  <c r="K831" i="2"/>
  <c r="AE831" i="2" s="1"/>
  <c r="K830" i="2"/>
  <c r="AE830" i="2" s="1"/>
  <c r="K829" i="2"/>
  <c r="AE829" i="2" s="1"/>
  <c r="K828" i="2"/>
  <c r="AE828" i="2" s="1"/>
  <c r="K827" i="2"/>
  <c r="AE827" i="2" s="1"/>
  <c r="K826" i="2"/>
  <c r="AE826" i="2" s="1"/>
  <c r="K823" i="2"/>
  <c r="AE823" i="2" s="1"/>
  <c r="K822" i="2"/>
  <c r="AE822" i="2" s="1"/>
  <c r="K821" i="2"/>
  <c r="AE821" i="2" s="1"/>
  <c r="K817" i="2"/>
  <c r="AE817" i="2" s="1"/>
  <c r="K816" i="2"/>
  <c r="AE816" i="2" s="1"/>
  <c r="K801" i="2"/>
  <c r="AE801" i="2" s="1"/>
  <c r="K800" i="2"/>
  <c r="AE800" i="2" s="1"/>
  <c r="K799" i="2"/>
  <c r="AE799" i="2" s="1"/>
  <c r="K797" i="2"/>
  <c r="AE797" i="2" s="1"/>
  <c r="K794" i="2"/>
  <c r="AE794" i="2" s="1"/>
  <c r="K793" i="2"/>
  <c r="AE793" i="2" s="1"/>
  <c r="K792" i="2"/>
  <c r="AE792" i="2" s="1"/>
  <c r="K791" i="2"/>
  <c r="AE791" i="2" s="1"/>
  <c r="K790" i="2"/>
  <c r="AE790" i="2" s="1"/>
  <c r="K789" i="2"/>
  <c r="AE789" i="2" s="1"/>
  <c r="K788" i="2"/>
  <c r="AE788" i="2" s="1"/>
  <c r="K786" i="2"/>
  <c r="AE786" i="2" s="1"/>
  <c r="K785" i="2"/>
  <c r="AE785" i="2" s="1"/>
  <c r="K784" i="2"/>
  <c r="AE784" i="2" s="1"/>
  <c r="K782" i="2"/>
  <c r="AE782" i="2" s="1"/>
  <c r="K781" i="2"/>
  <c r="AE781" i="2" s="1"/>
  <c r="K780" i="2"/>
  <c r="AE780" i="2" s="1"/>
  <c r="K779" i="2"/>
  <c r="AE779" i="2" s="1"/>
  <c r="K778" i="2"/>
  <c r="AE778" i="2" s="1"/>
  <c r="K777" i="2"/>
  <c r="AE777" i="2" s="1"/>
  <c r="K776" i="2"/>
  <c r="AE776" i="2" s="1"/>
  <c r="K775" i="2"/>
  <c r="AE775" i="2" s="1"/>
  <c r="K774" i="2"/>
  <c r="AE774" i="2" s="1"/>
  <c r="K773" i="2"/>
  <c r="AE773" i="2" s="1"/>
  <c r="K771" i="2"/>
  <c r="AE771" i="2" s="1"/>
  <c r="K769" i="2"/>
  <c r="AE769" i="2" s="1"/>
  <c r="K768" i="2"/>
  <c r="AE768" i="2" s="1"/>
  <c r="K767" i="2"/>
  <c r="AE767" i="2" s="1"/>
  <c r="K766" i="2"/>
  <c r="AE766" i="2" s="1"/>
  <c r="K765" i="2"/>
  <c r="AE765" i="2" s="1"/>
  <c r="K763" i="2"/>
  <c r="AE763" i="2" s="1"/>
  <c r="K758" i="2"/>
  <c r="AE758" i="2" s="1"/>
  <c r="K757" i="2"/>
  <c r="AE757" i="2" s="1"/>
  <c r="K756" i="2"/>
  <c r="AE756" i="2" s="1"/>
  <c r="K755" i="2"/>
  <c r="AE755" i="2" s="1"/>
  <c r="K754" i="2"/>
  <c r="AE754" i="2" s="1"/>
  <c r="K753" i="2"/>
  <c r="AE753" i="2" s="1"/>
  <c r="K752" i="2"/>
  <c r="AE752" i="2" s="1"/>
  <c r="K751" i="2"/>
  <c r="AE751" i="2" s="1"/>
  <c r="K750" i="2"/>
  <c r="AE750" i="2" s="1"/>
  <c r="K749" i="2"/>
  <c r="AE749" i="2" s="1"/>
  <c r="K748" i="2"/>
  <c r="AE748" i="2" s="1"/>
  <c r="K747" i="2"/>
  <c r="AE747" i="2" s="1"/>
  <c r="K746" i="2"/>
  <c r="AE746" i="2" s="1"/>
  <c r="K745" i="2"/>
  <c r="AE745" i="2" s="1"/>
  <c r="K744" i="2"/>
  <c r="AE744" i="2" s="1"/>
  <c r="K743" i="2"/>
  <c r="AE743" i="2" s="1"/>
  <c r="K742" i="2"/>
  <c r="AE742" i="2" s="1"/>
  <c r="K741" i="2"/>
  <c r="AE741" i="2" s="1"/>
  <c r="K740" i="2"/>
  <c r="AE740" i="2" s="1"/>
  <c r="K739" i="2"/>
  <c r="AE739" i="2" s="1"/>
  <c r="K738" i="2"/>
  <c r="AE738" i="2" s="1"/>
  <c r="K737" i="2"/>
  <c r="AE737" i="2" s="1"/>
  <c r="K736" i="2"/>
  <c r="AE736" i="2" s="1"/>
  <c r="K735" i="2"/>
  <c r="AE735" i="2" s="1"/>
  <c r="K734" i="2"/>
  <c r="AE734" i="2" s="1"/>
  <c r="K733" i="2"/>
  <c r="AE733" i="2" s="1"/>
  <c r="K732" i="2"/>
  <c r="AE732" i="2" s="1"/>
  <c r="K731" i="2"/>
  <c r="AE731" i="2" s="1"/>
  <c r="K730" i="2"/>
  <c r="AE730" i="2" s="1"/>
  <c r="K729" i="2"/>
  <c r="AE729" i="2" s="1"/>
  <c r="K728" i="2"/>
  <c r="AE728" i="2" s="1"/>
  <c r="K727" i="2"/>
  <c r="AE727" i="2" s="1"/>
  <c r="K726" i="2"/>
  <c r="AE726" i="2" s="1"/>
  <c r="K725" i="2"/>
  <c r="AE725" i="2" s="1"/>
  <c r="K724" i="2"/>
  <c r="AE724" i="2" s="1"/>
  <c r="K723" i="2"/>
  <c r="AE723" i="2" s="1"/>
  <c r="K722" i="2"/>
  <c r="AE722" i="2" s="1"/>
  <c r="K721" i="2"/>
  <c r="AE721" i="2" s="1"/>
  <c r="K720" i="2"/>
  <c r="AE720" i="2" s="1"/>
  <c r="K719" i="2"/>
  <c r="AE719" i="2" s="1"/>
  <c r="K718" i="2"/>
  <c r="AE718" i="2" s="1"/>
  <c r="K716" i="2"/>
  <c r="AE716" i="2" s="1"/>
  <c r="K715" i="2"/>
  <c r="AE715" i="2" s="1"/>
  <c r="K714" i="2"/>
  <c r="AE714" i="2" s="1"/>
  <c r="K713" i="2"/>
  <c r="AE713" i="2" s="1"/>
  <c r="K712" i="2"/>
  <c r="AE712" i="2" s="1"/>
  <c r="K711" i="2"/>
  <c r="AE711" i="2" s="1"/>
  <c r="K710" i="2"/>
  <c r="AE710" i="2" s="1"/>
  <c r="K709" i="2"/>
  <c r="AE709" i="2" s="1"/>
  <c r="K707" i="2"/>
  <c r="AE707" i="2" s="1"/>
  <c r="K706" i="2"/>
  <c r="AE706" i="2" s="1"/>
  <c r="K705" i="2"/>
  <c r="AE705" i="2" s="1"/>
  <c r="K704" i="2"/>
  <c r="AE704" i="2" s="1"/>
  <c r="K703" i="2"/>
  <c r="AE703" i="2" s="1"/>
  <c r="K702" i="2"/>
  <c r="AE702" i="2" s="1"/>
  <c r="K701" i="2"/>
  <c r="AE701" i="2" s="1"/>
  <c r="K700" i="2"/>
  <c r="AE700" i="2" s="1"/>
  <c r="K699" i="2"/>
  <c r="AE699" i="2" s="1"/>
  <c r="K698" i="2"/>
  <c r="AE698" i="2" s="1"/>
  <c r="K697" i="2"/>
  <c r="AE697" i="2" s="1"/>
  <c r="K696" i="2"/>
  <c r="AE696" i="2" s="1"/>
  <c r="K695" i="2"/>
  <c r="AE695" i="2" s="1"/>
  <c r="K694" i="2"/>
  <c r="AE694" i="2" s="1"/>
  <c r="K693" i="2"/>
  <c r="AE693" i="2" s="1"/>
  <c r="K691" i="2"/>
  <c r="AE691" i="2" s="1"/>
  <c r="K690" i="2"/>
  <c r="AE690" i="2" s="1"/>
  <c r="K682" i="2"/>
  <c r="AE682" i="2" s="1"/>
  <c r="K681" i="2"/>
  <c r="AE681" i="2" s="1"/>
  <c r="K680" i="2"/>
  <c r="AE680" i="2" s="1"/>
  <c r="K679" i="2"/>
  <c r="AE679" i="2" s="1"/>
  <c r="K678" i="2"/>
  <c r="AE678" i="2" s="1"/>
  <c r="K677" i="2"/>
  <c r="AE677" i="2" s="1"/>
  <c r="K676" i="2"/>
  <c r="AE676" i="2" s="1"/>
  <c r="K675" i="2"/>
  <c r="AE675" i="2" s="1"/>
  <c r="K674" i="2"/>
  <c r="AE674" i="2" s="1"/>
  <c r="K671" i="2"/>
  <c r="AE671" i="2" s="1"/>
  <c r="K670" i="2"/>
  <c r="AE670" i="2" s="1"/>
  <c r="K669" i="2"/>
  <c r="AE669" i="2" s="1"/>
  <c r="K668" i="2"/>
  <c r="AE668" i="2" s="1"/>
  <c r="K667" i="2"/>
  <c r="AE667" i="2" s="1"/>
  <c r="K666" i="2"/>
  <c r="AE666" i="2" s="1"/>
  <c r="K665" i="2"/>
  <c r="AE665" i="2" s="1"/>
  <c r="K664" i="2"/>
  <c r="AE664" i="2" s="1"/>
  <c r="K663" i="2"/>
  <c r="AE663" i="2" s="1"/>
  <c r="K662" i="2"/>
  <c r="AE662" i="2" s="1"/>
  <c r="K661" i="2"/>
  <c r="AE661" i="2" s="1"/>
  <c r="K660" i="2"/>
  <c r="AE660" i="2" s="1"/>
  <c r="K659" i="2"/>
  <c r="AE659" i="2" s="1"/>
  <c r="K658" i="2"/>
  <c r="AE658" i="2" s="1"/>
  <c r="K657" i="2"/>
  <c r="AE657" i="2" s="1"/>
  <c r="K656" i="2"/>
  <c r="AE656" i="2" s="1"/>
  <c r="K655" i="2"/>
  <c r="AE655" i="2" s="1"/>
  <c r="K654" i="2"/>
  <c r="AE654" i="2" s="1"/>
  <c r="K653" i="2"/>
  <c r="AE653" i="2" s="1"/>
  <c r="K652" i="2"/>
  <c r="AE652" i="2" s="1"/>
  <c r="K651" i="2"/>
  <c r="AE651" i="2" s="1"/>
  <c r="K650" i="2"/>
  <c r="AE650" i="2" s="1"/>
  <c r="K649" i="2"/>
  <c r="AE649" i="2" s="1"/>
  <c r="K648" i="2"/>
  <c r="AE648" i="2" s="1"/>
  <c r="K646" i="2"/>
  <c r="AE646" i="2" s="1"/>
  <c r="K645" i="2"/>
  <c r="AE645" i="2" s="1"/>
  <c r="K644" i="2"/>
  <c r="AE644" i="2" s="1"/>
  <c r="K643" i="2"/>
  <c r="AE643" i="2" s="1"/>
  <c r="K642" i="2"/>
  <c r="AE642" i="2" s="1"/>
  <c r="K640" i="2"/>
  <c r="AE640" i="2" s="1"/>
  <c r="K639" i="2"/>
  <c r="AE639" i="2" s="1"/>
  <c r="K637" i="2"/>
  <c r="AE637" i="2" s="1"/>
  <c r="K635" i="2"/>
  <c r="AE635" i="2" s="1"/>
  <c r="K633" i="2"/>
  <c r="AE633" i="2" s="1"/>
  <c r="K632" i="2"/>
  <c r="AE632" i="2" s="1"/>
  <c r="K630" i="2"/>
  <c r="AE630" i="2" s="1"/>
  <c r="K628" i="2"/>
  <c r="AE628" i="2" s="1"/>
  <c r="K627" i="2"/>
  <c r="AE627" i="2" s="1"/>
  <c r="K626" i="2"/>
  <c r="AE626" i="2" s="1"/>
  <c r="K625" i="2"/>
  <c r="AE625" i="2" s="1"/>
  <c r="K624" i="2"/>
  <c r="AE624" i="2" s="1"/>
  <c r="K623" i="2"/>
  <c r="AE623" i="2" s="1"/>
  <c r="K622" i="2"/>
  <c r="AE622" i="2" s="1"/>
  <c r="K621" i="2"/>
  <c r="AE621" i="2" s="1"/>
  <c r="K620" i="2"/>
  <c r="AE620" i="2" s="1"/>
  <c r="K619" i="2"/>
  <c r="AE619" i="2" s="1"/>
  <c r="K618" i="2"/>
  <c r="AE618" i="2" s="1"/>
  <c r="K617" i="2"/>
  <c r="AE617" i="2" s="1"/>
  <c r="K616" i="2"/>
  <c r="AE616" i="2" s="1"/>
  <c r="K615" i="2"/>
  <c r="AE615" i="2" s="1"/>
  <c r="K614" i="2"/>
  <c r="AE614" i="2" s="1"/>
  <c r="K613" i="2"/>
  <c r="AE613" i="2" s="1"/>
  <c r="K612" i="2"/>
  <c r="AE612" i="2" s="1"/>
  <c r="K611" i="2"/>
  <c r="AE611" i="2" s="1"/>
  <c r="K610" i="2"/>
  <c r="AE610" i="2" s="1"/>
  <c r="K609" i="2"/>
  <c r="AE609" i="2" s="1"/>
  <c r="K608" i="2"/>
  <c r="AE608" i="2" s="1"/>
  <c r="K607" i="2"/>
  <c r="AE607" i="2" s="1"/>
  <c r="K606" i="2"/>
  <c r="AE606" i="2" s="1"/>
  <c r="K605" i="2"/>
  <c r="AE605" i="2" s="1"/>
  <c r="K604" i="2"/>
  <c r="AE604" i="2" s="1"/>
  <c r="K603" i="2"/>
  <c r="AE603" i="2" s="1"/>
  <c r="K602" i="2"/>
  <c r="AE602" i="2" s="1"/>
  <c r="K601" i="2"/>
  <c r="AE601" i="2" s="1"/>
  <c r="K600" i="2"/>
  <c r="AE600" i="2" s="1"/>
  <c r="K599" i="2"/>
  <c r="AE599" i="2" s="1"/>
  <c r="K598" i="2"/>
  <c r="AE598" i="2" s="1"/>
  <c r="K597" i="2"/>
  <c r="AE597" i="2" s="1"/>
  <c r="K596" i="2"/>
  <c r="AE596" i="2" s="1"/>
  <c r="K595" i="2"/>
  <c r="AE595" i="2" s="1"/>
  <c r="K594" i="2"/>
  <c r="AE594" i="2" s="1"/>
  <c r="K593" i="2"/>
  <c r="AE593" i="2" s="1"/>
  <c r="K592" i="2"/>
  <c r="AE592" i="2" s="1"/>
  <c r="K591" i="2"/>
  <c r="AE591" i="2" s="1"/>
  <c r="K590" i="2"/>
  <c r="AE590" i="2" s="1"/>
  <c r="K589" i="2"/>
  <c r="AE589" i="2" s="1"/>
  <c r="K588" i="2"/>
  <c r="AE588" i="2" s="1"/>
  <c r="K587" i="2"/>
  <c r="AE587" i="2" s="1"/>
  <c r="K586" i="2"/>
  <c r="AE586" i="2" s="1"/>
  <c r="K585" i="2"/>
  <c r="AE585" i="2" s="1"/>
  <c r="K584" i="2"/>
  <c r="AE584" i="2" s="1"/>
  <c r="K583" i="2"/>
  <c r="AE583" i="2" s="1"/>
  <c r="K582" i="2"/>
  <c r="AE582" i="2" s="1"/>
  <c r="K581" i="2"/>
  <c r="AE581" i="2" s="1"/>
  <c r="K580" i="2"/>
  <c r="AE580" i="2" s="1"/>
  <c r="K579" i="2"/>
  <c r="AE579" i="2" s="1"/>
  <c r="K578" i="2"/>
  <c r="AE578" i="2" s="1"/>
  <c r="K577" i="2"/>
  <c r="AE577" i="2" s="1"/>
  <c r="K576" i="2"/>
  <c r="AE576" i="2" s="1"/>
  <c r="K575" i="2"/>
  <c r="AE575" i="2" s="1"/>
  <c r="K574" i="2"/>
  <c r="AE574" i="2" s="1"/>
  <c r="K573" i="2"/>
  <c r="AE573" i="2" s="1"/>
  <c r="K569" i="2"/>
  <c r="AE569" i="2" s="1"/>
  <c r="K568" i="2"/>
  <c r="AE568" i="2" s="1"/>
  <c r="K567" i="2"/>
  <c r="AE567" i="2" s="1"/>
  <c r="K566" i="2"/>
  <c r="AE566" i="2" s="1"/>
  <c r="K565" i="2"/>
  <c r="AE565" i="2" s="1"/>
  <c r="K564" i="2"/>
  <c r="AE564" i="2" s="1"/>
  <c r="K563" i="2"/>
  <c r="AE563" i="2" s="1"/>
  <c r="K561" i="2"/>
  <c r="AE561" i="2" s="1"/>
  <c r="K559" i="2"/>
  <c r="AE559" i="2" s="1"/>
  <c r="K558" i="2"/>
  <c r="AE558" i="2" s="1"/>
  <c r="K550" i="2"/>
  <c r="AE550" i="2" s="1"/>
  <c r="K549" i="2"/>
  <c r="AE549" i="2" s="1"/>
  <c r="K548" i="2"/>
  <c r="AE548" i="2" s="1"/>
  <c r="K547" i="2"/>
  <c r="AE547" i="2" s="1"/>
  <c r="K527" i="2"/>
  <c r="AE527" i="2" s="1"/>
  <c r="AE466" i="2"/>
  <c r="AE465" i="2"/>
  <c r="AE493" i="2"/>
  <c r="AE486" i="2"/>
  <c r="AE491" i="2"/>
  <c r="AE474" i="2"/>
  <c r="AE475" i="2"/>
  <c r="AE468" i="2"/>
  <c r="AE479" i="2"/>
  <c r="AE473" i="2"/>
  <c r="AE472" i="2"/>
  <c r="AE485" i="2"/>
  <c r="AE487" i="2"/>
  <c r="AE488" i="2"/>
  <c r="AE464" i="2"/>
  <c r="AE463" i="2"/>
  <c r="AE471" i="2"/>
  <c r="AE470" i="2"/>
  <c r="AE467" i="2"/>
  <c r="AE482" i="2"/>
  <c r="AE483" i="2"/>
  <c r="AE481" i="2"/>
  <c r="AE478" i="2"/>
  <c r="AE477" i="2"/>
  <c r="AE476" i="2"/>
  <c r="AE496" i="2"/>
  <c r="AE480" i="2"/>
  <c r="AE452" i="2"/>
  <c r="AE437" i="2"/>
  <c r="AE439" i="2"/>
  <c r="AE423" i="2"/>
  <c r="AE411" i="2"/>
  <c r="AE438" i="2"/>
  <c r="AE420" i="2"/>
  <c r="AE436" i="2"/>
  <c r="AE435" i="2"/>
  <c r="AE434" i="2"/>
  <c r="AE433" i="2"/>
  <c r="AE442" i="2"/>
  <c r="AE409" i="2"/>
  <c r="AE424" i="2"/>
  <c r="AE429" i="2"/>
  <c r="AE432" i="2"/>
  <c r="AE430" i="2"/>
  <c r="AE431" i="2"/>
  <c r="AE460" i="2"/>
  <c r="AE419" i="2"/>
  <c r="AE440" i="2"/>
  <c r="AE451" i="2"/>
  <c r="AE450" i="2"/>
  <c r="AE410" i="2"/>
  <c r="AE418" i="2"/>
  <c r="AE412" i="2"/>
  <c r="AE413" i="2"/>
  <c r="AE441" i="2"/>
  <c r="AA776" i="2"/>
  <c r="Z776" i="2"/>
  <c r="AA775" i="2"/>
  <c r="Z775" i="2"/>
  <c r="AA774" i="2"/>
  <c r="Z774" i="2"/>
  <c r="AA773" i="2"/>
  <c r="Z773" i="2"/>
  <c r="AA771" i="2"/>
  <c r="Z771" i="2"/>
  <c r="Y771" i="2"/>
  <c r="AA769" i="2"/>
  <c r="Z769" i="2"/>
  <c r="Y769" i="2"/>
  <c r="AA768" i="2"/>
  <c r="Z768" i="2"/>
  <c r="AA767" i="2"/>
  <c r="Z767" i="2"/>
  <c r="Y767" i="2"/>
  <c r="AA766" i="2"/>
  <c r="Z766" i="2"/>
  <c r="AA765" i="2"/>
  <c r="Z765" i="2"/>
  <c r="Y765" i="2"/>
  <c r="AA763" i="2"/>
  <c r="Z763" i="2"/>
  <c r="Y763" i="2"/>
  <c r="AA758" i="2"/>
  <c r="Z758" i="2"/>
  <c r="AA757" i="2"/>
  <c r="Z757" i="2"/>
  <c r="AA756" i="2"/>
  <c r="Z756" i="2"/>
  <c r="AA754" i="2"/>
  <c r="Z754" i="2"/>
  <c r="AA752" i="2"/>
  <c r="Z752" i="2"/>
  <c r="Y752" i="2"/>
  <c r="AA750" i="2"/>
  <c r="Z750" i="2"/>
  <c r="AA748" i="2"/>
  <c r="Z748" i="2"/>
  <c r="Y748" i="2"/>
  <c r="AA747" i="2"/>
  <c r="Z747" i="2"/>
  <c r="Y747" i="2"/>
  <c r="AA746" i="2"/>
  <c r="Z746" i="2"/>
  <c r="Y746" i="2"/>
  <c r="AA745" i="2"/>
  <c r="Z745" i="2"/>
  <c r="Y745" i="2"/>
  <c r="AA744" i="2"/>
  <c r="Z744" i="2"/>
  <c r="Y744" i="2"/>
  <c r="AA743" i="2"/>
  <c r="Z743" i="2"/>
  <c r="Y743" i="2"/>
  <c r="AA742" i="2"/>
  <c r="Z742" i="2"/>
  <c r="Y742" i="2"/>
  <c r="AA741" i="2"/>
  <c r="Z741" i="2"/>
  <c r="Y741" i="2"/>
  <c r="AA740" i="2"/>
  <c r="Z740" i="2"/>
  <c r="Y740" i="2"/>
  <c r="AA739" i="2"/>
  <c r="Z739" i="2"/>
  <c r="Y739" i="2"/>
  <c r="AA738" i="2"/>
  <c r="Z738" i="2"/>
  <c r="Y738" i="2"/>
  <c r="AA737" i="2"/>
  <c r="Z737" i="2"/>
  <c r="Y737" i="2"/>
  <c r="AA736" i="2"/>
  <c r="Z736" i="2"/>
  <c r="Y736" i="2"/>
  <c r="AA735" i="2"/>
  <c r="Z735" i="2"/>
  <c r="Y735" i="2"/>
  <c r="AA734" i="2"/>
  <c r="Z734" i="2"/>
  <c r="Y734" i="2"/>
  <c r="AA733" i="2"/>
  <c r="Z733" i="2"/>
  <c r="Y733" i="2"/>
  <c r="AA732" i="2"/>
  <c r="Z732" i="2"/>
  <c r="Y732" i="2"/>
  <c r="AA731" i="2"/>
  <c r="Z731" i="2"/>
  <c r="Y731" i="2"/>
  <c r="AA730" i="2"/>
  <c r="Z730" i="2"/>
  <c r="Y730" i="2"/>
  <c r="AA729" i="2"/>
  <c r="Z729" i="2"/>
  <c r="Y729" i="2"/>
  <c r="AA728" i="2"/>
  <c r="Z728" i="2"/>
  <c r="Y728" i="2"/>
  <c r="AA727" i="2"/>
  <c r="Z727" i="2"/>
  <c r="Y727" i="2"/>
  <c r="AA726" i="2"/>
  <c r="Z726" i="2"/>
  <c r="Y726" i="2"/>
  <c r="AA725" i="2"/>
  <c r="Z725" i="2"/>
  <c r="AA724" i="2"/>
  <c r="Z724" i="2"/>
  <c r="AA723" i="2"/>
  <c r="Z723" i="2"/>
  <c r="Y723" i="2"/>
  <c r="AA722" i="2"/>
  <c r="Z722" i="2"/>
  <c r="Y722" i="2"/>
  <c r="AA721" i="2"/>
  <c r="Z721" i="2"/>
  <c r="AA720" i="2"/>
  <c r="Z720" i="2"/>
  <c r="AA719" i="2"/>
  <c r="Z719" i="2"/>
  <c r="Y719" i="2"/>
  <c r="AA718" i="2"/>
  <c r="Z718" i="2"/>
  <c r="Y718" i="2"/>
  <c r="AA716" i="2"/>
  <c r="Z716" i="2"/>
  <c r="Y716" i="2"/>
  <c r="AA715" i="2"/>
  <c r="Z715" i="2"/>
  <c r="Y715" i="2"/>
  <c r="AA714" i="2"/>
  <c r="Z714" i="2"/>
  <c r="Y714" i="2"/>
  <c r="AA713" i="2"/>
  <c r="Z713" i="2"/>
  <c r="AA712" i="2"/>
  <c r="Z712" i="2"/>
  <c r="Y712" i="2"/>
  <c r="AA711" i="2"/>
  <c r="Z711" i="2"/>
  <c r="Y711" i="2"/>
  <c r="AA710" i="2"/>
  <c r="Z710" i="2"/>
  <c r="Y710" i="2"/>
  <c r="AA709" i="2"/>
  <c r="Z709" i="2"/>
  <c r="Y709" i="2"/>
  <c r="AA707" i="2"/>
  <c r="Z707" i="2"/>
  <c r="Y707" i="2"/>
  <c r="AA706" i="2"/>
  <c r="Z706" i="2"/>
  <c r="Y706" i="2"/>
  <c r="AA705" i="2"/>
  <c r="Z705" i="2"/>
  <c r="Y705" i="2"/>
  <c r="AA704" i="2"/>
  <c r="Z704" i="2"/>
  <c r="AA703" i="2"/>
  <c r="Z703" i="2"/>
  <c r="Y703" i="2"/>
  <c r="AA702" i="2"/>
  <c r="Z702" i="2"/>
  <c r="Y702" i="2"/>
  <c r="AA701" i="2"/>
  <c r="Z701" i="2"/>
  <c r="Y701" i="2"/>
  <c r="AA700" i="2"/>
  <c r="Z700" i="2"/>
  <c r="AA699" i="2"/>
  <c r="Z699" i="2"/>
  <c r="Y699" i="2"/>
  <c r="AA698" i="2"/>
  <c r="Z698" i="2"/>
  <c r="Y698" i="2"/>
  <c r="AA695" i="2"/>
  <c r="Y695" i="2"/>
  <c r="AA694" i="2"/>
  <c r="Z694" i="2"/>
  <c r="AA693" i="2"/>
  <c r="Z693" i="2"/>
  <c r="Y693" i="2"/>
  <c r="AA691" i="2"/>
  <c r="Z691" i="2"/>
  <c r="Y691" i="2"/>
  <c r="AA680" i="2"/>
  <c r="Z680" i="2"/>
  <c r="AA677" i="2"/>
  <c r="Z677" i="2"/>
  <c r="Y677" i="2"/>
  <c r="AA676" i="2"/>
  <c r="Z676" i="2"/>
  <c r="Y676" i="2"/>
  <c r="AA675" i="2"/>
  <c r="Z675" i="2"/>
  <c r="Y675" i="2"/>
  <c r="AA674" i="2"/>
  <c r="Z674" i="2"/>
  <c r="Y674" i="2"/>
  <c r="AA671" i="2"/>
  <c r="Z671" i="2"/>
  <c r="Y671" i="2"/>
  <c r="AA670" i="2"/>
  <c r="Z670" i="2"/>
  <c r="Y670" i="2"/>
  <c r="AA669" i="2"/>
  <c r="Z669" i="2"/>
  <c r="Y669" i="2"/>
  <c r="AA668" i="2"/>
  <c r="Z668" i="2"/>
  <c r="Y668" i="2"/>
  <c r="AA667" i="2"/>
  <c r="Z667" i="2"/>
  <c r="Y667" i="2"/>
  <c r="AA666" i="2"/>
  <c r="Z666" i="2"/>
  <c r="Y666" i="2"/>
  <c r="AA665" i="2"/>
  <c r="Z665" i="2"/>
  <c r="Y665" i="2"/>
  <c r="AA664" i="2"/>
  <c r="Z664" i="2"/>
  <c r="Y664" i="2"/>
  <c r="AA663" i="2"/>
  <c r="Z663" i="2"/>
  <c r="Y663" i="2"/>
  <c r="AA662" i="2"/>
  <c r="Z662" i="2"/>
  <c r="Y662" i="2"/>
  <c r="AA661" i="2"/>
  <c r="Z661" i="2"/>
  <c r="Y661" i="2"/>
  <c r="AA660" i="2"/>
  <c r="Z660" i="2"/>
  <c r="Y660" i="2"/>
  <c r="AA659" i="2"/>
  <c r="Z659" i="2"/>
  <c r="Y659" i="2"/>
  <c r="AA658" i="2"/>
  <c r="Z658" i="2"/>
  <c r="Y658" i="2"/>
  <c r="AA657" i="2"/>
  <c r="Z657" i="2"/>
  <c r="Y657" i="2"/>
  <c r="AA656" i="2"/>
  <c r="Z656" i="2"/>
  <c r="Y656" i="2"/>
  <c r="AA655" i="2"/>
  <c r="Z655" i="2"/>
  <c r="Y655" i="2"/>
  <c r="AA654" i="2"/>
  <c r="Z654" i="2"/>
  <c r="Y654" i="2"/>
  <c r="AA653" i="2"/>
  <c r="Z653" i="2"/>
  <c r="Y653" i="2"/>
  <c r="AA652" i="2"/>
  <c r="Z652" i="2"/>
  <c r="Y652" i="2"/>
  <c r="AA649" i="2"/>
  <c r="Z649" i="2"/>
  <c r="Y649" i="2"/>
  <c r="AA648" i="2"/>
  <c r="Z648" i="2"/>
  <c r="Y648" i="2"/>
  <c r="AA646" i="2"/>
  <c r="Z646" i="2"/>
  <c r="Y646" i="2"/>
  <c r="AA645" i="2"/>
  <c r="Z645" i="2"/>
  <c r="Y645" i="2"/>
  <c r="AA644" i="2"/>
  <c r="Z644" i="2"/>
  <c r="Y644" i="2"/>
  <c r="AA643" i="2"/>
  <c r="Z643" i="2"/>
  <c r="Y643" i="2"/>
  <c r="AA642" i="2"/>
  <c r="Z642" i="2"/>
  <c r="Y642" i="2"/>
  <c r="AA640" i="2"/>
  <c r="Z640" i="2"/>
  <c r="Y640" i="2"/>
  <c r="AA639" i="2"/>
  <c r="Y639" i="2"/>
  <c r="AA637" i="2"/>
  <c r="Y637" i="2"/>
  <c r="AA635" i="2"/>
  <c r="Y635" i="2"/>
  <c r="AA632" i="2"/>
  <c r="Y632" i="2"/>
  <c r="AA630" i="2"/>
  <c r="Y630" i="2"/>
  <c r="AA628" i="2"/>
  <c r="Z628" i="2"/>
  <c r="Y628" i="2"/>
  <c r="AA627" i="2"/>
  <c r="Y627" i="2"/>
  <c r="AA626" i="2"/>
  <c r="Z626" i="2"/>
  <c r="Y626" i="2"/>
  <c r="AA625" i="2"/>
  <c r="Z625" i="2"/>
  <c r="Y625" i="2"/>
  <c r="AA624" i="2"/>
  <c r="Z624" i="2"/>
  <c r="Y624" i="2"/>
  <c r="AA623" i="2"/>
  <c r="Z623" i="2"/>
  <c r="Y623" i="2"/>
  <c r="AA622" i="2"/>
  <c r="Z622" i="2"/>
  <c r="Y622" i="2"/>
  <c r="AA621" i="2"/>
  <c r="Z621" i="2"/>
  <c r="Y621" i="2"/>
  <c r="AA620" i="2"/>
  <c r="Z620" i="2"/>
  <c r="Y620" i="2"/>
  <c r="AA619" i="2"/>
  <c r="Z619" i="2"/>
  <c r="Y619" i="2"/>
  <c r="AA618" i="2"/>
  <c r="Z618" i="2"/>
  <c r="Y618" i="2"/>
  <c r="AA617" i="2"/>
  <c r="Z617" i="2"/>
  <c r="Y617" i="2"/>
  <c r="AA616" i="2"/>
  <c r="Z616" i="2"/>
  <c r="Y616" i="2"/>
  <c r="AA612" i="2"/>
  <c r="Z612" i="2"/>
  <c r="Y612" i="2"/>
  <c r="AA611" i="2"/>
  <c r="Z611" i="2"/>
  <c r="Y611" i="2"/>
  <c r="AA609" i="2"/>
  <c r="Y609" i="2"/>
  <c r="AA608" i="2"/>
  <c r="Y608" i="2"/>
  <c r="AA607" i="2"/>
  <c r="Y607" i="2"/>
  <c r="AA606" i="2"/>
  <c r="Y606" i="2"/>
  <c r="AA605" i="2"/>
  <c r="Y605" i="2"/>
  <c r="AA604" i="2"/>
  <c r="Y604" i="2"/>
  <c r="AA603" i="2"/>
  <c r="Y603" i="2"/>
  <c r="AA602" i="2"/>
  <c r="Y602" i="2"/>
  <c r="AA599" i="2"/>
  <c r="Y599" i="2"/>
  <c r="AA594" i="2"/>
  <c r="Y594" i="2"/>
  <c r="AA593" i="2"/>
  <c r="Z593" i="2"/>
  <c r="Y593" i="2"/>
  <c r="AA592" i="2"/>
  <c r="Z592" i="2"/>
  <c r="Y592" i="2"/>
  <c r="AA591" i="2"/>
  <c r="Z591" i="2"/>
  <c r="Y591" i="2"/>
  <c r="AA590" i="2"/>
  <c r="Z590" i="2"/>
  <c r="Y590" i="2"/>
  <c r="AA589" i="2"/>
  <c r="Z589" i="2"/>
  <c r="Y589" i="2"/>
  <c r="AA588" i="2"/>
  <c r="Y588" i="2"/>
  <c r="AA586" i="2"/>
  <c r="Y586" i="2"/>
  <c r="AA585" i="2"/>
  <c r="Z585" i="2"/>
  <c r="Y585" i="2"/>
  <c r="AA584" i="2"/>
  <c r="Z584" i="2"/>
  <c r="Y584" i="2"/>
  <c r="AA583" i="2"/>
  <c r="Z583" i="2"/>
  <c r="Y583" i="2"/>
  <c r="AA579" i="2"/>
  <c r="Z579" i="2"/>
  <c r="Y579" i="2"/>
  <c r="AA578" i="2"/>
  <c r="Z578" i="2"/>
  <c r="Y578" i="2"/>
  <c r="AA577" i="2"/>
  <c r="Z577" i="2"/>
  <c r="Y577" i="2"/>
  <c r="AA576" i="2"/>
  <c r="Z576" i="2"/>
  <c r="Y576" i="2"/>
  <c r="AA575" i="2"/>
  <c r="Z575" i="2"/>
  <c r="Y575" i="2"/>
  <c r="AA574" i="2"/>
  <c r="Z574" i="2"/>
  <c r="Y574" i="2"/>
  <c r="AA573" i="2"/>
  <c r="Z573" i="2"/>
  <c r="Y573" i="2"/>
  <c r="AA569" i="2"/>
  <c r="Z569" i="2"/>
  <c r="Y569" i="2"/>
  <c r="AA567" i="2"/>
  <c r="Z567" i="2"/>
  <c r="Y567" i="2"/>
  <c r="AA564" i="2"/>
  <c r="Y564" i="2"/>
  <c r="AA563" i="2"/>
  <c r="Y563" i="2"/>
  <c r="AA561" i="2"/>
  <c r="Y561" i="2"/>
  <c r="AA559" i="2"/>
  <c r="Z559" i="2"/>
  <c r="Y559" i="2"/>
  <c r="AA558" i="2"/>
  <c r="Z558" i="2"/>
  <c r="Y558" i="2"/>
  <c r="AA527" i="2"/>
  <c r="Z527" i="2"/>
  <c r="Y527" i="2"/>
  <c r="AA466" i="2"/>
  <c r="Z466" i="2"/>
  <c r="Y466" i="2"/>
  <c r="AA465" i="2"/>
  <c r="Z465" i="2"/>
  <c r="Y465" i="2"/>
  <c r="AA493" i="2"/>
  <c r="Z493" i="2"/>
  <c r="Y493" i="2"/>
  <c r="AA486" i="2"/>
  <c r="Z486" i="2"/>
  <c r="Y486" i="2"/>
  <c r="AA491" i="2"/>
  <c r="Z491" i="2"/>
  <c r="Y491" i="2"/>
  <c r="AA474" i="2"/>
  <c r="Z474" i="2"/>
  <c r="Y474" i="2"/>
  <c r="AA475" i="2"/>
  <c r="Z475" i="2"/>
  <c r="Y475" i="2"/>
  <c r="AA468" i="2"/>
  <c r="Z468" i="2"/>
  <c r="Y468" i="2"/>
  <c r="AA479" i="2"/>
  <c r="Z479" i="2"/>
  <c r="Y479" i="2"/>
  <c r="AA473" i="2"/>
  <c r="Z473" i="2"/>
  <c r="Y473" i="2"/>
  <c r="AA472" i="2"/>
  <c r="Z472" i="2"/>
  <c r="Y472" i="2"/>
  <c r="AA485" i="2"/>
  <c r="Z485" i="2"/>
  <c r="Y485" i="2"/>
  <c r="AA487" i="2"/>
  <c r="Z487" i="2"/>
  <c r="Y487" i="2"/>
  <c r="AA488" i="2"/>
  <c r="Z488" i="2"/>
  <c r="Y488" i="2"/>
  <c r="AA464" i="2"/>
  <c r="Z464" i="2"/>
  <c r="Y464" i="2"/>
  <c r="AA463" i="2"/>
  <c r="Z463" i="2"/>
  <c r="Y463" i="2"/>
  <c r="AA471" i="2"/>
  <c r="Z471" i="2"/>
  <c r="Y471" i="2"/>
  <c r="AA470" i="2"/>
  <c r="Z470" i="2"/>
  <c r="Y470" i="2"/>
  <c r="AA467" i="2"/>
  <c r="Z467" i="2"/>
  <c r="Y467" i="2"/>
  <c r="AA482" i="2"/>
  <c r="Z482" i="2"/>
  <c r="Y482" i="2"/>
  <c r="AA483" i="2"/>
  <c r="Z483" i="2"/>
  <c r="Y483" i="2"/>
  <c r="AA481" i="2"/>
  <c r="Z481" i="2"/>
  <c r="Y481" i="2"/>
  <c r="AA478" i="2"/>
  <c r="Z478" i="2"/>
  <c r="Y478" i="2"/>
  <c r="AA477" i="2"/>
  <c r="Z477" i="2"/>
  <c r="Y477" i="2"/>
  <c r="AA476" i="2"/>
  <c r="Z476" i="2"/>
  <c r="Y476" i="2"/>
  <c r="AA496" i="2"/>
  <c r="Z496" i="2"/>
  <c r="Y496" i="2"/>
  <c r="AA480" i="2"/>
  <c r="Z480" i="2"/>
  <c r="Y480" i="2"/>
  <c r="AA452" i="2"/>
  <c r="Z452" i="2"/>
  <c r="Y452" i="2"/>
  <c r="AA437" i="2"/>
  <c r="Z437" i="2"/>
  <c r="Y437" i="2"/>
  <c r="AA439" i="2"/>
  <c r="Z439" i="2"/>
  <c r="Y439" i="2"/>
  <c r="AA423" i="2"/>
  <c r="Y423" i="2"/>
  <c r="AA411" i="2"/>
  <c r="Z411" i="2"/>
  <c r="Y411" i="2"/>
  <c r="AA438" i="2"/>
  <c r="Z438" i="2"/>
  <c r="Y438" i="2"/>
  <c r="AA420" i="2"/>
  <c r="Z420" i="2"/>
  <c r="Y420" i="2"/>
  <c r="AA436" i="2"/>
  <c r="Z436" i="2"/>
  <c r="Y436" i="2"/>
  <c r="AA435" i="2"/>
  <c r="Z435" i="2"/>
  <c r="Y435" i="2"/>
  <c r="AA434" i="2"/>
  <c r="Z434" i="2"/>
  <c r="Y434" i="2"/>
  <c r="AA433" i="2"/>
  <c r="Z433" i="2"/>
  <c r="Y433" i="2"/>
  <c r="AA442" i="2"/>
  <c r="Z442" i="2"/>
  <c r="Y442" i="2"/>
  <c r="AA409" i="2"/>
  <c r="Z409" i="2"/>
  <c r="Y409" i="2"/>
  <c r="AA424" i="2"/>
  <c r="Z424" i="2"/>
  <c r="Y424" i="2"/>
  <c r="AA429" i="2"/>
  <c r="AA419" i="2"/>
  <c r="Z419" i="2"/>
  <c r="Y419" i="2"/>
  <c r="AA440" i="2"/>
  <c r="Z440" i="2"/>
  <c r="Y440" i="2"/>
  <c r="AA451" i="2"/>
  <c r="Z451" i="2"/>
  <c r="Y451" i="2"/>
  <c r="AA450" i="2"/>
  <c r="Z450" i="2"/>
  <c r="Y450" i="2"/>
  <c r="AA410" i="2"/>
  <c r="Z410" i="2"/>
  <c r="Y410" i="2"/>
  <c r="AA418" i="2"/>
  <c r="Z418" i="2"/>
  <c r="Y418" i="2"/>
  <c r="AA412" i="2"/>
  <c r="Z412" i="2"/>
  <c r="Y412" i="2"/>
  <c r="AA413" i="2"/>
  <c r="Z413" i="2"/>
  <c r="Y413" i="2"/>
  <c r="AA441" i="2"/>
  <c r="Z441" i="2"/>
  <c r="Y441" i="2"/>
  <c r="AA20" i="2" l="1"/>
  <c r="Z25" i="2"/>
  <c r="Y27" i="2"/>
  <c r="Z27" i="2"/>
  <c r="AA27" i="2"/>
  <c r="X28" i="2"/>
  <c r="Y28" i="2"/>
  <c r="Z28" i="2"/>
  <c r="AA28" i="2"/>
  <c r="X29" i="2"/>
  <c r="Y29" i="2"/>
  <c r="Z29" i="2"/>
  <c r="AA29" i="2"/>
  <c r="X30" i="2"/>
  <c r="Y30" i="2"/>
  <c r="Z30" i="2"/>
  <c r="AA30" i="2"/>
  <c r="Y31" i="2"/>
  <c r="Z31" i="2"/>
  <c r="AA31" i="2"/>
  <c r="Y32" i="2"/>
  <c r="Z32" i="2"/>
  <c r="AA32" i="2"/>
  <c r="Y33" i="2"/>
  <c r="Z33" i="2"/>
  <c r="AA33" i="2"/>
  <c r="Y34" i="2"/>
  <c r="Z34" i="2"/>
  <c r="AA34" i="2"/>
  <c r="Y35" i="2"/>
  <c r="Z35" i="2"/>
  <c r="AA35" i="2"/>
  <c r="Y36" i="2"/>
  <c r="Z36" i="2"/>
  <c r="AA36" i="2"/>
  <c r="Y37" i="2"/>
  <c r="Z37" i="2"/>
  <c r="AA37" i="2"/>
  <c r="Y38" i="2"/>
  <c r="Z38" i="2"/>
  <c r="AA38" i="2"/>
  <c r="Y39" i="2"/>
  <c r="Z39" i="2"/>
  <c r="AA39" i="2"/>
  <c r="Y40" i="2"/>
  <c r="Z40" i="2"/>
  <c r="AA40" i="2"/>
  <c r="Y41" i="2"/>
  <c r="Z41" i="2"/>
  <c r="AA41" i="2"/>
  <c r="Y42" i="2"/>
  <c r="Z42" i="2"/>
  <c r="AA42" i="2"/>
  <c r="Y43" i="2"/>
  <c r="Z43" i="2"/>
  <c r="AA43" i="2"/>
  <c r="Y44" i="2"/>
  <c r="Z44" i="2"/>
  <c r="AA44" i="2"/>
  <c r="Y45" i="2"/>
  <c r="Z45" i="2"/>
  <c r="AA45" i="2"/>
  <c r="Y46" i="2"/>
  <c r="Z46" i="2"/>
  <c r="AA46" i="2"/>
  <c r="Y47" i="2"/>
  <c r="Z47" i="2"/>
  <c r="AA47" i="2"/>
  <c r="Y48" i="2"/>
  <c r="Z48" i="2"/>
  <c r="AA48" i="2"/>
  <c r="Y49" i="2"/>
  <c r="Z49" i="2"/>
  <c r="AA49" i="2"/>
  <c r="Y50" i="2"/>
  <c r="Z50" i="2"/>
  <c r="AA50" i="2"/>
  <c r="Y51" i="2"/>
  <c r="Z51" i="2"/>
  <c r="AA51" i="2"/>
  <c r="Y52" i="2"/>
  <c r="Z52" i="2"/>
  <c r="AA52" i="2"/>
  <c r="Y53" i="2"/>
  <c r="Z53" i="2"/>
  <c r="AA53" i="2"/>
  <c r="Y54" i="2"/>
  <c r="Z54" i="2"/>
  <c r="AA54" i="2"/>
  <c r="Y55" i="2"/>
  <c r="Z55" i="2"/>
  <c r="AA55" i="2"/>
  <c r="Y56" i="2"/>
  <c r="Z56" i="2"/>
  <c r="AA56" i="2"/>
  <c r="Y57" i="2"/>
  <c r="Z57" i="2"/>
  <c r="AA57" i="2"/>
  <c r="Y58" i="2"/>
  <c r="Z58" i="2"/>
  <c r="AA58" i="2"/>
  <c r="Y59" i="2"/>
  <c r="Z59" i="2"/>
  <c r="AA59" i="2"/>
  <c r="Y60" i="2"/>
  <c r="Z60" i="2"/>
  <c r="AA60" i="2"/>
  <c r="Y61" i="2"/>
  <c r="Z61" i="2"/>
  <c r="AA61" i="2"/>
  <c r="Y62" i="2"/>
  <c r="Z62" i="2"/>
  <c r="AA62" i="2"/>
  <c r="Y63" i="2"/>
  <c r="Z63" i="2"/>
  <c r="AA63" i="2"/>
  <c r="Y64" i="2"/>
  <c r="Z64" i="2"/>
  <c r="AA64" i="2"/>
  <c r="Y65" i="2"/>
  <c r="Z65" i="2"/>
  <c r="AA65" i="2"/>
  <c r="Y66" i="2"/>
  <c r="Z66" i="2"/>
  <c r="AA66" i="2"/>
  <c r="Z67" i="2"/>
  <c r="AA67" i="2"/>
  <c r="Z68" i="2"/>
  <c r="AA68" i="2"/>
  <c r="Y69" i="2"/>
  <c r="Z69" i="2"/>
  <c r="AA69" i="2"/>
  <c r="Y70" i="2"/>
  <c r="Z70" i="2"/>
  <c r="AA70" i="2"/>
  <c r="Y71" i="2"/>
  <c r="Z71" i="2"/>
  <c r="AA71" i="2"/>
  <c r="Y72" i="2"/>
  <c r="Z72" i="2"/>
  <c r="AA72" i="2"/>
  <c r="Y73" i="2"/>
  <c r="Z73" i="2"/>
  <c r="AA73" i="2"/>
  <c r="Y74" i="2"/>
  <c r="Z74" i="2"/>
  <c r="AA74" i="2"/>
  <c r="Y75" i="2"/>
  <c r="Z75" i="2"/>
  <c r="AA75" i="2"/>
  <c r="Y76" i="2"/>
  <c r="Z76" i="2"/>
  <c r="AA76" i="2"/>
  <c r="Y77" i="2"/>
  <c r="Z77" i="2"/>
  <c r="AA77" i="2"/>
  <c r="Y78" i="2"/>
  <c r="Z78" i="2"/>
  <c r="AA78" i="2"/>
  <c r="Y79" i="2"/>
  <c r="Z79" i="2"/>
  <c r="AA79" i="2"/>
  <c r="Y80" i="2"/>
  <c r="Z80" i="2"/>
  <c r="AA80" i="2"/>
  <c r="Y81" i="2"/>
  <c r="AA81" i="2"/>
  <c r="Y82" i="2"/>
  <c r="AA82" i="2"/>
  <c r="Y83" i="2"/>
  <c r="AA83" i="2"/>
  <c r="Y86" i="2"/>
  <c r="AA86" i="2"/>
  <c r="Y87" i="2"/>
  <c r="AA87" i="2"/>
  <c r="Y88" i="2"/>
  <c r="AA88" i="2"/>
  <c r="Y89" i="2"/>
  <c r="AA89" i="2"/>
  <c r="Y90" i="2"/>
  <c r="AA90" i="2"/>
  <c r="Y91" i="2"/>
  <c r="Z91" i="2"/>
  <c r="AA91" i="2"/>
  <c r="Y92" i="2"/>
  <c r="AA92" i="2"/>
  <c r="Y93" i="2"/>
  <c r="AA93" i="2"/>
  <c r="Y94" i="2"/>
  <c r="AA94" i="2"/>
  <c r="Y95" i="2"/>
  <c r="AA95" i="2"/>
  <c r="Y96" i="2"/>
  <c r="AA96" i="2"/>
  <c r="Y97" i="2"/>
  <c r="Z97" i="2"/>
  <c r="AA97" i="2"/>
  <c r="Y98" i="2"/>
  <c r="Z98" i="2"/>
  <c r="AA98" i="2"/>
  <c r="Y99" i="2"/>
  <c r="Z99" i="2"/>
  <c r="AA99" i="2"/>
  <c r="Y100" i="2"/>
  <c r="Z100" i="2"/>
  <c r="AA100" i="2"/>
  <c r="X101" i="2"/>
  <c r="Y101" i="2"/>
  <c r="Z101" i="2"/>
  <c r="AA101" i="2"/>
  <c r="Y102" i="2"/>
  <c r="Z102" i="2"/>
  <c r="AA102" i="2"/>
  <c r="Z103" i="2"/>
  <c r="AA103" i="2"/>
  <c r="Y104" i="2"/>
  <c r="Z104" i="2"/>
  <c r="AA104" i="2"/>
  <c r="Y105" i="2"/>
  <c r="Z105" i="2"/>
  <c r="AA105" i="2"/>
  <c r="Z106" i="2"/>
  <c r="AA106" i="2"/>
  <c r="Y107" i="2"/>
  <c r="Z107" i="2"/>
  <c r="AA107" i="2"/>
  <c r="Y108" i="2"/>
  <c r="Z108" i="2"/>
  <c r="AA108" i="2"/>
  <c r="Y109" i="2"/>
  <c r="Z109" i="2"/>
  <c r="AA109" i="2"/>
  <c r="Y110" i="2"/>
  <c r="Z110" i="2"/>
  <c r="AA110" i="2"/>
  <c r="Y111" i="2"/>
  <c r="Z111" i="2"/>
  <c r="AA111" i="2"/>
  <c r="Z112" i="2"/>
  <c r="AA112" i="2"/>
  <c r="Z113" i="2"/>
  <c r="AA113" i="2"/>
  <c r="X114" i="2"/>
  <c r="Y114" i="2"/>
  <c r="Z114" i="2"/>
  <c r="AA114" i="2"/>
  <c r="Y115" i="2"/>
  <c r="Z115" i="2"/>
  <c r="AA115" i="2"/>
  <c r="Y116" i="2"/>
  <c r="Z116" i="2"/>
  <c r="AA116" i="2"/>
  <c r="X117" i="2"/>
  <c r="Y117" i="2"/>
  <c r="Z117" i="2"/>
  <c r="AA117" i="2"/>
  <c r="Y118" i="2"/>
  <c r="Z118" i="2"/>
  <c r="AA118" i="2"/>
  <c r="Y119" i="2"/>
  <c r="AA119" i="2"/>
  <c r="Y120" i="2"/>
  <c r="Z120" i="2"/>
  <c r="AA120" i="2"/>
  <c r="Y121" i="2"/>
  <c r="Z121" i="2"/>
  <c r="AA121" i="2"/>
  <c r="Y122" i="2"/>
  <c r="Z122" i="2"/>
  <c r="AA122" i="2"/>
  <c r="Y123" i="2"/>
  <c r="Z123" i="2"/>
  <c r="AA123" i="2"/>
  <c r="Y124" i="2"/>
  <c r="Z124" i="2"/>
  <c r="AA124" i="2"/>
  <c r="Y125" i="2"/>
  <c r="Z125" i="2"/>
  <c r="AA125" i="2"/>
  <c r="Y126" i="2"/>
  <c r="Z126" i="2"/>
  <c r="AA126" i="2"/>
  <c r="Y127" i="2"/>
  <c r="Z127" i="2"/>
  <c r="AA127" i="2"/>
  <c r="Y128" i="2"/>
  <c r="Z128" i="2"/>
  <c r="AA128" i="2"/>
  <c r="Y129" i="2"/>
  <c r="Z129" i="2"/>
  <c r="AA129" i="2"/>
  <c r="Y130" i="2"/>
  <c r="Z130" i="2"/>
  <c r="AA130" i="2"/>
  <c r="Y131" i="2"/>
  <c r="Z131" i="2"/>
  <c r="AA131" i="2"/>
  <c r="Y132" i="2"/>
  <c r="Z132" i="2"/>
  <c r="AA132" i="2"/>
  <c r="Y133" i="2"/>
  <c r="Z133" i="2"/>
  <c r="AA133" i="2"/>
  <c r="Y134" i="2"/>
  <c r="Z134" i="2"/>
  <c r="AA134" i="2"/>
  <c r="Y136" i="2"/>
  <c r="Z136" i="2"/>
  <c r="AA136" i="2"/>
  <c r="Y137" i="2"/>
  <c r="Z137" i="2"/>
  <c r="AA137" i="2"/>
  <c r="Z138" i="2"/>
  <c r="AA138" i="2"/>
  <c r="Z139" i="2"/>
  <c r="AA139" i="2"/>
  <c r="Y140" i="2"/>
  <c r="Z140" i="2"/>
  <c r="AA140" i="2"/>
  <c r="Y141" i="2"/>
  <c r="Z141" i="2"/>
  <c r="AA141" i="2"/>
  <c r="Y142" i="2"/>
  <c r="Z142" i="2"/>
  <c r="AA142" i="2"/>
  <c r="Y143" i="2"/>
  <c r="Z143" i="2"/>
  <c r="AA143" i="2"/>
  <c r="Y144" i="2"/>
  <c r="Z144" i="2"/>
  <c r="AA144" i="2"/>
  <c r="Y145" i="2"/>
  <c r="Z145" i="2"/>
  <c r="AA145" i="2"/>
  <c r="Y149" i="2"/>
  <c r="Z149" i="2"/>
  <c r="AA149" i="2"/>
  <c r="Y166" i="2"/>
  <c r="Z166" i="2"/>
  <c r="AA166" i="2"/>
  <c r="Y168" i="2"/>
  <c r="Z168" i="2"/>
  <c r="AA168" i="2"/>
  <c r="X161" i="2"/>
  <c r="Y161" i="2"/>
  <c r="Z161" i="2"/>
  <c r="AA161" i="2"/>
  <c r="Y170" i="2"/>
  <c r="Z170" i="2"/>
  <c r="AA170" i="2"/>
  <c r="Y172" i="2"/>
  <c r="Z172" i="2"/>
  <c r="AA172" i="2"/>
  <c r="Y173" i="2"/>
  <c r="Z173" i="2"/>
  <c r="AA173" i="2"/>
  <c r="Y174" i="2"/>
  <c r="Z174" i="2"/>
  <c r="AA174" i="2"/>
  <c r="Y175" i="2"/>
  <c r="Z175" i="2"/>
  <c r="AA175" i="2"/>
  <c r="Y177" i="2"/>
  <c r="Z177" i="2"/>
  <c r="AA177" i="2"/>
  <c r="Y178" i="2"/>
  <c r="Z178" i="2"/>
  <c r="AA178" i="2"/>
  <c r="Y179" i="2"/>
  <c r="Z179" i="2"/>
  <c r="AA179" i="2"/>
  <c r="Y180" i="2"/>
  <c r="Z180" i="2"/>
  <c r="AA180" i="2"/>
  <c r="Y181" i="2"/>
  <c r="Z181" i="2"/>
  <c r="AA181" i="2"/>
  <c r="Y182" i="2"/>
  <c r="Z182" i="2"/>
  <c r="AA182" i="2"/>
  <c r="Y183" i="2"/>
  <c r="Z183" i="2"/>
  <c r="AA183" i="2"/>
  <c r="Y184" i="2"/>
  <c r="Z184" i="2"/>
  <c r="AA184" i="2"/>
  <c r="Y185" i="2"/>
  <c r="Z185" i="2"/>
  <c r="AA185" i="2"/>
  <c r="Y186" i="2"/>
  <c r="Z186" i="2"/>
  <c r="AA186" i="2"/>
  <c r="Y187" i="2"/>
  <c r="Z187" i="2"/>
  <c r="AA187" i="2"/>
  <c r="Y188" i="2"/>
  <c r="Z188" i="2"/>
  <c r="AA188" i="2"/>
  <c r="Y189" i="2"/>
  <c r="Z189" i="2"/>
  <c r="AA189" i="2"/>
  <c r="Y190" i="2"/>
  <c r="Z190" i="2"/>
  <c r="AA190" i="2"/>
  <c r="Y191" i="2"/>
  <c r="Z191" i="2"/>
  <c r="AA191" i="2"/>
  <c r="Y192" i="2"/>
  <c r="Z192" i="2"/>
  <c r="AA192" i="2"/>
  <c r="Y193" i="2"/>
  <c r="Z193" i="2"/>
  <c r="AA193" i="2"/>
  <c r="Y204" i="2"/>
  <c r="Z204" i="2"/>
  <c r="AA204" i="2"/>
  <c r="Z205" i="2"/>
  <c r="AA205" i="2"/>
  <c r="Y206" i="2"/>
  <c r="Z206" i="2"/>
  <c r="AA206" i="2"/>
  <c r="Y207" i="2"/>
  <c r="Z207" i="2"/>
  <c r="AA207" i="2"/>
  <c r="Y208" i="2"/>
  <c r="Z208" i="2"/>
  <c r="AA208" i="2"/>
  <c r="Y209" i="2"/>
  <c r="Z209" i="2"/>
  <c r="AA209" i="2"/>
  <c r="Y210" i="2"/>
  <c r="Z210" i="2"/>
  <c r="AA210" i="2"/>
  <c r="Y211" i="2"/>
  <c r="Z211" i="2"/>
  <c r="AA211" i="2"/>
  <c r="Y212" i="2"/>
  <c r="Z212" i="2"/>
  <c r="AA212" i="2"/>
  <c r="Y213" i="2"/>
  <c r="Z213" i="2"/>
  <c r="AA213" i="2"/>
  <c r="Y214" i="2"/>
  <c r="Z214" i="2"/>
  <c r="AA214" i="2"/>
  <c r="Y215" i="2"/>
  <c r="Z215" i="2"/>
  <c r="AA215" i="2"/>
  <c r="Y216" i="2"/>
  <c r="Z216" i="2"/>
  <c r="AA216" i="2"/>
  <c r="Y217" i="2"/>
  <c r="Z217" i="2"/>
  <c r="AA217" i="2"/>
  <c r="Z219" i="2"/>
  <c r="AA219" i="2"/>
  <c r="Y220" i="2"/>
  <c r="Z220" i="2"/>
  <c r="AA220" i="2"/>
  <c r="Y221" i="2"/>
  <c r="Z221" i="2"/>
  <c r="AA221" i="2"/>
  <c r="Y222" i="2"/>
  <c r="Z222" i="2"/>
  <c r="AA222" i="2"/>
  <c r="Y223" i="2"/>
  <c r="Z223" i="2"/>
  <c r="AA223" i="2"/>
  <c r="Y224" i="2"/>
  <c r="Z224" i="2"/>
  <c r="AA224" i="2"/>
  <c r="Y225" i="2"/>
  <c r="Z225" i="2"/>
  <c r="AA225" i="2"/>
  <c r="Y226" i="2"/>
  <c r="Z226" i="2"/>
  <c r="AA226" i="2"/>
  <c r="Y227" i="2"/>
  <c r="Z227" i="2"/>
  <c r="AA227" i="2"/>
  <c r="Y228" i="2"/>
  <c r="Z228" i="2"/>
  <c r="AA228" i="2"/>
  <c r="Y229" i="2"/>
  <c r="Z229" i="2"/>
  <c r="AA229" i="2"/>
  <c r="Y230" i="2"/>
  <c r="Z230" i="2"/>
  <c r="AA230" i="2"/>
  <c r="Y231" i="2"/>
  <c r="Z231" i="2"/>
  <c r="AA231" i="2"/>
  <c r="Y232" i="2"/>
  <c r="Z232" i="2"/>
  <c r="AA232" i="2"/>
  <c r="Y233" i="2"/>
  <c r="Z233" i="2"/>
  <c r="AA233" i="2"/>
  <c r="Z234" i="2"/>
  <c r="AA234" i="2"/>
  <c r="Z235" i="2"/>
  <c r="AA235" i="2"/>
  <c r="Z236" i="2"/>
  <c r="AA236" i="2"/>
  <c r="Z237" i="2"/>
  <c r="AA237" i="2"/>
  <c r="Y238" i="2"/>
  <c r="Z238" i="2"/>
  <c r="AA238" i="2"/>
  <c r="Y239" i="2"/>
  <c r="Z239" i="2"/>
  <c r="AA239" i="2"/>
  <c r="Y240" i="2"/>
  <c r="Z240" i="2"/>
  <c r="AA240" i="2"/>
  <c r="Y241" i="2"/>
  <c r="Z241" i="2"/>
  <c r="AA241" i="2"/>
  <c r="Y242" i="2"/>
  <c r="Z242" i="2"/>
  <c r="AA242" i="2"/>
  <c r="Y243" i="2"/>
  <c r="Z243" i="2"/>
  <c r="AA243" i="2"/>
  <c r="Y244" i="2"/>
  <c r="Z244" i="2"/>
  <c r="AA244" i="2"/>
  <c r="Y246" i="2"/>
  <c r="Z246" i="2"/>
  <c r="AA246" i="2"/>
  <c r="Y251" i="2"/>
  <c r="Z251" i="2"/>
  <c r="AA251" i="2"/>
  <c r="Y252" i="2"/>
  <c r="Z252" i="2"/>
  <c r="AA252" i="2"/>
  <c r="Z253" i="2"/>
  <c r="AA253" i="2"/>
  <c r="Y254" i="2"/>
  <c r="Z254" i="2"/>
  <c r="AA254" i="2"/>
  <c r="Z255" i="2"/>
  <c r="AA255" i="2"/>
  <c r="Z256" i="2"/>
  <c r="AA256" i="2"/>
  <c r="Z258" i="2"/>
  <c r="AA258" i="2"/>
  <c r="Y259" i="2"/>
  <c r="Z259" i="2"/>
  <c r="AA259" i="2"/>
  <c r="Y260" i="2"/>
  <c r="Z260" i="2"/>
  <c r="AA260" i="2"/>
  <c r="Y261" i="2"/>
  <c r="Z261" i="2"/>
  <c r="AA261" i="2"/>
  <c r="Y262" i="2"/>
  <c r="Z262" i="2"/>
  <c r="AA262" i="2"/>
  <c r="Y263" i="2"/>
  <c r="Z263" i="2"/>
  <c r="AA263" i="2"/>
  <c r="Y264" i="2"/>
  <c r="Z264" i="2"/>
  <c r="AA264" i="2"/>
  <c r="Y265" i="2"/>
  <c r="Z265" i="2"/>
  <c r="AA265" i="2"/>
  <c r="Y266" i="2"/>
  <c r="Z266" i="2"/>
  <c r="AA266" i="2"/>
  <c r="Y267" i="2"/>
  <c r="Z267" i="2"/>
  <c r="AA267" i="2"/>
  <c r="Y268" i="2"/>
  <c r="Z268" i="2"/>
  <c r="AA268" i="2"/>
  <c r="Y269" i="2"/>
  <c r="Z269" i="2"/>
  <c r="AA269" i="2"/>
  <c r="Y270" i="2"/>
  <c r="Z270" i="2"/>
  <c r="AA270" i="2"/>
  <c r="Y271" i="2"/>
  <c r="Z271" i="2"/>
  <c r="AA271" i="2"/>
  <c r="Z273" i="2"/>
  <c r="AA273" i="2"/>
  <c r="Y274" i="2"/>
  <c r="Z274" i="2"/>
  <c r="AA274" i="2"/>
  <c r="Z275" i="2"/>
  <c r="AA275" i="2"/>
  <c r="Z276" i="2"/>
  <c r="AA276" i="2"/>
  <c r="Y277" i="2"/>
  <c r="Z277" i="2"/>
  <c r="AA277" i="2"/>
  <c r="Z278" i="2"/>
  <c r="AA278" i="2"/>
  <c r="Z279" i="2"/>
  <c r="AA279" i="2"/>
  <c r="Z281" i="2"/>
  <c r="AA281" i="2"/>
  <c r="Y284" i="2"/>
  <c r="Z284" i="2"/>
  <c r="AA284" i="2"/>
  <c r="Z285" i="2"/>
  <c r="AA285" i="2"/>
  <c r="Z286" i="2"/>
  <c r="AA286" i="2"/>
  <c r="Z287" i="2"/>
  <c r="AA287" i="2"/>
  <c r="Z288" i="2"/>
  <c r="AA288" i="2"/>
  <c r="Z289" i="2"/>
  <c r="AA289" i="2"/>
  <c r="Z290" i="2"/>
  <c r="AA290" i="2"/>
  <c r="Z291" i="2"/>
  <c r="AA291" i="2"/>
  <c r="Z292" i="2"/>
  <c r="AA292" i="2"/>
  <c r="Y295" i="2"/>
  <c r="Z295" i="2"/>
  <c r="AA295" i="2"/>
  <c r="Y296" i="2"/>
  <c r="Z296" i="2"/>
  <c r="AA296" i="2"/>
  <c r="Y297" i="2"/>
  <c r="Z297" i="2"/>
  <c r="AA297" i="2"/>
  <c r="Y298" i="2"/>
  <c r="Z298" i="2"/>
  <c r="AA298" i="2"/>
  <c r="Y299" i="2"/>
  <c r="Z299" i="2"/>
  <c r="AA299" i="2"/>
  <c r="Y300" i="2"/>
  <c r="Z300" i="2"/>
  <c r="AA300" i="2"/>
  <c r="Y301" i="2"/>
  <c r="Z301" i="2"/>
  <c r="AA301" i="2"/>
  <c r="Y302" i="2"/>
  <c r="Z302" i="2"/>
  <c r="AA302" i="2"/>
  <c r="Y303" i="2"/>
  <c r="Z303" i="2"/>
  <c r="AA303" i="2"/>
  <c r="Z304" i="2"/>
  <c r="AA304" i="2"/>
  <c r="Z305" i="2"/>
  <c r="AA305" i="2"/>
  <c r="Z306" i="2"/>
  <c r="AA306" i="2"/>
  <c r="Y308" i="2"/>
  <c r="Z308" i="2"/>
  <c r="AA308" i="2"/>
  <c r="Y309" i="2"/>
  <c r="Z309" i="2"/>
  <c r="AA309" i="2"/>
  <c r="Y310" i="2"/>
  <c r="Z310" i="2"/>
  <c r="AA310" i="2"/>
  <c r="Y311" i="2"/>
  <c r="Z311" i="2"/>
  <c r="AA311" i="2"/>
  <c r="Y312" i="2"/>
  <c r="Z312" i="2"/>
  <c r="AA312" i="2"/>
  <c r="Y313" i="2"/>
  <c r="Z313" i="2"/>
  <c r="AA313" i="2"/>
  <c r="Y314" i="2"/>
  <c r="Z314" i="2"/>
  <c r="AA314" i="2"/>
  <c r="Y315" i="2"/>
  <c r="Z315" i="2"/>
  <c r="AA315" i="2"/>
  <c r="Y316" i="2"/>
  <c r="Z316" i="2"/>
  <c r="AA316" i="2"/>
  <c r="Y317" i="2"/>
  <c r="Z317" i="2"/>
  <c r="AA317" i="2"/>
  <c r="Y318" i="2"/>
  <c r="Z318" i="2"/>
  <c r="AA318" i="2"/>
  <c r="Y319" i="2"/>
  <c r="Z319" i="2"/>
  <c r="AA319" i="2"/>
  <c r="Y320" i="2"/>
  <c r="Z320" i="2"/>
  <c r="AA320" i="2"/>
  <c r="Y321" i="2"/>
  <c r="Z321" i="2"/>
  <c r="AA321" i="2"/>
  <c r="Y322" i="2"/>
  <c r="Z322" i="2"/>
  <c r="AA322" i="2"/>
  <c r="Y324" i="2"/>
  <c r="Z324" i="2"/>
  <c r="AA324" i="2"/>
  <c r="Y325" i="2"/>
  <c r="Z325" i="2"/>
  <c r="AA325" i="2"/>
  <c r="Z326" i="2"/>
  <c r="AA326" i="2"/>
  <c r="Z327" i="2"/>
  <c r="AA327" i="2"/>
  <c r="Z328" i="2"/>
  <c r="AA328" i="2"/>
  <c r="Z330" i="2"/>
  <c r="AA330" i="2"/>
  <c r="Z332" i="2"/>
  <c r="AA332" i="2"/>
  <c r="Z334" i="2"/>
  <c r="AA334" i="2"/>
  <c r="Z335" i="2"/>
  <c r="AA335" i="2"/>
  <c r="Z336" i="2"/>
  <c r="AA336" i="2"/>
  <c r="Y338" i="2"/>
  <c r="Z338" i="2"/>
  <c r="AA338" i="2"/>
  <c r="Y339" i="2"/>
  <c r="Z339" i="2"/>
  <c r="AA339" i="2"/>
  <c r="Y340" i="2"/>
  <c r="Z340" i="2"/>
  <c r="AA340" i="2"/>
  <c r="Y341" i="2"/>
  <c r="Z341" i="2"/>
  <c r="AA341" i="2"/>
  <c r="Y342" i="2"/>
  <c r="Z342" i="2"/>
  <c r="AA342" i="2"/>
  <c r="Y343" i="2"/>
  <c r="Z343" i="2"/>
  <c r="AA343" i="2"/>
  <c r="Y344" i="2"/>
  <c r="Z344" i="2"/>
  <c r="AA344" i="2"/>
  <c r="Y345" i="2"/>
  <c r="Z345" i="2"/>
  <c r="AA345" i="2"/>
  <c r="Y346" i="2"/>
  <c r="Z346" i="2"/>
  <c r="AA346" i="2"/>
  <c r="Y347" i="2"/>
  <c r="Z347" i="2"/>
  <c r="AA347" i="2"/>
  <c r="Y348" i="2"/>
  <c r="Z348" i="2"/>
  <c r="AA348" i="2"/>
  <c r="Y349" i="2"/>
  <c r="Z349" i="2"/>
  <c r="AA349" i="2"/>
  <c r="Y362" i="2"/>
  <c r="Z362" i="2"/>
  <c r="AA362" i="2"/>
  <c r="Y363" i="2"/>
  <c r="Z363" i="2"/>
  <c r="AA363" i="2"/>
  <c r="Y364" i="2"/>
  <c r="Z364" i="2"/>
  <c r="AA364" i="2"/>
  <c r="Y365" i="2"/>
  <c r="Z365" i="2"/>
  <c r="AA365" i="2"/>
  <c r="Z374" i="2"/>
  <c r="AA374" i="2"/>
  <c r="Z367" i="2"/>
  <c r="AA367" i="2"/>
  <c r="Z368" i="2"/>
  <c r="AA368" i="2"/>
  <c r="Y370" i="2"/>
  <c r="Z370" i="2"/>
  <c r="AA370" i="2"/>
  <c r="Y377" i="2"/>
  <c r="Z377" i="2"/>
  <c r="AA377" i="2"/>
  <c r="Z378" i="2"/>
  <c r="AA378" i="2"/>
  <c r="Y380" i="2"/>
  <c r="Z380" i="2"/>
  <c r="AA380" i="2"/>
  <c r="Z381" i="2"/>
  <c r="AA381" i="2"/>
  <c r="Y382" i="2"/>
  <c r="Z382" i="2"/>
  <c r="AA382" i="2"/>
  <c r="Y392" i="2"/>
  <c r="Z392" i="2"/>
  <c r="AA392" i="2"/>
  <c r="Y393" i="2"/>
  <c r="Z393" i="2"/>
  <c r="AA393" i="2"/>
  <c r="Y394" i="2"/>
  <c r="Z394" i="2"/>
  <c r="AA394" i="2"/>
  <c r="Y395" i="2"/>
  <c r="Z395" i="2"/>
  <c r="AA395" i="2"/>
  <c r="Y396" i="2"/>
  <c r="Z396" i="2"/>
  <c r="AA396" i="2"/>
  <c r="Y397" i="2"/>
  <c r="Z397" i="2"/>
  <c r="AA397" i="2"/>
  <c r="Y398" i="2"/>
  <c r="Z398" i="2"/>
  <c r="AA398" i="2"/>
  <c r="AA428" i="2"/>
  <c r="Y427" i="2"/>
  <c r="Z427" i="2"/>
  <c r="AA427" i="2"/>
  <c r="Z12" i="2" l="1"/>
  <c r="Z23" i="2"/>
  <c r="Z20" i="2"/>
  <c r="Z17" i="2"/>
  <c r="AA12" i="2"/>
  <c r="Y17" i="2"/>
  <c r="Z15" i="2"/>
  <c r="Y24" i="2"/>
  <c r="Y16" i="2"/>
  <c r="Y12" i="2"/>
  <c r="AA26" i="2"/>
  <c r="AA18" i="2"/>
  <c r="Z26" i="2"/>
  <c r="Z18" i="2"/>
  <c r="AA24" i="2"/>
  <c r="AA23" i="2"/>
  <c r="Y22" i="2"/>
  <c r="AA16" i="2"/>
  <c r="AA15" i="2"/>
  <c r="Y14" i="2"/>
  <c r="Z22" i="2"/>
  <c r="Y19" i="2"/>
  <c r="Z14" i="2"/>
  <c r="Y11" i="2"/>
  <c r="AA21" i="2"/>
  <c r="AA13" i="2"/>
  <c r="Z21" i="2"/>
  <c r="Z13" i="2"/>
  <c r="Z24" i="2"/>
  <c r="AA19" i="2"/>
  <c r="Z16" i="2"/>
  <c r="AA11" i="2"/>
  <c r="Z19" i="2"/>
  <c r="Z11" i="2"/>
  <c r="B4" i="41" l="1"/>
  <c r="B3" i="41"/>
  <c r="B1" i="41" l="1"/>
  <c r="B2" i="41"/>
  <c r="K52" i="38" l="1"/>
  <c r="K60" i="38" l="1"/>
  <c r="K59" i="38"/>
  <c r="K58" i="38"/>
  <c r="K57" i="38"/>
  <c r="K56" i="38"/>
  <c r="K55" i="38"/>
  <c r="K54" i="38"/>
  <c r="K53" i="38"/>
  <c r="K51" i="38"/>
  <c r="K50" i="38"/>
  <c r="E12" i="40"/>
  <c r="E13" i="40"/>
  <c r="E14" i="40"/>
  <c r="E15" i="40"/>
  <c r="E16" i="40"/>
  <c r="E17" i="40"/>
  <c r="E18" i="40"/>
  <c r="E19" i="40"/>
  <c r="E20" i="40"/>
  <c r="E21" i="40"/>
  <c r="E22" i="40"/>
  <c r="E23" i="40"/>
  <c r="E24" i="40"/>
  <c r="E25" i="40"/>
  <c r="E11" i="40"/>
  <c r="B4" i="40"/>
  <c r="B5" i="40"/>
  <c r="B6" i="40"/>
  <c r="B7" i="40"/>
  <c r="B2" i="40"/>
  <c r="A3" i="40"/>
  <c r="A4" i="40"/>
  <c r="A5" i="40"/>
  <c r="A6" i="40"/>
  <c r="A7" i="40"/>
  <c r="A2" i="40"/>
  <c r="P27" i="40" l="1"/>
  <c r="L25" i="40"/>
  <c r="K25" i="40"/>
  <c r="J25" i="40"/>
  <c r="F25" i="40"/>
  <c r="I25" i="40" s="1"/>
  <c r="L24" i="40"/>
  <c r="K24" i="40"/>
  <c r="J24" i="40"/>
  <c r="F24" i="40"/>
  <c r="I24" i="40" s="1"/>
  <c r="L23" i="40"/>
  <c r="K23" i="40"/>
  <c r="J23" i="40"/>
  <c r="F23" i="40"/>
  <c r="I23" i="40" s="1"/>
  <c r="L22" i="40"/>
  <c r="K22" i="40"/>
  <c r="J22" i="40"/>
  <c r="F22" i="40"/>
  <c r="I22" i="40" s="1"/>
  <c r="L21" i="40"/>
  <c r="K21" i="40"/>
  <c r="J21" i="40"/>
  <c r="F21" i="40"/>
  <c r="I21" i="40" s="1"/>
  <c r="L20" i="40"/>
  <c r="K20" i="40"/>
  <c r="J20" i="40"/>
  <c r="F20" i="40"/>
  <c r="I20" i="40" s="1"/>
  <c r="L19" i="40"/>
  <c r="K19" i="40"/>
  <c r="J19" i="40"/>
  <c r="F19" i="40"/>
  <c r="I19" i="40" s="1"/>
  <c r="L18" i="40"/>
  <c r="K18" i="40"/>
  <c r="J18" i="40"/>
  <c r="F18" i="40"/>
  <c r="I18" i="40" s="1"/>
  <c r="L17" i="40"/>
  <c r="K17" i="40"/>
  <c r="J17" i="40"/>
  <c r="F17" i="40"/>
  <c r="I17" i="40" s="1"/>
  <c r="L16" i="40"/>
  <c r="K16" i="40"/>
  <c r="J16" i="40"/>
  <c r="F16" i="40"/>
  <c r="I16" i="40" s="1"/>
  <c r="L15" i="40"/>
  <c r="K15" i="40"/>
  <c r="J15" i="40"/>
  <c r="F15" i="40"/>
  <c r="I15" i="40" s="1"/>
  <c r="L14" i="40"/>
  <c r="K14" i="40"/>
  <c r="J14" i="40"/>
  <c r="F14" i="40"/>
  <c r="I14" i="40" s="1"/>
  <c r="L13" i="40"/>
  <c r="K13" i="40"/>
  <c r="J13" i="40"/>
  <c r="F13" i="40"/>
  <c r="I13" i="40" s="1"/>
  <c r="L12" i="40"/>
  <c r="K12" i="40"/>
  <c r="J12" i="40"/>
  <c r="F12" i="40"/>
  <c r="I12" i="40" s="1"/>
  <c r="L11" i="40"/>
  <c r="K11" i="40"/>
  <c r="J11" i="40"/>
  <c r="F11" i="40"/>
  <c r="I11" i="40" s="1"/>
  <c r="B3" i="40"/>
  <c r="N24" i="40" l="1"/>
  <c r="Q24" i="40" s="1"/>
  <c r="N12" i="40"/>
  <c r="Q12" i="40" s="1"/>
  <c r="N16" i="40"/>
  <c r="Q16" i="40" s="1"/>
  <c r="N25" i="40"/>
  <c r="Q25" i="40" s="1"/>
  <c r="N14" i="40"/>
  <c r="Q14" i="40" s="1"/>
  <c r="N22" i="40"/>
  <c r="Q22" i="40" s="1"/>
  <c r="N13" i="40"/>
  <c r="Q13" i="40" s="1"/>
  <c r="N19" i="40"/>
  <c r="Q19" i="40" s="1"/>
  <c r="N15" i="40"/>
  <c r="Q15" i="40" s="1"/>
  <c r="N17" i="40"/>
  <c r="Q17" i="40" s="1"/>
  <c r="N23" i="40"/>
  <c r="Q23" i="40" s="1"/>
  <c r="N21" i="40"/>
  <c r="Q21" i="40" s="1"/>
  <c r="N20" i="40"/>
  <c r="Q20" i="40" s="1"/>
  <c r="N18" i="40"/>
  <c r="Q18" i="40" s="1"/>
  <c r="N11" i="40"/>
  <c r="Q11" i="40" s="1"/>
  <c r="Q27" i="40" l="1"/>
  <c r="I35" i="31" s="1"/>
  <c r="B5" i="39"/>
  <c r="B6" i="39"/>
  <c r="B7" i="39"/>
  <c r="B8" i="39"/>
  <c r="B4" i="39"/>
  <c r="B3" i="39"/>
  <c r="A4" i="39"/>
  <c r="A5" i="39"/>
  <c r="A6" i="39"/>
  <c r="A7" i="39"/>
  <c r="A8" i="39"/>
  <c r="A3" i="39"/>
  <c r="B3" i="35"/>
  <c r="B5" i="35"/>
  <c r="B6" i="35"/>
  <c r="B7" i="35"/>
  <c r="B8" i="35"/>
  <c r="B4" i="35"/>
  <c r="A4" i="35"/>
  <c r="A5" i="35"/>
  <c r="A6" i="35"/>
  <c r="A7" i="35"/>
  <c r="A8" i="35"/>
  <c r="A3" i="35"/>
  <c r="D51"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AE11" i="2"/>
  <c r="AE12" i="2"/>
  <c r="AE13" i="2"/>
  <c r="AE14" i="2"/>
  <c r="AE15" i="2"/>
  <c r="AE16" i="2"/>
  <c r="AE17" i="2"/>
  <c r="AE18" i="2"/>
  <c r="AE19" i="2"/>
  <c r="AE20" i="2"/>
  <c r="AE21" i="2"/>
  <c r="AE22" i="2"/>
  <c r="AE23" i="2"/>
  <c r="AE24" i="2"/>
  <c r="AE25" i="2"/>
  <c r="AE26" i="2"/>
  <c r="K10" i="2"/>
  <c r="AE10" i="2" s="1"/>
  <c r="B6" i="28"/>
  <c r="B5" i="28"/>
  <c r="B3" i="28"/>
  <c r="A4" i="28"/>
  <c r="A5" i="28"/>
  <c r="A6" i="28"/>
  <c r="A3" i="28"/>
  <c r="B7" i="2"/>
  <c r="B6" i="2"/>
  <c r="B5" i="2"/>
  <c r="B4" i="2"/>
  <c r="B3" i="2"/>
  <c r="C7" i="2"/>
  <c r="C6" i="2"/>
  <c r="C5" i="2"/>
  <c r="C3" i="2"/>
  <c r="K54" i="18"/>
  <c r="K55" i="18"/>
  <c r="K56" i="18"/>
  <c r="K57" i="18"/>
  <c r="K58" i="18"/>
  <c r="K59" i="18"/>
  <c r="K60" i="18"/>
  <c r="K53" i="18"/>
  <c r="K51" i="18"/>
  <c r="K50" i="18"/>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9" i="2"/>
  <c r="AE164" i="2"/>
  <c r="AE160" i="2"/>
  <c r="AE157" i="2"/>
  <c r="AE158" i="2"/>
  <c r="AE159" i="2"/>
  <c r="AE162" i="2"/>
  <c r="AE156" i="2"/>
  <c r="AE152" i="2"/>
  <c r="AE153" i="2"/>
  <c r="AE154" i="2"/>
  <c r="AE151" i="2"/>
  <c r="AE155" i="2"/>
  <c r="AE150" i="2"/>
  <c r="AE166" i="2"/>
  <c r="AE168" i="2"/>
  <c r="AE161" i="2"/>
  <c r="AE170" i="2"/>
  <c r="AE172" i="2"/>
  <c r="AE173" i="2"/>
  <c r="AE174" i="2"/>
  <c r="AE175" i="2"/>
  <c r="AE177" i="2"/>
  <c r="AE178" i="2"/>
  <c r="AE179" i="2"/>
  <c r="AE180" i="2"/>
  <c r="AE181" i="2"/>
  <c r="AE182" i="2"/>
  <c r="AE183" i="2"/>
  <c r="AE184" i="2"/>
  <c r="AE185" i="2"/>
  <c r="AE186" i="2"/>
  <c r="AE187" i="2"/>
  <c r="AE188" i="2"/>
  <c r="AE189" i="2"/>
  <c r="AE190" i="2"/>
  <c r="AE191" i="2"/>
  <c r="AE192" i="2"/>
  <c r="AE193" i="2"/>
  <c r="AE204" i="2"/>
  <c r="AE205" i="2"/>
  <c r="AE206" i="2"/>
  <c r="AE207" i="2"/>
  <c r="AE208" i="2"/>
  <c r="AE209" i="2"/>
  <c r="AE210" i="2"/>
  <c r="AE211" i="2"/>
  <c r="AE212" i="2"/>
  <c r="AE213" i="2"/>
  <c r="AE214" i="2"/>
  <c r="AE215" i="2"/>
  <c r="AE216" i="2"/>
  <c r="AE217"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6" i="2"/>
  <c r="AE251" i="2"/>
  <c r="AE252" i="2"/>
  <c r="AE253" i="2"/>
  <c r="AE254" i="2"/>
  <c r="AE255" i="2"/>
  <c r="AE256" i="2"/>
  <c r="AE258" i="2"/>
  <c r="AE259" i="2"/>
  <c r="AE260" i="2"/>
  <c r="AE261" i="2"/>
  <c r="AE262" i="2"/>
  <c r="AE263" i="2"/>
  <c r="AE264" i="2"/>
  <c r="AE265" i="2"/>
  <c r="AE266" i="2"/>
  <c r="AE267" i="2"/>
  <c r="AE268" i="2"/>
  <c r="AE269" i="2"/>
  <c r="AE270" i="2"/>
  <c r="AE271" i="2"/>
  <c r="AE273" i="2"/>
  <c r="AE274" i="2"/>
  <c r="AE275" i="2"/>
  <c r="AE276" i="2"/>
  <c r="AE277" i="2"/>
  <c r="AE278" i="2"/>
  <c r="AE279" i="2"/>
  <c r="AE281" i="2"/>
  <c r="AE284" i="2"/>
  <c r="AE285" i="2"/>
  <c r="AE286" i="2"/>
  <c r="AE287" i="2"/>
  <c r="AE288" i="2"/>
  <c r="AE289" i="2"/>
  <c r="AE290" i="2"/>
  <c r="AE291" i="2"/>
  <c r="AE292" i="2"/>
  <c r="AE295" i="2"/>
  <c r="AE296" i="2"/>
  <c r="AE297" i="2"/>
  <c r="AE298" i="2"/>
  <c r="AE299" i="2"/>
  <c r="AE300" i="2"/>
  <c r="AE301" i="2"/>
  <c r="AE302" i="2"/>
  <c r="AE303" i="2"/>
  <c r="AE304" i="2"/>
  <c r="AE305" i="2"/>
  <c r="AE306" i="2"/>
  <c r="AE308" i="2"/>
  <c r="AE309" i="2"/>
  <c r="AE310" i="2"/>
  <c r="AE311" i="2"/>
  <c r="AE312" i="2"/>
  <c r="AE313" i="2"/>
  <c r="AE314" i="2"/>
  <c r="AE315" i="2"/>
  <c r="AE316" i="2"/>
  <c r="AE317" i="2"/>
  <c r="AE318" i="2"/>
  <c r="AE319" i="2"/>
  <c r="AE320" i="2"/>
  <c r="AE321" i="2"/>
  <c r="AE322" i="2"/>
  <c r="AE324" i="2"/>
  <c r="AE325" i="2"/>
  <c r="AE326" i="2"/>
  <c r="AE327" i="2"/>
  <c r="AE328" i="2"/>
  <c r="AE330" i="2"/>
  <c r="AE332" i="2"/>
  <c r="AE334" i="2"/>
  <c r="AE335" i="2"/>
  <c r="AE336" i="2"/>
  <c r="AE338" i="2"/>
  <c r="AE339" i="2"/>
  <c r="AE340" i="2"/>
  <c r="AE341" i="2"/>
  <c r="AE342" i="2"/>
  <c r="AE343" i="2"/>
  <c r="AE344" i="2"/>
  <c r="AE345" i="2"/>
  <c r="AE346" i="2"/>
  <c r="AE347" i="2"/>
  <c r="AE348" i="2"/>
  <c r="AE349" i="2"/>
  <c r="AE362" i="2"/>
  <c r="AE363" i="2"/>
  <c r="AE364" i="2"/>
  <c r="AE365" i="2"/>
  <c r="AE374" i="2"/>
  <c r="AE367" i="2"/>
  <c r="AE368" i="2"/>
  <c r="AE370" i="2"/>
  <c r="AE377" i="2"/>
  <c r="AE378" i="2"/>
  <c r="AE380" i="2"/>
  <c r="AE381" i="2"/>
  <c r="AE382" i="2"/>
  <c r="AE392" i="2"/>
  <c r="AE393" i="2"/>
  <c r="AE394" i="2"/>
  <c r="AE395" i="2"/>
  <c r="AE396" i="2"/>
  <c r="AE397" i="2"/>
  <c r="AE398" i="2"/>
  <c r="AE399" i="2"/>
  <c r="AE428" i="2"/>
  <c r="AE427" i="2"/>
  <c r="AE426" i="2"/>
  <c r="AE457" i="2"/>
  <c r="AE458" i="2"/>
  <c r="AE407" i="2"/>
  <c r="AE444" i="2"/>
  <c r="AE443" i="2"/>
  <c r="AE445" i="2"/>
  <c r="AE446" i="2"/>
  <c r="AE447" i="2"/>
  <c r="AE448" i="2"/>
  <c r="AE449" i="2"/>
  <c r="AE408" i="2"/>
  <c r="AE405" i="2"/>
  <c r="AE403" i="2"/>
  <c r="AE404" i="2"/>
  <c r="AB11" i="2" l="1"/>
  <c r="AB19" i="2"/>
  <c r="AB27" i="2"/>
  <c r="AB35" i="2"/>
  <c r="AB43" i="2"/>
  <c r="AB51" i="2"/>
  <c r="AB59" i="2"/>
  <c r="AB67" i="2"/>
  <c r="AB75" i="2"/>
  <c r="AB83" i="2"/>
  <c r="AB91" i="2"/>
  <c r="AB99" i="2"/>
  <c r="AB107" i="2"/>
  <c r="AB115" i="2"/>
  <c r="AB123" i="2"/>
  <c r="AB131" i="2"/>
  <c r="AB139" i="2"/>
  <c r="AB147" i="2"/>
  <c r="AB155" i="2"/>
  <c r="AB163" i="2"/>
  <c r="AB171" i="2"/>
  <c r="AB179" i="2"/>
  <c r="AB187" i="2"/>
  <c r="AB195" i="2"/>
  <c r="AB203" i="2"/>
  <c r="AB211" i="2"/>
  <c r="AB219" i="2"/>
  <c r="AB227" i="2"/>
  <c r="AB235" i="2"/>
  <c r="AB243" i="2"/>
  <c r="AB251" i="2"/>
  <c r="AB259" i="2"/>
  <c r="AB267" i="2"/>
  <c r="AB275" i="2"/>
  <c r="AB283" i="2"/>
  <c r="AB291" i="2"/>
  <c r="AB299" i="2"/>
  <c r="AB307" i="2"/>
  <c r="AB315" i="2"/>
  <c r="AB323" i="2"/>
  <c r="AB331" i="2"/>
  <c r="AB339" i="2"/>
  <c r="AB347" i="2"/>
  <c r="AB355" i="2"/>
  <c r="AB363" i="2"/>
  <c r="AB371" i="2"/>
  <c r="AB379" i="2"/>
  <c r="AB387" i="2"/>
  <c r="AB395" i="2"/>
  <c r="AB403" i="2"/>
  <c r="AB411" i="2"/>
  <c r="AB419" i="2"/>
  <c r="AB427" i="2"/>
  <c r="AB435" i="2"/>
  <c r="AB443" i="2"/>
  <c r="AB451" i="2"/>
  <c r="AB459" i="2"/>
  <c r="AB467" i="2"/>
  <c r="AB475" i="2"/>
  <c r="AB483" i="2"/>
  <c r="AB491" i="2"/>
  <c r="AB499" i="2"/>
  <c r="AB507" i="2"/>
  <c r="AB515" i="2"/>
  <c r="AB12" i="2"/>
  <c r="AB20" i="2"/>
  <c r="AB28" i="2"/>
  <c r="AB36" i="2"/>
  <c r="AB44" i="2"/>
  <c r="AB52" i="2"/>
  <c r="AB60" i="2"/>
  <c r="AB68" i="2"/>
  <c r="AB76" i="2"/>
  <c r="AB84" i="2"/>
  <c r="AB92" i="2"/>
  <c r="AB100" i="2"/>
  <c r="AB108" i="2"/>
  <c r="AB116" i="2"/>
  <c r="AB124" i="2"/>
  <c r="AB132" i="2"/>
  <c r="AB140" i="2"/>
  <c r="AB148" i="2"/>
  <c r="AB156" i="2"/>
  <c r="AB164" i="2"/>
  <c r="AB172" i="2"/>
  <c r="AB180" i="2"/>
  <c r="AB188" i="2"/>
  <c r="AB196" i="2"/>
  <c r="AB204" i="2"/>
  <c r="AB212" i="2"/>
  <c r="AB220" i="2"/>
  <c r="AB228" i="2"/>
  <c r="AB236" i="2"/>
  <c r="AB244" i="2"/>
  <c r="AB252" i="2"/>
  <c r="AB260" i="2"/>
  <c r="AB268" i="2"/>
  <c r="AB276" i="2"/>
  <c r="AB284" i="2"/>
  <c r="AB292" i="2"/>
  <c r="AB300" i="2"/>
  <c r="AB308" i="2"/>
  <c r="AB316" i="2"/>
  <c r="AB324" i="2"/>
  <c r="AB332" i="2"/>
  <c r="AB340" i="2"/>
  <c r="AB348" i="2"/>
  <c r="AB356" i="2"/>
  <c r="AB364" i="2"/>
  <c r="AB13" i="2"/>
  <c r="AB21" i="2"/>
  <c r="AB29" i="2"/>
  <c r="AB37" i="2"/>
  <c r="AB45" i="2"/>
  <c r="AB53" i="2"/>
  <c r="AB61" i="2"/>
  <c r="AB69" i="2"/>
  <c r="AB77" i="2"/>
  <c r="AB85" i="2"/>
  <c r="AB93" i="2"/>
  <c r="AB101" i="2"/>
  <c r="AB109" i="2"/>
  <c r="AB117" i="2"/>
  <c r="AB125" i="2"/>
  <c r="AB133" i="2"/>
  <c r="AB141" i="2"/>
  <c r="AB149" i="2"/>
  <c r="AB157" i="2"/>
  <c r="AB165" i="2"/>
  <c r="AB173" i="2"/>
  <c r="AB181" i="2"/>
  <c r="AB189" i="2"/>
  <c r="AB197" i="2"/>
  <c r="AB205" i="2"/>
  <c r="AB213" i="2"/>
  <c r="AB221" i="2"/>
  <c r="AB229" i="2"/>
  <c r="AB237" i="2"/>
  <c r="AB245" i="2"/>
  <c r="AB253" i="2"/>
  <c r="AB261" i="2"/>
  <c r="AB269" i="2"/>
  <c r="AB277" i="2"/>
  <c r="AB285" i="2"/>
  <c r="AB293" i="2"/>
  <c r="AB301" i="2"/>
  <c r="AB309" i="2"/>
  <c r="AB317" i="2"/>
  <c r="AB325" i="2"/>
  <c r="AB333" i="2"/>
  <c r="AB341" i="2"/>
  <c r="AB349" i="2"/>
  <c r="AB357" i="2"/>
  <c r="AB365" i="2"/>
  <c r="AB373" i="2"/>
  <c r="AB381" i="2"/>
  <c r="AB389" i="2"/>
  <c r="AB397" i="2"/>
  <c r="AB405" i="2"/>
  <c r="AB413" i="2"/>
  <c r="AB421" i="2"/>
  <c r="AB429" i="2"/>
  <c r="AB437" i="2"/>
  <c r="AB445" i="2"/>
  <c r="AB453" i="2"/>
  <c r="AB461" i="2"/>
  <c r="AB469" i="2"/>
  <c r="AB477" i="2"/>
  <c r="AB485" i="2"/>
  <c r="AB493" i="2"/>
  <c r="AB501" i="2"/>
  <c r="AB509" i="2"/>
  <c r="AB517" i="2"/>
  <c r="AB525" i="2"/>
  <c r="AB533" i="2"/>
  <c r="AB541" i="2"/>
  <c r="AB549" i="2"/>
  <c r="AB557" i="2"/>
  <c r="AB565" i="2"/>
  <c r="AB573" i="2"/>
  <c r="AB581" i="2"/>
  <c r="AB589" i="2"/>
  <c r="AB597" i="2"/>
  <c r="AB605" i="2"/>
  <c r="AB14" i="2"/>
  <c r="AB22" i="2"/>
  <c r="AB30" i="2"/>
  <c r="AB38" i="2"/>
  <c r="AB46" i="2"/>
  <c r="AB54" i="2"/>
  <c r="AB62" i="2"/>
  <c r="AB70" i="2"/>
  <c r="AB78" i="2"/>
  <c r="AB86" i="2"/>
  <c r="AB94" i="2"/>
  <c r="AB102" i="2"/>
  <c r="AB110" i="2"/>
  <c r="AB118" i="2"/>
  <c r="AB126" i="2"/>
  <c r="AB134" i="2"/>
  <c r="AB142" i="2"/>
  <c r="AB150" i="2"/>
  <c r="AB158" i="2"/>
  <c r="AB166" i="2"/>
  <c r="AB174" i="2"/>
  <c r="AB182" i="2"/>
  <c r="AB190" i="2"/>
  <c r="AB198" i="2"/>
  <c r="AB206" i="2"/>
  <c r="AB214" i="2"/>
  <c r="AB222" i="2"/>
  <c r="AB230" i="2"/>
  <c r="AB238" i="2"/>
  <c r="AB246" i="2"/>
  <c r="AB254" i="2"/>
  <c r="AB262" i="2"/>
  <c r="AB270" i="2"/>
  <c r="AB278" i="2"/>
  <c r="AB286" i="2"/>
  <c r="AB294" i="2"/>
  <c r="AB302" i="2"/>
  <c r="AB310" i="2"/>
  <c r="AB318" i="2"/>
  <c r="AB326" i="2"/>
  <c r="AB334" i="2"/>
  <c r="AB342" i="2"/>
  <c r="AB350" i="2"/>
  <c r="AB358" i="2"/>
  <c r="AB366" i="2"/>
  <c r="AB374" i="2"/>
  <c r="AB382" i="2"/>
  <c r="AB390" i="2"/>
  <c r="AB398" i="2"/>
  <c r="AB406" i="2"/>
  <c r="AB414" i="2"/>
  <c r="AB422" i="2"/>
  <c r="AB430" i="2"/>
  <c r="AB438" i="2"/>
  <c r="AB446" i="2"/>
  <c r="AB454" i="2"/>
  <c r="AB462" i="2"/>
  <c r="AB470" i="2"/>
  <c r="AB478" i="2"/>
  <c r="AB486" i="2"/>
  <c r="AB494" i="2"/>
  <c r="AB502" i="2"/>
  <c r="AB510" i="2"/>
  <c r="AB518" i="2"/>
  <c r="AB526" i="2"/>
  <c r="AB534" i="2"/>
  <c r="AB542" i="2"/>
  <c r="AB550" i="2"/>
  <c r="AB558" i="2"/>
  <c r="AB566" i="2"/>
  <c r="AB574" i="2"/>
  <c r="AB582" i="2"/>
  <c r="AB590" i="2"/>
  <c r="AB598" i="2"/>
  <c r="AB606" i="2"/>
  <c r="AB614" i="2"/>
  <c r="AB622" i="2"/>
  <c r="AB630" i="2"/>
  <c r="AB638" i="2"/>
  <c r="AB646" i="2"/>
  <c r="AB654" i="2"/>
  <c r="AB662" i="2"/>
  <c r="AB670" i="2"/>
  <c r="AB678" i="2"/>
  <c r="AB686" i="2"/>
  <c r="AB15" i="2"/>
  <c r="AB23" i="2"/>
  <c r="AB31" i="2"/>
  <c r="AB39" i="2"/>
  <c r="AB47" i="2"/>
  <c r="AB55" i="2"/>
  <c r="AB63" i="2"/>
  <c r="AB71" i="2"/>
  <c r="AB79" i="2"/>
  <c r="AB87" i="2"/>
  <c r="AB95" i="2"/>
  <c r="AB103" i="2"/>
  <c r="AB111" i="2"/>
  <c r="AB119" i="2"/>
  <c r="AB127" i="2"/>
  <c r="AB135" i="2"/>
  <c r="AB143" i="2"/>
  <c r="AB151" i="2"/>
  <c r="AB159" i="2"/>
  <c r="AB167" i="2"/>
  <c r="AB175" i="2"/>
  <c r="AB183" i="2"/>
  <c r="AB191" i="2"/>
  <c r="AB199" i="2"/>
  <c r="AB207" i="2"/>
  <c r="AB215" i="2"/>
  <c r="AB223" i="2"/>
  <c r="AB231" i="2"/>
  <c r="AB239" i="2"/>
  <c r="AB247" i="2"/>
  <c r="AB255" i="2"/>
  <c r="AB263" i="2"/>
  <c r="AB271" i="2"/>
  <c r="AB279" i="2"/>
  <c r="AB287" i="2"/>
  <c r="AB295" i="2"/>
  <c r="AB303" i="2"/>
  <c r="AB311" i="2"/>
  <c r="AB319" i="2"/>
  <c r="AB327" i="2"/>
  <c r="AB335" i="2"/>
  <c r="AB343" i="2"/>
  <c r="AB351" i="2"/>
  <c r="AB359" i="2"/>
  <c r="AB367" i="2"/>
  <c r="AB375" i="2"/>
  <c r="AB383" i="2"/>
  <c r="AB391" i="2"/>
  <c r="AB399" i="2"/>
  <c r="AB407" i="2"/>
  <c r="AB415" i="2"/>
  <c r="AB423" i="2"/>
  <c r="AB431" i="2"/>
  <c r="AB439" i="2"/>
  <c r="AB17" i="2"/>
  <c r="AB25" i="2"/>
  <c r="AB33" i="2"/>
  <c r="AB41" i="2"/>
  <c r="AB49" i="2"/>
  <c r="AB57" i="2"/>
  <c r="AB65" i="2"/>
  <c r="AB73" i="2"/>
  <c r="AB81" i="2"/>
  <c r="AB89" i="2"/>
  <c r="AB97" i="2"/>
  <c r="AB105" i="2"/>
  <c r="AB113" i="2"/>
  <c r="AB121" i="2"/>
  <c r="AB129" i="2"/>
  <c r="AB137" i="2"/>
  <c r="AB145" i="2"/>
  <c r="AB153" i="2"/>
  <c r="AB161" i="2"/>
  <c r="AB169" i="2"/>
  <c r="AB16" i="2"/>
  <c r="AB48" i="2"/>
  <c r="AB80" i="2"/>
  <c r="AB112" i="2"/>
  <c r="AB144" i="2"/>
  <c r="AB176" i="2"/>
  <c r="AB194" i="2"/>
  <c r="AB217" i="2"/>
  <c r="AB240" i="2"/>
  <c r="AB258" i="2"/>
  <c r="AB281" i="2"/>
  <c r="AB304" i="2"/>
  <c r="AB322" i="2"/>
  <c r="AB345" i="2"/>
  <c r="AB368" i="2"/>
  <c r="AB384" i="2"/>
  <c r="AB400" i="2"/>
  <c r="AB416" i="2"/>
  <c r="AB432" i="2"/>
  <c r="AB447" i="2"/>
  <c r="AB458" i="2"/>
  <c r="AB472" i="2"/>
  <c r="AB484" i="2"/>
  <c r="AB497" i="2"/>
  <c r="AB511" i="2"/>
  <c r="AB522" i="2"/>
  <c r="AB532" i="2"/>
  <c r="AB544" i="2"/>
  <c r="AB554" i="2"/>
  <c r="AB564" i="2"/>
  <c r="AB576" i="2"/>
  <c r="AB586" i="2"/>
  <c r="AB596" i="2"/>
  <c r="AB608" i="2"/>
  <c r="AB617" i="2"/>
  <c r="AB626" i="2"/>
  <c r="AB635" i="2"/>
  <c r="AB644" i="2"/>
  <c r="AB653" i="2"/>
  <c r="AB663" i="2"/>
  <c r="AB672" i="2"/>
  <c r="AB681" i="2"/>
  <c r="AB690" i="2"/>
  <c r="AB698" i="2"/>
  <c r="AB706" i="2"/>
  <c r="AB714" i="2"/>
  <c r="AB722" i="2"/>
  <c r="AB730" i="2"/>
  <c r="AB738" i="2"/>
  <c r="AB746" i="2"/>
  <c r="AB754" i="2"/>
  <c r="AB762" i="2"/>
  <c r="AB770" i="2"/>
  <c r="AB778" i="2"/>
  <c r="AB786" i="2"/>
  <c r="AB794" i="2"/>
  <c r="AB802" i="2"/>
  <c r="AB810" i="2"/>
  <c r="AB818" i="2"/>
  <c r="AB826" i="2"/>
  <c r="AB834" i="2"/>
  <c r="AB842" i="2"/>
  <c r="AB850" i="2"/>
  <c r="AB858" i="2"/>
  <c r="AB866" i="2"/>
  <c r="AB874" i="2"/>
  <c r="AB882" i="2"/>
  <c r="AB890" i="2"/>
  <c r="AB898" i="2"/>
  <c r="AB906" i="2"/>
  <c r="AB914" i="2"/>
  <c r="AB922" i="2"/>
  <c r="AB930" i="2"/>
  <c r="AB938" i="2"/>
  <c r="AB946" i="2"/>
  <c r="AB954" i="2"/>
  <c r="AB962" i="2"/>
  <c r="AB970" i="2"/>
  <c r="AB978" i="2"/>
  <c r="AB18" i="2"/>
  <c r="AB50" i="2"/>
  <c r="AB82" i="2"/>
  <c r="AB114" i="2"/>
  <c r="AB146" i="2"/>
  <c r="AB177" i="2"/>
  <c r="AB200" i="2"/>
  <c r="AB218" i="2"/>
  <c r="AB241" i="2"/>
  <c r="AB264" i="2"/>
  <c r="AB282" i="2"/>
  <c r="AB305" i="2"/>
  <c r="AB328" i="2"/>
  <c r="AB346" i="2"/>
  <c r="AB369" i="2"/>
  <c r="AB385" i="2"/>
  <c r="AB401" i="2"/>
  <c r="AB417" i="2"/>
  <c r="AB433" i="2"/>
  <c r="AB448" i="2"/>
  <c r="AB460" i="2"/>
  <c r="AB473" i="2"/>
  <c r="AB487" i="2"/>
  <c r="AB498" i="2"/>
  <c r="AB512" i="2"/>
  <c r="AB523" i="2"/>
  <c r="AB535" i="2"/>
  <c r="AB545" i="2"/>
  <c r="AB555" i="2"/>
  <c r="AB567" i="2"/>
  <c r="AB577" i="2"/>
  <c r="AB587" i="2"/>
  <c r="AB599" i="2"/>
  <c r="AB609" i="2"/>
  <c r="AB618" i="2"/>
  <c r="AB627" i="2"/>
  <c r="AB636" i="2"/>
  <c r="AB645" i="2"/>
  <c r="AB655" i="2"/>
  <c r="AB664" i="2"/>
  <c r="AB673" i="2"/>
  <c r="AB682" i="2"/>
  <c r="AB691" i="2"/>
  <c r="AB699" i="2"/>
  <c r="AB707" i="2"/>
  <c r="AB715" i="2"/>
  <c r="AB723" i="2"/>
  <c r="AB731" i="2"/>
  <c r="AB739" i="2"/>
  <c r="AB747" i="2"/>
  <c r="AB755" i="2"/>
  <c r="AB763" i="2"/>
  <c r="AB771" i="2"/>
  <c r="AB779" i="2"/>
  <c r="AB787" i="2"/>
  <c r="AB795" i="2"/>
  <c r="AB803" i="2"/>
  <c r="AB811" i="2"/>
  <c r="AB819" i="2"/>
  <c r="AB827" i="2"/>
  <c r="AB835" i="2"/>
  <c r="AB843" i="2"/>
  <c r="AB851" i="2"/>
  <c r="AB859" i="2"/>
  <c r="AB867" i="2"/>
  <c r="AB875" i="2"/>
  <c r="AB883" i="2"/>
  <c r="AB891" i="2"/>
  <c r="AB899" i="2"/>
  <c r="AB907" i="2"/>
  <c r="AB915" i="2"/>
  <c r="AB923" i="2"/>
  <c r="AB931" i="2"/>
  <c r="AB939" i="2"/>
  <c r="AB947" i="2"/>
  <c r="AB955" i="2"/>
  <c r="AB963" i="2"/>
  <c r="AB971" i="2"/>
  <c r="AB979" i="2"/>
  <c r="AB987" i="2"/>
  <c r="AB995" i="2"/>
  <c r="AB1003" i="2"/>
  <c r="AB1011" i="2"/>
  <c r="AB1019" i="2"/>
  <c r="AB1027" i="2"/>
  <c r="AB24" i="2"/>
  <c r="AB56" i="2"/>
  <c r="AB88" i="2"/>
  <c r="AB120" i="2"/>
  <c r="AB152" i="2"/>
  <c r="AB178" i="2"/>
  <c r="AB201" i="2"/>
  <c r="AB224" i="2"/>
  <c r="AB242" i="2"/>
  <c r="AB265" i="2"/>
  <c r="AB288" i="2"/>
  <c r="AB306" i="2"/>
  <c r="AB329" i="2"/>
  <c r="AB352" i="2"/>
  <c r="AB370" i="2"/>
  <c r="AB386" i="2"/>
  <c r="AB402" i="2"/>
  <c r="AB418" i="2"/>
  <c r="AB434" i="2"/>
  <c r="AB449" i="2"/>
  <c r="AB463" i="2"/>
  <c r="AB474" i="2"/>
  <c r="AB488" i="2"/>
  <c r="AB500" i="2"/>
  <c r="AB513" i="2"/>
  <c r="AB524" i="2"/>
  <c r="AB536" i="2"/>
  <c r="AB546" i="2"/>
  <c r="AB556" i="2"/>
  <c r="AB568" i="2"/>
  <c r="AB578" i="2"/>
  <c r="AB588" i="2"/>
  <c r="AB600" i="2"/>
  <c r="AB610" i="2"/>
  <c r="AB619" i="2"/>
  <c r="AB628" i="2"/>
  <c r="AB637" i="2"/>
  <c r="AB647" i="2"/>
  <c r="AB656" i="2"/>
  <c r="AB665" i="2"/>
  <c r="AB674" i="2"/>
  <c r="AB683" i="2"/>
  <c r="AB692" i="2"/>
  <c r="AB700" i="2"/>
  <c r="AB708" i="2"/>
  <c r="AB716" i="2"/>
  <c r="AB724" i="2"/>
  <c r="AB732" i="2"/>
  <c r="AB740" i="2"/>
  <c r="AB748" i="2"/>
  <c r="AB756" i="2"/>
  <c r="AB764" i="2"/>
  <c r="AB772" i="2"/>
  <c r="AB780" i="2"/>
  <c r="AB788" i="2"/>
  <c r="AB796" i="2"/>
  <c r="AB804" i="2"/>
  <c r="AB812" i="2"/>
  <c r="AB820" i="2"/>
  <c r="AB828" i="2"/>
  <c r="AB836" i="2"/>
  <c r="AB844" i="2"/>
  <c r="AB852" i="2"/>
  <c r="AB860" i="2"/>
  <c r="AB868" i="2"/>
  <c r="AB876" i="2"/>
  <c r="AB884" i="2"/>
  <c r="AB892" i="2"/>
  <c r="AB900" i="2"/>
  <c r="AB908" i="2"/>
  <c r="AB916" i="2"/>
  <c r="AB924" i="2"/>
  <c r="AB932" i="2"/>
  <c r="AB940" i="2"/>
  <c r="AB948" i="2"/>
  <c r="AB956" i="2"/>
  <c r="AB964" i="2"/>
  <c r="AB972" i="2"/>
  <c r="AB980" i="2"/>
  <c r="AB26" i="2"/>
  <c r="AB58" i="2"/>
  <c r="AB90" i="2"/>
  <c r="AB122" i="2"/>
  <c r="AB154" i="2"/>
  <c r="AB184" i="2"/>
  <c r="AB202" i="2"/>
  <c r="AB225" i="2"/>
  <c r="AB248" i="2"/>
  <c r="AB266" i="2"/>
  <c r="AB289" i="2"/>
  <c r="AB312" i="2"/>
  <c r="AB330" i="2"/>
  <c r="AB353" i="2"/>
  <c r="AB372" i="2"/>
  <c r="AB388" i="2"/>
  <c r="AB404" i="2"/>
  <c r="AB420" i="2"/>
  <c r="AB436" i="2"/>
  <c r="AB450" i="2"/>
  <c r="AB464" i="2"/>
  <c r="AB476" i="2"/>
  <c r="AB489" i="2"/>
  <c r="AB503" i="2"/>
  <c r="AB514" i="2"/>
  <c r="AB527" i="2"/>
  <c r="AB537" i="2"/>
  <c r="AB547" i="2"/>
  <c r="AB559" i="2"/>
  <c r="AB569" i="2"/>
  <c r="AB579" i="2"/>
  <c r="AB591" i="2"/>
  <c r="AB601" i="2"/>
  <c r="AB611" i="2"/>
  <c r="AB620" i="2"/>
  <c r="AB629" i="2"/>
  <c r="AB639" i="2"/>
  <c r="AB648" i="2"/>
  <c r="AB657" i="2"/>
  <c r="AB666" i="2"/>
  <c r="AB675" i="2"/>
  <c r="AB684" i="2"/>
  <c r="AB693" i="2"/>
  <c r="AB701" i="2"/>
  <c r="AB709" i="2"/>
  <c r="AB717" i="2"/>
  <c r="AB725" i="2"/>
  <c r="AB733" i="2"/>
  <c r="AB741" i="2"/>
  <c r="AB749" i="2"/>
  <c r="AB757" i="2"/>
  <c r="AB765" i="2"/>
  <c r="AB773" i="2"/>
  <c r="AB781" i="2"/>
  <c r="AB789" i="2"/>
  <c r="AB797" i="2"/>
  <c r="AB805" i="2"/>
  <c r="AB813" i="2"/>
  <c r="AB821" i="2"/>
  <c r="AB829" i="2"/>
  <c r="AB837" i="2"/>
  <c r="AB845" i="2"/>
  <c r="AB853" i="2"/>
  <c r="AB861" i="2"/>
  <c r="AB869" i="2"/>
  <c r="AB877" i="2"/>
  <c r="AB885" i="2"/>
  <c r="AB893" i="2"/>
  <c r="AB901" i="2"/>
  <c r="AB909" i="2"/>
  <c r="AB917" i="2"/>
  <c r="AB925" i="2"/>
  <c r="AB933" i="2"/>
  <c r="AB941" i="2"/>
  <c r="AB949" i="2"/>
  <c r="AB957" i="2"/>
  <c r="AB32" i="2"/>
  <c r="AB64" i="2"/>
  <c r="AB96" i="2"/>
  <c r="AB128" i="2"/>
  <c r="AB160" i="2"/>
  <c r="AB185" i="2"/>
  <c r="AB208" i="2"/>
  <c r="AB226" i="2"/>
  <c r="AB249" i="2"/>
  <c r="AB272" i="2"/>
  <c r="AB290" i="2"/>
  <c r="AB313" i="2"/>
  <c r="AB336" i="2"/>
  <c r="AB354" i="2"/>
  <c r="AB376" i="2"/>
  <c r="AB392" i="2"/>
  <c r="AB408" i="2"/>
  <c r="AB424" i="2"/>
  <c r="AB440" i="2"/>
  <c r="AB452" i="2"/>
  <c r="AB465" i="2"/>
  <c r="AB479" i="2"/>
  <c r="AB490" i="2"/>
  <c r="AB504" i="2"/>
  <c r="AB516" i="2"/>
  <c r="AB528" i="2"/>
  <c r="AB538" i="2"/>
  <c r="AB548" i="2"/>
  <c r="AB560" i="2"/>
  <c r="AB570" i="2"/>
  <c r="AB580" i="2"/>
  <c r="AB592" i="2"/>
  <c r="AB602" i="2"/>
  <c r="AB612" i="2"/>
  <c r="AB621" i="2"/>
  <c r="AB631" i="2"/>
  <c r="AB640" i="2"/>
  <c r="AB649" i="2"/>
  <c r="AB658" i="2"/>
  <c r="AB667" i="2"/>
  <c r="AB676" i="2"/>
  <c r="AB685" i="2"/>
  <c r="AB694" i="2"/>
  <c r="AB702" i="2"/>
  <c r="AB710" i="2"/>
  <c r="AB718" i="2"/>
  <c r="AB726" i="2"/>
  <c r="AB734" i="2"/>
  <c r="AB742" i="2"/>
  <c r="AB750" i="2"/>
  <c r="AB758" i="2"/>
  <c r="AB766" i="2"/>
  <c r="AB774" i="2"/>
  <c r="AB782" i="2"/>
  <c r="AB790" i="2"/>
  <c r="AB798" i="2"/>
  <c r="AB806" i="2"/>
  <c r="AB814" i="2"/>
  <c r="AB822" i="2"/>
  <c r="AB830" i="2"/>
  <c r="AB838" i="2"/>
  <c r="AB846" i="2"/>
  <c r="AB854" i="2"/>
  <c r="AB862" i="2"/>
  <c r="AB870" i="2"/>
  <c r="AB878" i="2"/>
  <c r="AB886" i="2"/>
  <c r="AB894" i="2"/>
  <c r="AB902" i="2"/>
  <c r="AB910" i="2"/>
  <c r="AB918" i="2"/>
  <c r="AB34" i="2"/>
  <c r="AB40" i="2"/>
  <c r="AB72" i="2"/>
  <c r="AB104" i="2"/>
  <c r="AB136" i="2"/>
  <c r="AB168" i="2"/>
  <c r="AB192" i="2"/>
  <c r="AB210" i="2"/>
  <c r="AB233" i="2"/>
  <c r="AB256" i="2"/>
  <c r="AB274" i="2"/>
  <c r="AB297" i="2"/>
  <c r="AB320" i="2"/>
  <c r="AB338" i="2"/>
  <c r="AB361" i="2"/>
  <c r="AB378" i="2"/>
  <c r="AB394" i="2"/>
  <c r="AB410" i="2"/>
  <c r="AB426" i="2"/>
  <c r="AB442" i="2"/>
  <c r="AB456" i="2"/>
  <c r="AB468" i="2"/>
  <c r="AB481" i="2"/>
  <c r="AB495" i="2"/>
  <c r="AB506" i="2"/>
  <c r="AB520" i="2"/>
  <c r="AB530" i="2"/>
  <c r="AB540" i="2"/>
  <c r="AB552" i="2"/>
  <c r="AB562" i="2"/>
  <c r="AB572" i="2"/>
  <c r="AB584" i="2"/>
  <c r="AB594" i="2"/>
  <c r="AB604" i="2"/>
  <c r="AB615" i="2"/>
  <c r="AB624" i="2"/>
  <c r="AB633" i="2"/>
  <c r="AB642" i="2"/>
  <c r="AB651" i="2"/>
  <c r="AB660" i="2"/>
  <c r="AB669" i="2"/>
  <c r="AB679" i="2"/>
  <c r="AB688" i="2"/>
  <c r="AB696" i="2"/>
  <c r="AB704" i="2"/>
  <c r="AB712" i="2"/>
  <c r="AB720" i="2"/>
  <c r="AB728" i="2"/>
  <c r="AB736" i="2"/>
  <c r="AB744" i="2"/>
  <c r="AB752" i="2"/>
  <c r="AB760" i="2"/>
  <c r="AB768" i="2"/>
  <c r="AB776" i="2"/>
  <c r="AB784" i="2"/>
  <c r="AB792" i="2"/>
  <c r="AB800" i="2"/>
  <c r="AB808" i="2"/>
  <c r="AB816" i="2"/>
  <c r="AB824" i="2"/>
  <c r="AB832" i="2"/>
  <c r="AB840" i="2"/>
  <c r="AB848" i="2"/>
  <c r="AB856" i="2"/>
  <c r="AB864" i="2"/>
  <c r="AB872" i="2"/>
  <c r="AB880" i="2"/>
  <c r="AB888" i="2"/>
  <c r="AB896" i="2"/>
  <c r="AB904" i="2"/>
  <c r="AB912" i="2"/>
  <c r="AB920" i="2"/>
  <c r="AB928" i="2"/>
  <c r="AB936" i="2"/>
  <c r="AB42" i="2"/>
  <c r="AB66" i="2"/>
  <c r="AB186" i="2"/>
  <c r="AB273" i="2"/>
  <c r="AB360" i="2"/>
  <c r="AB425" i="2"/>
  <c r="AB480" i="2"/>
  <c r="AB529" i="2"/>
  <c r="AB571" i="2"/>
  <c r="AB613" i="2"/>
  <c r="AB650" i="2"/>
  <c r="AB687" i="2"/>
  <c r="AB74" i="2"/>
  <c r="AB193" i="2"/>
  <c r="AB280" i="2"/>
  <c r="AB362" i="2"/>
  <c r="AB428" i="2"/>
  <c r="AB482" i="2"/>
  <c r="AB531" i="2"/>
  <c r="AB575" i="2"/>
  <c r="AB616" i="2"/>
  <c r="AB652" i="2"/>
  <c r="AB689" i="2"/>
  <c r="AB721" i="2"/>
  <c r="AB753" i="2"/>
  <c r="AB785" i="2"/>
  <c r="AB817" i="2"/>
  <c r="AB849" i="2"/>
  <c r="AB881" i="2"/>
  <c r="AB913" i="2"/>
  <c r="AB937" i="2"/>
  <c r="AB953" i="2"/>
  <c r="AB968" i="2"/>
  <c r="AB982" i="2"/>
  <c r="AB991" i="2"/>
  <c r="AB1000" i="2"/>
  <c r="AB1009" i="2"/>
  <c r="AB1018" i="2"/>
  <c r="AB1028" i="2"/>
  <c r="AB1036" i="2"/>
  <c r="AB1044" i="2"/>
  <c r="AB1052" i="2"/>
  <c r="AB1060" i="2"/>
  <c r="AB1068" i="2"/>
  <c r="AB1076" i="2"/>
  <c r="AB1084" i="2"/>
  <c r="AB1092" i="2"/>
  <c r="AB1100" i="2"/>
  <c r="AB1108" i="2"/>
  <c r="AB1116" i="2"/>
  <c r="AB1124" i="2"/>
  <c r="AB1132" i="2"/>
  <c r="AB1140" i="2"/>
  <c r="AB1148" i="2"/>
  <c r="AB1156" i="2"/>
  <c r="AB1164" i="2"/>
  <c r="AB1172" i="2"/>
  <c r="AB1180" i="2"/>
  <c r="AB1188" i="2"/>
  <c r="AB1196" i="2"/>
  <c r="AB1204" i="2"/>
  <c r="AB1212" i="2"/>
  <c r="AB1220" i="2"/>
  <c r="AB1228" i="2"/>
  <c r="AB1236" i="2"/>
  <c r="AB1244" i="2"/>
  <c r="AB1252" i="2"/>
  <c r="AB1260" i="2"/>
  <c r="AB1268" i="2"/>
  <c r="AB1276" i="2"/>
  <c r="AB1284" i="2"/>
  <c r="AB1292" i="2"/>
  <c r="AB1300" i="2"/>
  <c r="AB1308" i="2"/>
  <c r="AB1316" i="2"/>
  <c r="AB1324" i="2"/>
  <c r="AB1332" i="2"/>
  <c r="AB1340" i="2"/>
  <c r="AB1348" i="2"/>
  <c r="AB1356" i="2"/>
  <c r="AB1364" i="2"/>
  <c r="AB1372" i="2"/>
  <c r="AB1380" i="2"/>
  <c r="AB1388" i="2"/>
  <c r="AB1396" i="2"/>
  <c r="AB1404" i="2"/>
  <c r="AB1412" i="2"/>
  <c r="AB1420" i="2"/>
  <c r="AB1428" i="2"/>
  <c r="AB1436" i="2"/>
  <c r="AB1444" i="2"/>
  <c r="AB521" i="2"/>
  <c r="AB966" i="2"/>
  <c r="AB1025" i="2"/>
  <c r="AB98" i="2"/>
  <c r="AB209" i="2"/>
  <c r="AB296" i="2"/>
  <c r="AB377" i="2"/>
  <c r="AB441" i="2"/>
  <c r="AB492" i="2"/>
  <c r="AB539" i="2"/>
  <c r="AB583" i="2"/>
  <c r="AB623" i="2"/>
  <c r="AB659" i="2"/>
  <c r="AB695" i="2"/>
  <c r="AB727" i="2"/>
  <c r="AB759" i="2"/>
  <c r="AB791" i="2"/>
  <c r="AB823" i="2"/>
  <c r="AB855" i="2"/>
  <c r="AB887" i="2"/>
  <c r="AB919" i="2"/>
  <c r="AB942" i="2"/>
  <c r="AB958" i="2"/>
  <c r="AB969" i="2"/>
  <c r="AB983" i="2"/>
  <c r="AB992" i="2"/>
  <c r="AB1001" i="2"/>
  <c r="AB1010" i="2"/>
  <c r="AB1020" i="2"/>
  <c r="AB1029" i="2"/>
  <c r="AB1037" i="2"/>
  <c r="AB1045" i="2"/>
  <c r="AB1053" i="2"/>
  <c r="AB1061" i="2"/>
  <c r="AB1069" i="2"/>
  <c r="AB1077" i="2"/>
  <c r="AB1085" i="2"/>
  <c r="AB1093" i="2"/>
  <c r="AB1101" i="2"/>
  <c r="AB1109" i="2"/>
  <c r="AB1117" i="2"/>
  <c r="AB1125" i="2"/>
  <c r="AB1133" i="2"/>
  <c r="AB1141" i="2"/>
  <c r="AB1149" i="2"/>
  <c r="AB1157" i="2"/>
  <c r="AB1165" i="2"/>
  <c r="AB1173" i="2"/>
  <c r="AB1181" i="2"/>
  <c r="AB1189" i="2"/>
  <c r="AB1197" i="2"/>
  <c r="AB1205" i="2"/>
  <c r="AB1213" i="2"/>
  <c r="AB1221" i="2"/>
  <c r="AB1229" i="2"/>
  <c r="AB1237" i="2"/>
  <c r="AB1245" i="2"/>
  <c r="AB1253" i="2"/>
  <c r="AB1261" i="2"/>
  <c r="AB1269" i="2"/>
  <c r="AB1277" i="2"/>
  <c r="AB1285" i="2"/>
  <c r="AB1293" i="2"/>
  <c r="AB1301" i="2"/>
  <c r="AB1309" i="2"/>
  <c r="AB1317" i="2"/>
  <c r="AB1325" i="2"/>
  <c r="AB1333" i="2"/>
  <c r="AB1341" i="2"/>
  <c r="AB1349" i="2"/>
  <c r="AB1357" i="2"/>
  <c r="AB1365" i="2"/>
  <c r="AB1373" i="2"/>
  <c r="AB1381" i="2"/>
  <c r="AB1389" i="2"/>
  <c r="AB1397" i="2"/>
  <c r="AB1405" i="2"/>
  <c r="AB1413" i="2"/>
  <c r="AB1421" i="2"/>
  <c r="AB1429" i="2"/>
  <c r="AB1437" i="2"/>
  <c r="AB1445" i="2"/>
  <c r="AB471" i="2"/>
  <c r="AB951" i="2"/>
  <c r="AB1034" i="2"/>
  <c r="AB106" i="2"/>
  <c r="AB216" i="2"/>
  <c r="AB298" i="2"/>
  <c r="AB380" i="2"/>
  <c r="AB444" i="2"/>
  <c r="AB496" i="2"/>
  <c r="AB543" i="2"/>
  <c r="AB585" i="2"/>
  <c r="AB625" i="2"/>
  <c r="AB661" i="2"/>
  <c r="AB697" i="2"/>
  <c r="AB729" i="2"/>
  <c r="AB761" i="2"/>
  <c r="AB793" i="2"/>
  <c r="AB825" i="2"/>
  <c r="AB857" i="2"/>
  <c r="AB889" i="2"/>
  <c r="AB921" i="2"/>
  <c r="AB943" i="2"/>
  <c r="AB959" i="2"/>
  <c r="AB973" i="2"/>
  <c r="AB984" i="2"/>
  <c r="AB993" i="2"/>
  <c r="AB1002" i="2"/>
  <c r="AB1012" i="2"/>
  <c r="AB1021" i="2"/>
  <c r="AB1030" i="2"/>
  <c r="AB1038" i="2"/>
  <c r="AB1046" i="2"/>
  <c r="AB1054" i="2"/>
  <c r="AB1062" i="2"/>
  <c r="AB1070" i="2"/>
  <c r="AB1078" i="2"/>
  <c r="AB1086" i="2"/>
  <c r="AB1094" i="2"/>
  <c r="AB1102" i="2"/>
  <c r="AB1110" i="2"/>
  <c r="AB1118" i="2"/>
  <c r="AB1126" i="2"/>
  <c r="AB1134" i="2"/>
  <c r="AB1142" i="2"/>
  <c r="AB1150" i="2"/>
  <c r="AB1158" i="2"/>
  <c r="AB1166" i="2"/>
  <c r="AB1174" i="2"/>
  <c r="AB1182" i="2"/>
  <c r="AB1190" i="2"/>
  <c r="AB1198" i="2"/>
  <c r="AB1206" i="2"/>
  <c r="AB1214" i="2"/>
  <c r="AB1222" i="2"/>
  <c r="AB1230" i="2"/>
  <c r="AB1238" i="2"/>
  <c r="AB1246" i="2"/>
  <c r="AB1254" i="2"/>
  <c r="AB1262" i="2"/>
  <c r="AB1270" i="2"/>
  <c r="AB1278" i="2"/>
  <c r="AB1286" i="2"/>
  <c r="AB1294" i="2"/>
  <c r="AB1302" i="2"/>
  <c r="AB1310" i="2"/>
  <c r="AB1318" i="2"/>
  <c r="AB1326" i="2"/>
  <c r="AB1334" i="2"/>
  <c r="AB1342" i="2"/>
  <c r="AB1350" i="2"/>
  <c r="AB1358" i="2"/>
  <c r="AB1366" i="2"/>
  <c r="AB1374" i="2"/>
  <c r="AB1382" i="2"/>
  <c r="AB1390" i="2"/>
  <c r="AB1398" i="2"/>
  <c r="AB1406" i="2"/>
  <c r="AB1414" i="2"/>
  <c r="AB1422" i="2"/>
  <c r="AB1430" i="2"/>
  <c r="AB1438" i="2"/>
  <c r="AB1446" i="2"/>
  <c r="AB412" i="2"/>
  <c r="AB713" i="2"/>
  <c r="AB809" i="2"/>
  <c r="AB934" i="2"/>
  <c r="AB1007" i="2"/>
  <c r="AB1050" i="2"/>
  <c r="AB130" i="2"/>
  <c r="AB232" i="2"/>
  <c r="AB314" i="2"/>
  <c r="AB393" i="2"/>
  <c r="AB455" i="2"/>
  <c r="AB505" i="2"/>
  <c r="AB551" i="2"/>
  <c r="AB593" i="2"/>
  <c r="AB632" i="2"/>
  <c r="AB668" i="2"/>
  <c r="AB703" i="2"/>
  <c r="AB735" i="2"/>
  <c r="AB767" i="2"/>
  <c r="AB799" i="2"/>
  <c r="AB831" i="2"/>
  <c r="AB863" i="2"/>
  <c r="AB895" i="2"/>
  <c r="AB926" i="2"/>
  <c r="AB944" i="2"/>
  <c r="AB960" i="2"/>
  <c r="AB974" i="2"/>
  <c r="AB985" i="2"/>
  <c r="AB994" i="2"/>
  <c r="AB1004" i="2"/>
  <c r="AB1013" i="2"/>
  <c r="AB1022" i="2"/>
  <c r="AB1031" i="2"/>
  <c r="AB1039" i="2"/>
  <c r="AB1047" i="2"/>
  <c r="AB1055" i="2"/>
  <c r="AB1063" i="2"/>
  <c r="AB1071" i="2"/>
  <c r="AB1079" i="2"/>
  <c r="AB1087" i="2"/>
  <c r="AB1095" i="2"/>
  <c r="AB1103" i="2"/>
  <c r="AB1111" i="2"/>
  <c r="AB1119" i="2"/>
  <c r="AB1127" i="2"/>
  <c r="AB1135" i="2"/>
  <c r="AB1143" i="2"/>
  <c r="AB1151" i="2"/>
  <c r="AB1159" i="2"/>
  <c r="AB1167" i="2"/>
  <c r="AB1175" i="2"/>
  <c r="AB1183" i="2"/>
  <c r="AB1191" i="2"/>
  <c r="AB1199" i="2"/>
  <c r="AB1207" i="2"/>
  <c r="AB1215" i="2"/>
  <c r="AB1223" i="2"/>
  <c r="AB1231" i="2"/>
  <c r="AB1239" i="2"/>
  <c r="AB1247" i="2"/>
  <c r="AB1255" i="2"/>
  <c r="AB1263" i="2"/>
  <c r="AB1271" i="2"/>
  <c r="AB1279" i="2"/>
  <c r="AB1287" i="2"/>
  <c r="AB1295" i="2"/>
  <c r="AB1303" i="2"/>
  <c r="AB1311" i="2"/>
  <c r="AB1319" i="2"/>
  <c r="AB1327" i="2"/>
  <c r="AB1335" i="2"/>
  <c r="AB1343" i="2"/>
  <c r="AB1351" i="2"/>
  <c r="AB1359" i="2"/>
  <c r="AB1367" i="2"/>
  <c r="AB1375" i="2"/>
  <c r="AB1383" i="2"/>
  <c r="AB1391" i="2"/>
  <c r="AB1399" i="2"/>
  <c r="AB1407" i="2"/>
  <c r="AB1415" i="2"/>
  <c r="AB1423" i="2"/>
  <c r="AB1431" i="2"/>
  <c r="AB1439" i="2"/>
  <c r="AB1447" i="2"/>
  <c r="AB257" i="2"/>
  <c r="AB643" i="2"/>
  <c r="AB873" i="2"/>
  <c r="AB977" i="2"/>
  <c r="AB1016" i="2"/>
  <c r="AB138" i="2"/>
  <c r="AB234" i="2"/>
  <c r="AB321" i="2"/>
  <c r="AB396" i="2"/>
  <c r="AB457" i="2"/>
  <c r="AB508" i="2"/>
  <c r="AB553" i="2"/>
  <c r="AB595" i="2"/>
  <c r="AB634" i="2"/>
  <c r="AB671" i="2"/>
  <c r="AB705" i="2"/>
  <c r="AB737" i="2"/>
  <c r="AB769" i="2"/>
  <c r="AB801" i="2"/>
  <c r="AB833" i="2"/>
  <c r="AB865" i="2"/>
  <c r="AB897" i="2"/>
  <c r="AB927" i="2"/>
  <c r="AB945" i="2"/>
  <c r="AB961" i="2"/>
  <c r="AB975" i="2"/>
  <c r="AB986" i="2"/>
  <c r="AB996" i="2"/>
  <c r="AB1005" i="2"/>
  <c r="AB1014" i="2"/>
  <c r="AB1023" i="2"/>
  <c r="AB1032" i="2"/>
  <c r="AB1040" i="2"/>
  <c r="AB1048" i="2"/>
  <c r="AB1056" i="2"/>
  <c r="AB1064" i="2"/>
  <c r="AB1072" i="2"/>
  <c r="AB1080" i="2"/>
  <c r="AB1088" i="2"/>
  <c r="AB1096" i="2"/>
  <c r="AB1104" i="2"/>
  <c r="AB1112" i="2"/>
  <c r="AB1120" i="2"/>
  <c r="AB1128" i="2"/>
  <c r="AB1136" i="2"/>
  <c r="AB1144" i="2"/>
  <c r="AB1152" i="2"/>
  <c r="AB1160" i="2"/>
  <c r="AB1168" i="2"/>
  <c r="AB1176" i="2"/>
  <c r="AB1184" i="2"/>
  <c r="AB1192" i="2"/>
  <c r="AB1200" i="2"/>
  <c r="AB1208" i="2"/>
  <c r="AB1216" i="2"/>
  <c r="AB1224" i="2"/>
  <c r="AB1232" i="2"/>
  <c r="AB1240" i="2"/>
  <c r="AB1248" i="2"/>
  <c r="AB1256" i="2"/>
  <c r="AB1264" i="2"/>
  <c r="AB1272" i="2"/>
  <c r="AB1280" i="2"/>
  <c r="AB1288" i="2"/>
  <c r="AB1296" i="2"/>
  <c r="AB1304" i="2"/>
  <c r="AB1312" i="2"/>
  <c r="AB1320" i="2"/>
  <c r="AB1328" i="2"/>
  <c r="AB1336" i="2"/>
  <c r="AB1344" i="2"/>
  <c r="AB1352" i="2"/>
  <c r="AB1360" i="2"/>
  <c r="AB1368" i="2"/>
  <c r="AB1376" i="2"/>
  <c r="AB1384" i="2"/>
  <c r="AB1392" i="2"/>
  <c r="AB1400" i="2"/>
  <c r="AB1408" i="2"/>
  <c r="AB1416" i="2"/>
  <c r="AB1424" i="2"/>
  <c r="AB1432" i="2"/>
  <c r="AB1440" i="2"/>
  <c r="AB10" i="2"/>
  <c r="AB344" i="2"/>
  <c r="AB745" i="2"/>
  <c r="AB841" i="2"/>
  <c r="AB989" i="2"/>
  <c r="AB1042" i="2"/>
  <c r="AB162" i="2"/>
  <c r="AB250" i="2"/>
  <c r="AB337" i="2"/>
  <c r="AB409" i="2"/>
  <c r="AB466" i="2"/>
  <c r="AB519" i="2"/>
  <c r="AB561" i="2"/>
  <c r="AB603" i="2"/>
  <c r="AB641" i="2"/>
  <c r="AB677" i="2"/>
  <c r="AB711" i="2"/>
  <c r="AB743" i="2"/>
  <c r="AB775" i="2"/>
  <c r="AB807" i="2"/>
  <c r="AB839" i="2"/>
  <c r="AB871" i="2"/>
  <c r="AB903" i="2"/>
  <c r="AB929" i="2"/>
  <c r="AB950" i="2"/>
  <c r="AB965" i="2"/>
  <c r="AB976" i="2"/>
  <c r="AB988" i="2"/>
  <c r="AB997" i="2"/>
  <c r="AB1006" i="2"/>
  <c r="AB1015" i="2"/>
  <c r="AB1024" i="2"/>
  <c r="AB1033" i="2"/>
  <c r="AB1041" i="2"/>
  <c r="AB1049" i="2"/>
  <c r="AB1057" i="2"/>
  <c r="AB1065" i="2"/>
  <c r="AB1073" i="2"/>
  <c r="AB1081" i="2"/>
  <c r="AB1089" i="2"/>
  <c r="AB1097" i="2"/>
  <c r="AB1105" i="2"/>
  <c r="AB1113" i="2"/>
  <c r="AB1121" i="2"/>
  <c r="AB1129" i="2"/>
  <c r="AB1137" i="2"/>
  <c r="AB1145" i="2"/>
  <c r="AB1153" i="2"/>
  <c r="AB1161" i="2"/>
  <c r="AB1169" i="2"/>
  <c r="AB1177" i="2"/>
  <c r="AB1185" i="2"/>
  <c r="AB1193" i="2"/>
  <c r="AB1201" i="2"/>
  <c r="AB1209" i="2"/>
  <c r="AB1217" i="2"/>
  <c r="AB1225" i="2"/>
  <c r="AB1233" i="2"/>
  <c r="AB1241" i="2"/>
  <c r="AB1249" i="2"/>
  <c r="AB1257" i="2"/>
  <c r="AB1265" i="2"/>
  <c r="AB1273" i="2"/>
  <c r="AB1281" i="2"/>
  <c r="AB1289" i="2"/>
  <c r="AB1297" i="2"/>
  <c r="AB1305" i="2"/>
  <c r="AB1313" i="2"/>
  <c r="AB1321" i="2"/>
  <c r="AB1329" i="2"/>
  <c r="AB1337" i="2"/>
  <c r="AB1345" i="2"/>
  <c r="AB1353" i="2"/>
  <c r="AB1361" i="2"/>
  <c r="AB1369" i="2"/>
  <c r="AB1377" i="2"/>
  <c r="AB1385" i="2"/>
  <c r="AB1393" i="2"/>
  <c r="AB1401" i="2"/>
  <c r="AB1409" i="2"/>
  <c r="AB1417" i="2"/>
  <c r="AB1425" i="2"/>
  <c r="AB1433" i="2"/>
  <c r="AB1441" i="2"/>
  <c r="AB170" i="2"/>
  <c r="AB563" i="2"/>
  <c r="AB607" i="2"/>
  <c r="AB680" i="2"/>
  <c r="AB777" i="2"/>
  <c r="AB905" i="2"/>
  <c r="AB998" i="2"/>
  <c r="AB719" i="2"/>
  <c r="AB952" i="2"/>
  <c r="AB1035" i="2"/>
  <c r="AB1075" i="2"/>
  <c r="AB1107" i="2"/>
  <c r="AB1139" i="2"/>
  <c r="AB1171" i="2"/>
  <c r="AB1203" i="2"/>
  <c r="AB1235" i="2"/>
  <c r="AB1267" i="2"/>
  <c r="AB1299" i="2"/>
  <c r="AB1331" i="2"/>
  <c r="AB1363" i="2"/>
  <c r="AB1395" i="2"/>
  <c r="AB1427" i="2"/>
  <c r="AB1138" i="2"/>
  <c r="AB1330" i="2"/>
  <c r="AB751" i="2"/>
  <c r="AB967" i="2"/>
  <c r="AB1043" i="2"/>
  <c r="AB1082" i="2"/>
  <c r="AB1114" i="2"/>
  <c r="AB1146" i="2"/>
  <c r="AB1178" i="2"/>
  <c r="AB1210" i="2"/>
  <c r="AB1242" i="2"/>
  <c r="AB1274" i="2"/>
  <c r="AB1306" i="2"/>
  <c r="AB1338" i="2"/>
  <c r="AB1370" i="2"/>
  <c r="AB1402" i="2"/>
  <c r="AB1434" i="2"/>
  <c r="AB1371" i="2"/>
  <c r="AB1435" i="2"/>
  <c r="AB935" i="2"/>
  <c r="AB1234" i="2"/>
  <c r="AB1426" i="2"/>
  <c r="AB783" i="2"/>
  <c r="AB981" i="2"/>
  <c r="AB1051" i="2"/>
  <c r="AB1083" i="2"/>
  <c r="AB1115" i="2"/>
  <c r="AB1147" i="2"/>
  <c r="AB1179" i="2"/>
  <c r="AB1211" i="2"/>
  <c r="AB1243" i="2"/>
  <c r="AB1275" i="2"/>
  <c r="AB1307" i="2"/>
  <c r="AB1339" i="2"/>
  <c r="AB1403" i="2"/>
  <c r="AB1355" i="2"/>
  <c r="AB1074" i="2"/>
  <c r="AB1298" i="2"/>
  <c r="AB815" i="2"/>
  <c r="AB990" i="2"/>
  <c r="AB1058" i="2"/>
  <c r="AB1090" i="2"/>
  <c r="AB1122" i="2"/>
  <c r="AB1154" i="2"/>
  <c r="AB1186" i="2"/>
  <c r="AB1218" i="2"/>
  <c r="AB1250" i="2"/>
  <c r="AB1282" i="2"/>
  <c r="AB1314" i="2"/>
  <c r="AB1346" i="2"/>
  <c r="AB1378" i="2"/>
  <c r="AB1410" i="2"/>
  <c r="AB1442" i="2"/>
  <c r="AB1163" i="2"/>
  <c r="AB1259" i="2"/>
  <c r="AB1387" i="2"/>
  <c r="AB1106" i="2"/>
  <c r="AB1266" i="2"/>
  <c r="AB847" i="2"/>
  <c r="AB999" i="2"/>
  <c r="AB1059" i="2"/>
  <c r="AB1091" i="2"/>
  <c r="AB1123" i="2"/>
  <c r="AB1155" i="2"/>
  <c r="AB1187" i="2"/>
  <c r="AB1219" i="2"/>
  <c r="AB1251" i="2"/>
  <c r="AB1283" i="2"/>
  <c r="AB1315" i="2"/>
  <c r="AB1347" i="2"/>
  <c r="AB1379" i="2"/>
  <c r="AB1411" i="2"/>
  <c r="AB1443" i="2"/>
  <c r="AB1099" i="2"/>
  <c r="AB1227" i="2"/>
  <c r="AB1323" i="2"/>
  <c r="AB1026" i="2"/>
  <c r="AB1202" i="2"/>
  <c r="AB1362" i="2"/>
  <c r="AB879" i="2"/>
  <c r="AB1008" i="2"/>
  <c r="AB1066" i="2"/>
  <c r="AB1098" i="2"/>
  <c r="AB1130" i="2"/>
  <c r="AB1162" i="2"/>
  <c r="AB1194" i="2"/>
  <c r="AB1226" i="2"/>
  <c r="AB1258" i="2"/>
  <c r="AB1290" i="2"/>
  <c r="AB1322" i="2"/>
  <c r="AB1354" i="2"/>
  <c r="AB1386" i="2"/>
  <c r="AB1418" i="2"/>
  <c r="AB911" i="2"/>
  <c r="AB1017" i="2"/>
  <c r="AB1067" i="2"/>
  <c r="AB1131" i="2"/>
  <c r="AB1195" i="2"/>
  <c r="AB1291" i="2"/>
  <c r="AB1419" i="2"/>
  <c r="AB1170" i="2"/>
  <c r="AB1394" i="2"/>
  <c r="X695" i="2"/>
  <c r="X639" i="2"/>
  <c r="X637" i="2"/>
  <c r="X635" i="2"/>
  <c r="X632" i="2"/>
  <c r="X630" i="2"/>
  <c r="X563" i="2"/>
  <c r="X761" i="2"/>
  <c r="X561" i="2"/>
  <c r="X636" i="2"/>
  <c r="R636" i="2" s="1"/>
  <c r="X218" i="2"/>
  <c r="R218" i="2" s="1"/>
  <c r="X421" i="2"/>
  <c r="R421" i="2" s="1"/>
  <c r="X562" i="2"/>
  <c r="R562" i="2" s="1"/>
  <c r="X425" i="2"/>
  <c r="R425" i="2" s="1"/>
  <c r="X634" i="2"/>
  <c r="R634" i="2" s="1"/>
  <c r="X638" i="2"/>
  <c r="R638" i="2" s="1"/>
  <c r="X631" i="2"/>
  <c r="X560" i="2"/>
  <c r="R560" i="2" s="1"/>
  <c r="X629" i="2"/>
  <c r="R629" i="2" s="1"/>
  <c r="X422" i="2"/>
  <c r="R422" i="2" s="1"/>
  <c r="R99" i="37"/>
  <c r="R100" i="37"/>
  <c r="R102" i="37"/>
  <c r="R101" i="37"/>
  <c r="R96" i="37"/>
  <c r="R98" i="37"/>
  <c r="Q101" i="37"/>
  <c r="Q99" i="37"/>
  <c r="P100" i="37"/>
  <c r="P101" i="37"/>
  <c r="P99" i="37"/>
  <c r="P98" i="37"/>
  <c r="X1112" i="2"/>
  <c r="R1112" i="2" s="1"/>
  <c r="X1120" i="2"/>
  <c r="X1122" i="2"/>
  <c r="R1122" i="2" s="1"/>
  <c r="X1138" i="2"/>
  <c r="R1138" i="2" s="1"/>
  <c r="X1145" i="2"/>
  <c r="R1145" i="2" s="1"/>
  <c r="X1161" i="2"/>
  <c r="R1161" i="2" s="1"/>
  <c r="X1168" i="2"/>
  <c r="R1168" i="2" s="1"/>
  <c r="X1200" i="2"/>
  <c r="R1200" i="2" s="1"/>
  <c r="X1208" i="2"/>
  <c r="R1208" i="2" s="1"/>
  <c r="X1221" i="2"/>
  <c r="R1221" i="2" s="1"/>
  <c r="X1244" i="2"/>
  <c r="R1244" i="2" s="1"/>
  <c r="X1256" i="2"/>
  <c r="R1256" i="2" s="1"/>
  <c r="X1283" i="2"/>
  <c r="R1283" i="2" s="1"/>
  <c r="X1324" i="2"/>
  <c r="R1324" i="2" s="1"/>
  <c r="X1406" i="2"/>
  <c r="X1408" i="2"/>
  <c r="X1426" i="2"/>
  <c r="R1426" i="2" s="1"/>
  <c r="X1434" i="2"/>
  <c r="R1434" i="2" s="1"/>
  <c r="X1135" i="2"/>
  <c r="R1135" i="2" s="1"/>
  <c r="X1150" i="2"/>
  <c r="R1150" i="2" s="1"/>
  <c r="X1158" i="2"/>
  <c r="R1158" i="2" s="1"/>
  <c r="X1205" i="2"/>
  <c r="R1205" i="2" s="1"/>
  <c r="X1218" i="2"/>
  <c r="R1218" i="2" s="1"/>
  <c r="X1231" i="2"/>
  <c r="R1231" i="2" s="1"/>
  <c r="X1239" i="2"/>
  <c r="X1267" i="2"/>
  <c r="R1267" i="2" s="1"/>
  <c r="X1275" i="2"/>
  <c r="X1296" i="2"/>
  <c r="X1298" i="2"/>
  <c r="X1321" i="2"/>
  <c r="R1321" i="2" s="1"/>
  <c r="X1349" i="2"/>
  <c r="X1351" i="2"/>
  <c r="X1356" i="2"/>
  <c r="X1361" i="2"/>
  <c r="R1361" i="2" s="1"/>
  <c r="X1380" i="2"/>
  <c r="R1380" i="2" s="1"/>
  <c r="X1410" i="2"/>
  <c r="R1410" i="2" s="1"/>
  <c r="X1418" i="2"/>
  <c r="R1418" i="2" s="1"/>
  <c r="X1423" i="2"/>
  <c r="R1423" i="2" s="1"/>
  <c r="X1438" i="2"/>
  <c r="X1114" i="2"/>
  <c r="R1114" i="2" s="1"/>
  <c r="X1140" i="2"/>
  <c r="X1142" i="2"/>
  <c r="X1147" i="2"/>
  <c r="R1147" i="2" s="1"/>
  <c r="X1155" i="2"/>
  <c r="R1155" i="2" s="1"/>
  <c r="X1163" i="2"/>
  <c r="X1170" i="2"/>
  <c r="R1170" i="2" s="1"/>
  <c r="X1258" i="2"/>
  <c r="X1272" i="2"/>
  <c r="R1272" i="2" s="1"/>
  <c r="X1285" i="2"/>
  <c r="R1285" i="2" s="1"/>
  <c r="X1293" i="2"/>
  <c r="R1293" i="2" s="1"/>
  <c r="X1300" i="2"/>
  <c r="R1300" i="2" s="1"/>
  <c r="X1318" i="2"/>
  <c r="R1318" i="2" s="1"/>
  <c r="X1346" i="2"/>
  <c r="R1346" i="2" s="1"/>
  <c r="X1358" i="2"/>
  <c r="R1358" i="2" s="1"/>
  <c r="X1363" i="2"/>
  <c r="X1385" i="2"/>
  <c r="X1387" i="2"/>
  <c r="X1415" i="2"/>
  <c r="R1415" i="2" s="1"/>
  <c r="X1420" i="2"/>
  <c r="R1420" i="2" s="1"/>
  <c r="X1436" i="2"/>
  <c r="X1137" i="2"/>
  <c r="R1137" i="2" s="1"/>
  <c r="X1144" i="2"/>
  <c r="R1144" i="2" s="1"/>
  <c r="X1152" i="2"/>
  <c r="R1152" i="2" s="1"/>
  <c r="X1160" i="2"/>
  <c r="R1160" i="2" s="1"/>
  <c r="X1165" i="2"/>
  <c r="X1167" i="2"/>
  <c r="R1167" i="2" s="1"/>
  <c r="X1199" i="2"/>
  <c r="R1199" i="2" s="1"/>
  <c r="X1220" i="2"/>
  <c r="R1220" i="2" s="1"/>
  <c r="X1243" i="2"/>
  <c r="R1243" i="2" s="1"/>
  <c r="X1248" i="2"/>
  <c r="X1269" i="2"/>
  <c r="R1269" i="2" s="1"/>
  <c r="X1308" i="2"/>
  <c r="R1308" i="2" s="1"/>
  <c r="X1323" i="2"/>
  <c r="R1323" i="2" s="1"/>
  <c r="X1343" i="2"/>
  <c r="R1343" i="2" s="1"/>
  <c r="X1389" i="2"/>
  <c r="R1389" i="2" s="1"/>
  <c r="X1405" i="2"/>
  <c r="R1405" i="2" s="1"/>
  <c r="X1425" i="2"/>
  <c r="R1425" i="2" s="1"/>
  <c r="X1433" i="2"/>
  <c r="R1433" i="2" s="1"/>
  <c r="X1442" i="2"/>
  <c r="R1442" i="2" s="1"/>
  <c r="X1116" i="2"/>
  <c r="R1116" i="2" s="1"/>
  <c r="X1121" i="2"/>
  <c r="X1149" i="2"/>
  <c r="R1149" i="2" s="1"/>
  <c r="X1204" i="2"/>
  <c r="R1204" i="2" s="1"/>
  <c r="X1217" i="2"/>
  <c r="R1217" i="2" s="1"/>
  <c r="X1225" i="2"/>
  <c r="X1230" i="2"/>
  <c r="R1230" i="2" s="1"/>
  <c r="X1238" i="2"/>
  <c r="R1238" i="2" s="1"/>
  <c r="X1250" i="2"/>
  <c r="X1255" i="2"/>
  <c r="X1259" i="2"/>
  <c r="X1266" i="2"/>
  <c r="R1266" i="2" s="1"/>
  <c r="X1295" i="2"/>
  <c r="R1295" i="2" s="1"/>
  <c r="X1302" i="2"/>
  <c r="X1306" i="2"/>
  <c r="X1320" i="2"/>
  <c r="R1320" i="2" s="1"/>
  <c r="X1335" i="2"/>
  <c r="X1348" i="2"/>
  <c r="R1348" i="2" s="1"/>
  <c r="X1355" i="2"/>
  <c r="R1355" i="2" s="1"/>
  <c r="X1364" i="2"/>
  <c r="X1394" i="2"/>
  <c r="R1394" i="2" s="1"/>
  <c r="X1407" i="2"/>
  <c r="X1417" i="2"/>
  <c r="R1417" i="2" s="1"/>
  <c r="X1422" i="2"/>
  <c r="R1422" i="2" s="1"/>
  <c r="X1447" i="2"/>
  <c r="R1447" i="2" s="1"/>
  <c r="X1444" i="2"/>
  <c r="R1444" i="2" s="1"/>
  <c r="X1439" i="2"/>
  <c r="X1113" i="2"/>
  <c r="R1113" i="2" s="1"/>
  <c r="X1123" i="2"/>
  <c r="R1123" i="2" s="1"/>
  <c r="X1139" i="2"/>
  <c r="R1139" i="2" s="1"/>
  <c r="X1154" i="2"/>
  <c r="R1154" i="2" s="1"/>
  <c r="X1201" i="2"/>
  <c r="R1201" i="2" s="1"/>
  <c r="X1222" i="2"/>
  <c r="R1222" i="2" s="1"/>
  <c r="X1240" i="2"/>
  <c r="X1245" i="2"/>
  <c r="R1245" i="2" s="1"/>
  <c r="X1257" i="2"/>
  <c r="R1257" i="2" s="1"/>
  <c r="X1271" i="2"/>
  <c r="R1271" i="2" s="1"/>
  <c r="X1284" i="2"/>
  <c r="R1284" i="2" s="1"/>
  <c r="X1297" i="2"/>
  <c r="X1299" i="2"/>
  <c r="R1299" i="2" s="1"/>
  <c r="X1304" i="2"/>
  <c r="X1310" i="2"/>
  <c r="X1317" i="2"/>
  <c r="R1317" i="2" s="1"/>
  <c r="X1325" i="2"/>
  <c r="R1325" i="2" s="1"/>
  <c r="X1333" i="2"/>
  <c r="X1350" i="2"/>
  <c r="X1357" i="2"/>
  <c r="R1357" i="2" s="1"/>
  <c r="X1414" i="2"/>
  <c r="R1414" i="2" s="1"/>
  <c r="X1427" i="2"/>
  <c r="R1427" i="2" s="1"/>
  <c r="X1435" i="2"/>
  <c r="R1435" i="2" s="1"/>
  <c r="X1136" i="2"/>
  <c r="R1136" i="2" s="1"/>
  <c r="X1141" i="2"/>
  <c r="X1143" i="2"/>
  <c r="R1143" i="2" s="1"/>
  <c r="X1159" i="2"/>
  <c r="R1159" i="2" s="1"/>
  <c r="X1164" i="2"/>
  <c r="R1164" i="2" s="1"/>
  <c r="X1242" i="2"/>
  <c r="R1242" i="2" s="1"/>
  <c r="X1307" i="2"/>
  <c r="R1307" i="2" s="1"/>
  <c r="X1322" i="2"/>
  <c r="R1322" i="2" s="1"/>
  <c r="X1362" i="2"/>
  <c r="X1386" i="2"/>
  <c r="X1388" i="2"/>
  <c r="R1388" i="2" s="1"/>
  <c r="X1404" i="2"/>
  <c r="R1404" i="2" s="1"/>
  <c r="X1419" i="2"/>
  <c r="X1424" i="2"/>
  <c r="R1424" i="2" s="1"/>
  <c r="X1432" i="2"/>
  <c r="R1432" i="2" s="1"/>
  <c r="X1437" i="2"/>
  <c r="X1115" i="2"/>
  <c r="R1115" i="2" s="1"/>
  <c r="X1148" i="2"/>
  <c r="R1148" i="2" s="1"/>
  <c r="X1156" i="2"/>
  <c r="R1156" i="2" s="1"/>
  <c r="X1166" i="2"/>
  <c r="X1171" i="2"/>
  <c r="R1171" i="2" s="1"/>
  <c r="X1179" i="2"/>
  <c r="R1179" i="2" s="1"/>
  <c r="X1203" i="2"/>
  <c r="R1203" i="2" s="1"/>
  <c r="X1211" i="2"/>
  <c r="X1216" i="2"/>
  <c r="R1216" i="2" s="1"/>
  <c r="X1229" i="2"/>
  <c r="R1229" i="2" s="1"/>
  <c r="X1237" i="2"/>
  <c r="R1237" i="2" s="1"/>
  <c r="X1247" i="2"/>
  <c r="X1265" i="2"/>
  <c r="R1265" i="2" s="1"/>
  <c r="X1294" i="2"/>
  <c r="R1294" i="2" s="1"/>
  <c r="X1301" i="2"/>
  <c r="R1301" i="2" s="1"/>
  <c r="X1319" i="2"/>
  <c r="R1319" i="2" s="1"/>
  <c r="X1347" i="2"/>
  <c r="R1347" i="2" s="1"/>
  <c r="X1359" i="2"/>
  <c r="R1359" i="2" s="1"/>
  <c r="X1393" i="2"/>
  <c r="R1393" i="2" s="1"/>
  <c r="X1416" i="2"/>
  <c r="R1416" i="2" s="1"/>
  <c r="X1421" i="2"/>
  <c r="R1421" i="2" s="1"/>
  <c r="X1446" i="2"/>
  <c r="R1446" i="2" s="1"/>
  <c r="X1440" i="2"/>
  <c r="D55" i="37"/>
  <c r="E52" i="37"/>
  <c r="E53" i="37"/>
  <c r="G53" i="37"/>
  <c r="G52" i="37"/>
  <c r="B52" i="37"/>
  <c r="B53" i="37"/>
  <c r="B54" i="37"/>
  <c r="E54" i="37"/>
  <c r="D53" i="37"/>
  <c r="I53" i="37"/>
  <c r="I54" i="37"/>
  <c r="I55" i="37"/>
  <c r="B55" i="37"/>
  <c r="F53" i="37"/>
  <c r="I52" i="37"/>
  <c r="G54" i="37"/>
  <c r="G55" i="37"/>
  <c r="H53" i="37"/>
  <c r="H52" i="37"/>
  <c r="E55" i="37"/>
  <c r="H55" i="37"/>
  <c r="F54" i="37"/>
  <c r="H54" i="37"/>
  <c r="F55" i="37"/>
  <c r="D52" i="37"/>
  <c r="F52" i="37"/>
  <c r="D54" i="37"/>
  <c r="X1053" i="2"/>
  <c r="X1050" i="2"/>
  <c r="X1052" i="2"/>
  <c r="X1054" i="2"/>
  <c r="X1051" i="2"/>
  <c r="X1049" i="2"/>
  <c r="X807" i="2"/>
  <c r="X804" i="2"/>
  <c r="X806" i="2"/>
  <c r="X808" i="2"/>
  <c r="X805" i="2"/>
  <c r="X684" i="2"/>
  <c r="R684" i="2" s="1"/>
  <c r="X687" i="2"/>
  <c r="R687" i="2" s="1"/>
  <c r="X688" i="2"/>
  <c r="X685" i="2"/>
  <c r="R685" i="2" s="1"/>
  <c r="X672" i="2"/>
  <c r="R672" i="2" s="1"/>
  <c r="X673" i="2"/>
  <c r="R673" i="2" s="1"/>
  <c r="X1097" i="2"/>
  <c r="R1097" i="2" s="1"/>
  <c r="X1091" i="2"/>
  <c r="R1091" i="2" s="1"/>
  <c r="X1098" i="2"/>
  <c r="R1098" i="2" s="1"/>
  <c r="X1096" i="2"/>
  <c r="R1096" i="2" s="1"/>
  <c r="X1095" i="2"/>
  <c r="R1095" i="2" s="1"/>
  <c r="X1099" i="2"/>
  <c r="R1099" i="2" s="1"/>
  <c r="X1094" i="2"/>
  <c r="R1094" i="2" s="1"/>
  <c r="X759" i="2"/>
  <c r="R759" i="2" s="1"/>
  <c r="X708" i="2"/>
  <c r="R708" i="2" s="1"/>
  <c r="X647" i="2"/>
  <c r="R647" i="2" s="1"/>
  <c r="X641" i="2"/>
  <c r="R641" i="2" s="1"/>
  <c r="X812" i="2"/>
  <c r="X772" i="2"/>
  <c r="R772" i="2" s="1"/>
  <c r="X764" i="2"/>
  <c r="R764" i="2" s="1"/>
  <c r="X815" i="2"/>
  <c r="X717" i="2"/>
  <c r="R717" i="2" s="1"/>
  <c r="X692" i="2"/>
  <c r="R692" i="2" s="1"/>
  <c r="X814" i="2"/>
  <c r="X762" i="2"/>
  <c r="X770" i="2"/>
  <c r="R770" i="2" s="1"/>
  <c r="P95" i="37"/>
  <c r="P96" i="37"/>
  <c r="P97" i="37"/>
  <c r="P86" i="37"/>
  <c r="P73" i="37"/>
  <c r="P90" i="37"/>
  <c r="P75" i="37"/>
  <c r="P79" i="37"/>
  <c r="P81" i="37"/>
  <c r="P63" i="37"/>
  <c r="P93" i="37"/>
  <c r="P89" i="37"/>
  <c r="P74" i="37"/>
  <c r="P83" i="37"/>
  <c r="P62" i="37"/>
  <c r="P71" i="37"/>
  <c r="P91" i="37"/>
  <c r="P61" i="37"/>
  <c r="P69" i="37"/>
  <c r="P67" i="37"/>
  <c r="P85" i="37"/>
  <c r="P82" i="37"/>
  <c r="P68" i="37"/>
  <c r="P70" i="37"/>
  <c r="P84" i="37"/>
  <c r="P77" i="37"/>
  <c r="P88" i="37"/>
  <c r="P94" i="37"/>
  <c r="P80" i="37"/>
  <c r="P65" i="37"/>
  <c r="P64" i="37"/>
  <c r="P76" i="37"/>
  <c r="P72" i="37"/>
  <c r="P78" i="37"/>
  <c r="P66" i="37"/>
  <c r="P60" i="37"/>
  <c r="P92" i="37"/>
  <c r="P87" i="37"/>
  <c r="X359" i="2"/>
  <c r="R359" i="2" s="1"/>
  <c r="X355" i="2"/>
  <c r="R355" i="2" s="1"/>
  <c r="X351" i="2"/>
  <c r="R351" i="2" s="1"/>
  <c r="X147" i="2"/>
  <c r="X352" i="2"/>
  <c r="R352" i="2" s="1"/>
  <c r="X360" i="2"/>
  <c r="R360" i="2" s="1"/>
  <c r="X356" i="2"/>
  <c r="R356" i="2" s="1"/>
  <c r="X146" i="2"/>
  <c r="R146" i="2" s="1"/>
  <c r="X361" i="2"/>
  <c r="R361" i="2" s="1"/>
  <c r="X357" i="2"/>
  <c r="R357" i="2" s="1"/>
  <c r="X353" i="2"/>
  <c r="R353" i="2" s="1"/>
  <c r="X148" i="2"/>
  <c r="R148" i="2" s="1"/>
  <c r="X358" i="2"/>
  <c r="R358" i="2" s="1"/>
  <c r="X354" i="2"/>
  <c r="R354" i="2" s="1"/>
  <c r="X350" i="2"/>
  <c r="R350" i="2" s="1"/>
  <c r="X250" i="2"/>
  <c r="R250" i="2" s="1"/>
  <c r="X248" i="2"/>
  <c r="R248" i="2" s="1"/>
  <c r="X245" i="2"/>
  <c r="R245" i="2" s="1"/>
  <c r="X202" i="2"/>
  <c r="R202" i="2" s="1"/>
  <c r="X200" i="2"/>
  <c r="R200" i="2" s="1"/>
  <c r="X198" i="2"/>
  <c r="R198" i="2" s="1"/>
  <c r="X196" i="2"/>
  <c r="R196" i="2" s="1"/>
  <c r="X194" i="2"/>
  <c r="R194" i="2" s="1"/>
  <c r="X280" i="2"/>
  <c r="X323" i="2"/>
  <c r="R323" i="2" s="1"/>
  <c r="X272" i="2"/>
  <c r="R272" i="2" s="1"/>
  <c r="X197" i="2"/>
  <c r="R197" i="2" s="1"/>
  <c r="X329" i="2"/>
  <c r="X337" i="2"/>
  <c r="X293" i="2"/>
  <c r="X199" i="2"/>
  <c r="R199" i="2" s="1"/>
  <c r="X201" i="2"/>
  <c r="R201" i="2" s="1"/>
  <c r="X307" i="2"/>
  <c r="X257" i="2"/>
  <c r="X249" i="2"/>
  <c r="R249" i="2" s="1"/>
  <c r="X203" i="2"/>
  <c r="R203" i="2" s="1"/>
  <c r="X195" i="2"/>
  <c r="R195" i="2" s="1"/>
  <c r="X294" i="2"/>
  <c r="X1092" i="2"/>
  <c r="X1089" i="2"/>
  <c r="X1090" i="2"/>
  <c r="I50" i="37"/>
  <c r="G49" i="37"/>
  <c r="H50" i="37"/>
  <c r="G50" i="37"/>
  <c r="I49" i="37"/>
  <c r="H49" i="37"/>
  <c r="I51" i="37"/>
  <c r="G51" i="37"/>
  <c r="H51" i="37"/>
  <c r="H48" i="37"/>
  <c r="I48" i="37"/>
  <c r="H46" i="37"/>
  <c r="I45" i="37"/>
  <c r="G48" i="37"/>
  <c r="H45" i="37"/>
  <c r="I47" i="37"/>
  <c r="G45" i="37"/>
  <c r="H47" i="37"/>
  <c r="G47" i="37"/>
  <c r="G46" i="37"/>
  <c r="I46" i="37"/>
  <c r="Q97" i="37"/>
  <c r="Q96" i="37"/>
  <c r="Q95" i="37"/>
  <c r="Q94" i="37"/>
  <c r="Q75" i="37"/>
  <c r="Q64" i="37"/>
  <c r="Q68" i="37"/>
  <c r="Q89" i="37"/>
  <c r="Q83" i="37"/>
  <c r="Q81" i="37"/>
  <c r="Q61" i="37"/>
  <c r="Q91" i="37"/>
  <c r="Q77" i="37"/>
  <c r="Q60" i="37"/>
  <c r="Q65" i="37"/>
  <c r="Q90" i="37"/>
  <c r="Q93" i="37"/>
  <c r="Q78" i="37"/>
  <c r="Q72" i="37"/>
  <c r="Q73" i="37"/>
  <c r="Q67" i="37"/>
  <c r="Q71" i="37"/>
  <c r="Q87" i="37"/>
  <c r="Q62" i="37"/>
  <c r="Q76" i="37"/>
  <c r="Q88" i="37"/>
  <c r="Q66" i="37"/>
  <c r="Q69" i="37"/>
  <c r="Q92" i="37"/>
  <c r="Q74" i="37"/>
  <c r="Q86" i="37"/>
  <c r="Q80" i="37"/>
  <c r="Q63" i="37"/>
  <c r="Q70" i="37"/>
  <c r="R91" i="37"/>
  <c r="R83" i="37"/>
  <c r="R75" i="37"/>
  <c r="R67" i="37"/>
  <c r="R92" i="37"/>
  <c r="R90" i="37"/>
  <c r="R82" i="37"/>
  <c r="R74" i="37"/>
  <c r="R66" i="37"/>
  <c r="R61" i="37"/>
  <c r="R89" i="37"/>
  <c r="R81" i="37"/>
  <c r="R73" i="37"/>
  <c r="R65" i="37"/>
  <c r="R85" i="37"/>
  <c r="R84" i="37"/>
  <c r="R68" i="37"/>
  <c r="R88" i="37"/>
  <c r="R80" i="37"/>
  <c r="R72" i="37"/>
  <c r="R64" i="37"/>
  <c r="R77" i="37"/>
  <c r="R95" i="37"/>
  <c r="R87" i="37"/>
  <c r="R79" i="37"/>
  <c r="R71" i="37"/>
  <c r="R63" i="37"/>
  <c r="R93" i="37"/>
  <c r="R76" i="37"/>
  <c r="R94" i="37"/>
  <c r="R86" i="37"/>
  <c r="R78" i="37"/>
  <c r="R70" i="37"/>
  <c r="R62" i="37"/>
  <c r="R69" i="37"/>
  <c r="R60" i="37"/>
  <c r="X1006" i="2"/>
  <c r="X994" i="2"/>
  <c r="X1023" i="2"/>
  <c r="X1027" i="2"/>
  <c r="X1030" i="2"/>
  <c r="X1111" i="2"/>
  <c r="X1007" i="2"/>
  <c r="X1028" i="2"/>
  <c r="X366" i="2"/>
  <c r="R366" i="2" s="1"/>
  <c r="X999" i="2"/>
  <c r="X989" i="2"/>
  <c r="X1026" i="2"/>
  <c r="X1033" i="2"/>
  <c r="X369" i="2"/>
  <c r="R369" i="2" s="1"/>
  <c r="X1020" i="2"/>
  <c r="X996" i="2"/>
  <c r="X371" i="2"/>
  <c r="R371" i="2" s="1"/>
  <c r="X995" i="2"/>
  <c r="X1031" i="2"/>
  <c r="X1005" i="2"/>
  <c r="X993" i="2"/>
  <c r="X372" i="2"/>
  <c r="R372" i="2" s="1"/>
  <c r="X1022" i="2"/>
  <c r="X998" i="2"/>
  <c r="X1021" i="2"/>
  <c r="X1029" i="2"/>
  <c r="X1000" i="2"/>
  <c r="X990" i="2"/>
  <c r="X997" i="2"/>
  <c r="X376" i="2"/>
  <c r="X500" i="2"/>
  <c r="R500" i="2" s="1"/>
  <c r="X516" i="2"/>
  <c r="R516" i="2" s="1"/>
  <c r="X505" i="2"/>
  <c r="R505" i="2" s="1"/>
  <c r="X533" i="2"/>
  <c r="X499" i="2"/>
  <c r="R499" i="2" s="1"/>
  <c r="X515" i="2"/>
  <c r="R515" i="2" s="1"/>
  <c r="X522" i="2"/>
  <c r="R522" i="2" s="1"/>
  <c r="X525" i="2"/>
  <c r="R525" i="2" s="1"/>
  <c r="X511" i="2"/>
  <c r="R511" i="2" s="1"/>
  <c r="X506" i="2"/>
  <c r="R506" i="2" s="1"/>
  <c r="X536" i="2"/>
  <c r="R536" i="2" s="1"/>
  <c r="X526" i="2"/>
  <c r="R526" i="2" s="1"/>
  <c r="X514" i="2"/>
  <c r="R514" i="2" s="1"/>
  <c r="X507" i="2"/>
  <c r="R507" i="2" s="1"/>
  <c r="X537" i="2"/>
  <c r="R537" i="2" s="1"/>
  <c r="X503" i="2"/>
  <c r="R503" i="2" s="1"/>
  <c r="X513" i="2"/>
  <c r="R513" i="2" s="1"/>
  <c r="X508" i="2"/>
  <c r="R508" i="2" s="1"/>
  <c r="X540" i="2"/>
  <c r="R540" i="2" s="1"/>
  <c r="X520" i="2"/>
  <c r="R520" i="2" s="1"/>
  <c r="X517" i="2"/>
  <c r="R517" i="2" s="1"/>
  <c r="X519" i="2"/>
  <c r="R519" i="2" s="1"/>
  <c r="X498" i="2"/>
  <c r="R498" i="2" s="1"/>
  <c r="X512" i="2"/>
  <c r="R512" i="2" s="1"/>
  <c r="X510" i="2"/>
  <c r="R510" i="2" s="1"/>
  <c r="X521" i="2"/>
  <c r="R521" i="2" s="1"/>
  <c r="X545" i="2"/>
  <c r="R545" i="2" s="1"/>
  <c r="X502" i="2"/>
  <c r="R502" i="2" s="1"/>
  <c r="X501" i="2"/>
  <c r="R501" i="2" s="1"/>
  <c r="X523" i="2"/>
  <c r="R523" i="2" s="1"/>
  <c r="X477" i="2"/>
  <c r="R477" i="2" s="1"/>
  <c r="X479" i="2"/>
  <c r="R479" i="2" s="1"/>
  <c r="X485" i="2"/>
  <c r="R485" i="2" s="1"/>
  <c r="X429" i="2"/>
  <c r="X419" i="2"/>
  <c r="R419" i="2" s="1"/>
  <c r="X482" i="2"/>
  <c r="R482" i="2" s="1"/>
  <c r="X409" i="2"/>
  <c r="R409" i="2" s="1"/>
  <c r="X441" i="2"/>
  <c r="R441" i="2" s="1"/>
  <c r="X452" i="2"/>
  <c r="R452" i="2" s="1"/>
  <c r="X478" i="2"/>
  <c r="R478" i="2" s="1"/>
  <c r="X460" i="2"/>
  <c r="X407" i="2"/>
  <c r="X405" i="2"/>
  <c r="X382" i="2"/>
  <c r="R382" i="2" s="1"/>
  <c r="X449" i="2"/>
  <c r="X172" i="2"/>
  <c r="R172" i="2" s="1"/>
  <c r="X428" i="2"/>
  <c r="X404" i="2"/>
  <c r="X151" i="2"/>
  <c r="X380" i="2"/>
  <c r="R380" i="2" s="1"/>
  <c r="X408" i="2"/>
  <c r="X403" i="2"/>
  <c r="X168" i="2"/>
  <c r="R168" i="2" s="1"/>
  <c r="X613" i="2"/>
  <c r="X598" i="2"/>
  <c r="X650" i="2"/>
  <c r="R650" i="2" s="1"/>
  <c r="X633" i="2"/>
  <c r="X614" i="2"/>
  <c r="X597" i="2"/>
  <c r="X565" i="2"/>
  <c r="X615" i="2"/>
  <c r="X582" i="2"/>
  <c r="X399" i="2"/>
  <c r="B49" i="37"/>
  <c r="D49" i="37"/>
  <c r="E49" i="37"/>
  <c r="F49" i="37"/>
  <c r="I32" i="37"/>
  <c r="I23" i="37"/>
  <c r="G30" i="37"/>
  <c r="H40" i="37"/>
  <c r="H21" i="37"/>
  <c r="G17" i="37"/>
  <c r="H20" i="37"/>
  <c r="I19" i="37"/>
  <c r="I39" i="37"/>
  <c r="I34" i="37"/>
  <c r="I18" i="37"/>
  <c r="H32" i="37"/>
  <c r="I22" i="37"/>
  <c r="G40" i="37"/>
  <c r="H36" i="37"/>
  <c r="I21" i="37"/>
  <c r="I31" i="37"/>
  <c r="G20" i="37"/>
  <c r="H19" i="37"/>
  <c r="H39" i="37"/>
  <c r="H34" i="37"/>
  <c r="G33" i="37"/>
  <c r="H18" i="37"/>
  <c r="G32" i="37"/>
  <c r="H16" i="37"/>
  <c r="H22" i="37"/>
  <c r="G36" i="37"/>
  <c r="G31" i="37"/>
  <c r="H43" i="37"/>
  <c r="G19" i="37"/>
  <c r="H38" i="37"/>
  <c r="G34" i="37"/>
  <c r="I33" i="37"/>
  <c r="I25" i="37"/>
  <c r="G16" i="37"/>
  <c r="I37" i="37"/>
  <c r="G22" i="37"/>
  <c r="I36" i="37"/>
  <c r="I42" i="37"/>
  <c r="H31" i="37"/>
  <c r="G43" i="37"/>
  <c r="I44" i="37"/>
  <c r="G38" i="37"/>
  <c r="I27" i="37"/>
  <c r="H33" i="37"/>
  <c r="H25" i="37"/>
  <c r="I16" i="37"/>
  <c r="H37" i="37"/>
  <c r="I15" i="37"/>
  <c r="H29" i="37"/>
  <c r="H42" i="37"/>
  <c r="I28" i="37"/>
  <c r="I43" i="37"/>
  <c r="H44" i="37"/>
  <c r="I38" i="37"/>
  <c r="H27" i="37"/>
  <c r="G26" i="37"/>
  <c r="G25" i="37"/>
  <c r="G24" i="37"/>
  <c r="G37" i="37"/>
  <c r="H15" i="37"/>
  <c r="G29" i="37"/>
  <c r="G42" i="37"/>
  <c r="H28" i="37"/>
  <c r="I41" i="37"/>
  <c r="G44" i="37"/>
  <c r="I35" i="37"/>
  <c r="G27" i="37"/>
  <c r="I26" i="37"/>
  <c r="H23" i="37"/>
  <c r="I24" i="37"/>
  <c r="I30" i="37"/>
  <c r="G15" i="37"/>
  <c r="I29" i="37"/>
  <c r="I17" i="37"/>
  <c r="G28" i="37"/>
  <c r="H41" i="37"/>
  <c r="H35" i="37"/>
  <c r="H26" i="37"/>
  <c r="G23" i="37"/>
  <c r="H24" i="37"/>
  <c r="H30" i="37"/>
  <c r="I40" i="37"/>
  <c r="G21" i="37"/>
  <c r="H17" i="37"/>
  <c r="I20" i="37"/>
  <c r="G41" i="37"/>
  <c r="G39" i="37"/>
  <c r="G35" i="37"/>
  <c r="G18" i="37"/>
  <c r="D50" i="37"/>
  <c r="D51" i="37"/>
  <c r="F50" i="37"/>
  <c r="F51" i="37"/>
  <c r="E50" i="37"/>
  <c r="E51" i="37"/>
  <c r="E31" i="37"/>
  <c r="F34" i="37"/>
  <c r="E16" i="37"/>
  <c r="F30" i="37"/>
  <c r="E15" i="37"/>
  <c r="E14" i="37"/>
  <c r="D36" i="37"/>
  <c r="D21" i="37"/>
  <c r="F33" i="37"/>
  <c r="E45" i="37"/>
  <c r="F32" i="37"/>
  <c r="F17" i="37"/>
  <c r="F27" i="37"/>
  <c r="F18" i="37"/>
  <c r="D14" i="37"/>
  <c r="F36" i="37"/>
  <c r="F21" i="37"/>
  <c r="D35" i="37"/>
  <c r="F20" i="37"/>
  <c r="F41" i="37"/>
  <c r="E41" i="37"/>
  <c r="D33" i="37"/>
  <c r="D45" i="37"/>
  <c r="E32" i="37"/>
  <c r="E17" i="37"/>
  <c r="E27" i="37"/>
  <c r="D18" i="37"/>
  <c r="F31" i="37"/>
  <c r="D34" i="37"/>
  <c r="F16" i="37"/>
  <c r="D37" i="37"/>
  <c r="D22" i="37"/>
  <c r="E36" i="37"/>
  <c r="E21" i="37"/>
  <c r="F35" i="37"/>
  <c r="D20" i="37"/>
  <c r="D41" i="37"/>
  <c r="E33" i="37"/>
  <c r="F45" i="37"/>
  <c r="D32" i="37"/>
  <c r="D17" i="37"/>
  <c r="D27" i="37"/>
  <c r="E18" i="37"/>
  <c r="F47" i="37"/>
  <c r="E37" i="37"/>
  <c r="F22" i="37"/>
  <c r="E38" i="37"/>
  <c r="I14" i="37"/>
  <c r="E35" i="37"/>
  <c r="E20" i="37"/>
  <c r="E24" i="37"/>
  <c r="E47" i="37"/>
  <c r="F19" i="37"/>
  <c r="E23" i="37"/>
  <c r="F48" i="37"/>
  <c r="F37" i="37"/>
  <c r="E22" i="37"/>
  <c r="D38" i="37"/>
  <c r="H14" i="37"/>
  <c r="D29" i="37"/>
  <c r="F42" i="37"/>
  <c r="F26" i="37"/>
  <c r="F40" i="37"/>
  <c r="F25" i="37"/>
  <c r="E46" i="37"/>
  <c r="D44" i="37"/>
  <c r="F39" i="37"/>
  <c r="F24" i="37"/>
  <c r="D47" i="37"/>
  <c r="E19" i="37"/>
  <c r="D23" i="37"/>
  <c r="D48" i="37"/>
  <c r="F38" i="37"/>
  <c r="G14" i="37"/>
  <c r="F29" i="37"/>
  <c r="E42" i="37"/>
  <c r="D28" i="37"/>
  <c r="D43" i="37"/>
  <c r="E34" i="37"/>
  <c r="E26" i="37"/>
  <c r="E40" i="37"/>
  <c r="E25" i="37"/>
  <c r="D46" i="37"/>
  <c r="E44" i="37"/>
  <c r="E39" i="37"/>
  <c r="D24" i="37"/>
  <c r="D19" i="37"/>
  <c r="F23" i="37"/>
  <c r="E48" i="37"/>
  <c r="D30" i="37"/>
  <c r="D15" i="37"/>
  <c r="F14" i="37"/>
  <c r="E29" i="37"/>
  <c r="D42" i="37"/>
  <c r="F28" i="37"/>
  <c r="F43" i="37"/>
  <c r="D31" i="37"/>
  <c r="D26" i="37"/>
  <c r="D40" i="37"/>
  <c r="D25" i="37"/>
  <c r="F46" i="37"/>
  <c r="F44" i="37"/>
  <c r="D39" i="37"/>
  <c r="E30" i="37"/>
  <c r="F15" i="37"/>
  <c r="E28" i="37"/>
  <c r="E43" i="37"/>
  <c r="D16" i="37"/>
  <c r="B43" i="37"/>
  <c r="B21" i="37"/>
  <c r="B51" i="37"/>
  <c r="B50" i="37"/>
  <c r="B36" i="37"/>
  <c r="B29" i="37"/>
  <c r="B41" i="37"/>
  <c r="B34" i="37"/>
  <c r="B27" i="37"/>
  <c r="B19" i="37"/>
  <c r="B23" i="37"/>
  <c r="B39" i="37"/>
  <c r="B20" i="37"/>
  <c r="B33" i="37"/>
  <c r="B16" i="37"/>
  <c r="B31" i="37"/>
  <c r="B26" i="37"/>
  <c r="B44" i="37"/>
  <c r="B40" i="37"/>
  <c r="B48" i="37"/>
  <c r="B38" i="37"/>
  <c r="B17" i="37"/>
  <c r="B32" i="37"/>
  <c r="B45" i="37"/>
  <c r="B14" i="37"/>
  <c r="B37" i="37"/>
  <c r="B47" i="37"/>
  <c r="B25" i="37"/>
  <c r="B24" i="37"/>
  <c r="B42" i="37"/>
  <c r="B35" i="37"/>
  <c r="B30" i="37"/>
  <c r="B46" i="37"/>
  <c r="B22" i="37"/>
  <c r="B18" i="37"/>
  <c r="B15" i="37"/>
  <c r="B28" i="37"/>
  <c r="X1108" i="2"/>
  <c r="X1106" i="2"/>
  <c r="X1101" i="2"/>
  <c r="X1109" i="2"/>
  <c r="X1107" i="2"/>
  <c r="X1077" i="2"/>
  <c r="X1056" i="2"/>
  <c r="X1013" i="2"/>
  <c r="X1011" i="2"/>
  <c r="X982" i="2"/>
  <c r="X980" i="2"/>
  <c r="X959" i="2"/>
  <c r="X953" i="2"/>
  <c r="X951" i="2"/>
  <c r="X920" i="2"/>
  <c r="X1076" i="2"/>
  <c r="X1074" i="2"/>
  <c r="X1066" i="2"/>
  <c r="X1064" i="2"/>
  <c r="X1062" i="2"/>
  <c r="X972" i="2"/>
  <c r="X970" i="2"/>
  <c r="X969" i="2"/>
  <c r="X965" i="2"/>
  <c r="X963" i="2"/>
  <c r="X961" i="2"/>
  <c r="X935" i="2"/>
  <c r="X931" i="2"/>
  <c r="X1100" i="2"/>
  <c r="X1081" i="2"/>
  <c r="X1043" i="2"/>
  <c r="X1035" i="2"/>
  <c r="X986" i="2"/>
  <c r="X984" i="2"/>
  <c r="X974" i="2"/>
  <c r="X943" i="2"/>
  <c r="X941" i="2"/>
  <c r="X939" i="2"/>
  <c r="X929" i="2"/>
  <c r="X915" i="2"/>
  <c r="X1086" i="2"/>
  <c r="X1059" i="2"/>
  <c r="X1045" i="2"/>
  <c r="X1041" i="2"/>
  <c r="X1037" i="2"/>
  <c r="X1018" i="2"/>
  <c r="X1008" i="2"/>
  <c r="X958" i="2"/>
  <c r="X956" i="2"/>
  <c r="X927" i="2"/>
  <c r="X923" i="2"/>
  <c r="X917" i="2"/>
  <c r="X911" i="2"/>
  <c r="X1083" i="2"/>
  <c r="X1078" i="2"/>
  <c r="X1061" i="2"/>
  <c r="X1057" i="2"/>
  <c r="X1055" i="2"/>
  <c r="X1012" i="2"/>
  <c r="X1010" i="2"/>
  <c r="X960" i="2"/>
  <c r="X954" i="2"/>
  <c r="X945" i="2"/>
  <c r="X934" i="2"/>
  <c r="X919" i="2"/>
  <c r="X1102" i="2"/>
  <c r="X1088" i="2"/>
  <c r="X1085" i="2"/>
  <c r="X1080" i="2"/>
  <c r="X1075" i="2"/>
  <c r="X1073" i="2"/>
  <c r="X1069" i="2"/>
  <c r="X1067" i="2"/>
  <c r="X1065" i="2"/>
  <c r="X983" i="2"/>
  <c r="X973" i="2"/>
  <c r="X971" i="2"/>
  <c r="X966" i="2"/>
  <c r="X964" i="2"/>
  <c r="X962" i="2"/>
  <c r="X932" i="2"/>
  <c r="X1104" i="2"/>
  <c r="X1060" i="2"/>
  <c r="X922" i="2"/>
  <c r="X910" i="2"/>
  <c r="X882" i="2"/>
  <c r="X880" i="2"/>
  <c r="X851" i="2"/>
  <c r="X849" i="2"/>
  <c r="X845" i="2"/>
  <c r="X839" i="2"/>
  <c r="X831" i="2"/>
  <c r="X823" i="2"/>
  <c r="X800" i="2"/>
  <c r="X790" i="2"/>
  <c r="X786" i="2"/>
  <c r="X784" i="2"/>
  <c r="X782" i="2"/>
  <c r="X1009" i="2"/>
  <c r="X975" i="2"/>
  <c r="X918" i="2"/>
  <c r="X892" i="2"/>
  <c r="X886" i="2"/>
  <c r="X867" i="2"/>
  <c r="X861" i="2"/>
  <c r="X859" i="2"/>
  <c r="X853" i="2"/>
  <c r="X847" i="2"/>
  <c r="X817" i="2"/>
  <c r="X794" i="2"/>
  <c r="X792" i="2"/>
  <c r="X745" i="2"/>
  <c r="R745" i="2" s="1"/>
  <c r="X985" i="2"/>
  <c r="X909" i="2"/>
  <c r="X894" i="2"/>
  <c r="X888" i="2"/>
  <c r="X877" i="2"/>
  <c r="X875" i="2"/>
  <c r="X873" i="2"/>
  <c r="X871" i="2"/>
  <c r="X863" i="2"/>
  <c r="X857" i="2"/>
  <c r="X855" i="2"/>
  <c r="X836" i="2"/>
  <c r="X828" i="2"/>
  <c r="X826" i="2"/>
  <c r="X767" i="2"/>
  <c r="R767" i="2" s="1"/>
  <c r="X1082" i="2"/>
  <c r="X1038" i="2"/>
  <c r="X977" i="2"/>
  <c r="X936" i="2"/>
  <c r="X916" i="2"/>
  <c r="X906" i="2"/>
  <c r="X904" i="2"/>
  <c r="X900" i="2"/>
  <c r="X898" i="2"/>
  <c r="X896" i="2"/>
  <c r="X844" i="2"/>
  <c r="X842" i="2"/>
  <c r="X838" i="2"/>
  <c r="X830" i="2"/>
  <c r="X822" i="2"/>
  <c r="X779" i="2"/>
  <c r="X777" i="2"/>
  <c r="X1046" i="2"/>
  <c r="X940" i="2"/>
  <c r="X924" i="2"/>
  <c r="X912" i="2"/>
  <c r="X908" i="2"/>
  <c r="X885" i="2"/>
  <c r="X883" i="2"/>
  <c r="X881" i="2"/>
  <c r="X879" i="2"/>
  <c r="X852" i="2"/>
  <c r="X850" i="2"/>
  <c r="X846" i="2"/>
  <c r="X840" i="2"/>
  <c r="X832" i="2"/>
  <c r="X801" i="2"/>
  <c r="X799" i="2"/>
  <c r="X797" i="2"/>
  <c r="X789" i="2"/>
  <c r="X785" i="2"/>
  <c r="X781" i="2"/>
  <c r="X1071" i="2"/>
  <c r="X1036" i="2"/>
  <c r="X1019" i="2"/>
  <c r="X957" i="2"/>
  <c r="X891" i="2"/>
  <c r="X870" i="2"/>
  <c r="X868" i="2"/>
  <c r="X866" i="2"/>
  <c r="X862" i="2"/>
  <c r="X854" i="2"/>
  <c r="X816" i="2"/>
  <c r="X793" i="2"/>
  <c r="X791" i="2"/>
  <c r="X776" i="2"/>
  <c r="X771" i="2"/>
  <c r="R771" i="2" s="1"/>
  <c r="X763" i="2"/>
  <c r="R763" i="2" s="1"/>
  <c r="X749" i="2"/>
  <c r="X1044" i="2"/>
  <c r="X907" i="2"/>
  <c r="X903" i="2"/>
  <c r="X856" i="2"/>
  <c r="X821" i="2"/>
  <c r="X788" i="2"/>
  <c r="X775" i="2"/>
  <c r="X746" i="2"/>
  <c r="R746" i="2" s="1"/>
  <c r="X740" i="2"/>
  <c r="R740" i="2" s="1"/>
  <c r="X732" i="2"/>
  <c r="R732" i="2" s="1"/>
  <c r="X720" i="2"/>
  <c r="X715" i="2"/>
  <c r="R715" i="2" s="1"/>
  <c r="X674" i="2"/>
  <c r="R674" i="2" s="1"/>
  <c r="X664" i="2"/>
  <c r="R664" i="2" s="1"/>
  <c r="X656" i="2"/>
  <c r="R656" i="2" s="1"/>
  <c r="X648" i="2"/>
  <c r="X643" i="2"/>
  <c r="R643" i="2" s="1"/>
  <c r="X622" i="2"/>
  <c r="R622" i="2" s="1"/>
  <c r="X606" i="2"/>
  <c r="X590" i="2"/>
  <c r="R590" i="2" s="1"/>
  <c r="X579" i="2"/>
  <c r="R579" i="2" s="1"/>
  <c r="X899" i="2"/>
  <c r="X895" i="2"/>
  <c r="X837" i="2"/>
  <c r="X829" i="2"/>
  <c r="X768" i="2"/>
  <c r="X758" i="2"/>
  <c r="X757" i="2"/>
  <c r="X755" i="2"/>
  <c r="X737" i="2"/>
  <c r="R737" i="2" s="1"/>
  <c r="X729" i="2"/>
  <c r="R729" i="2" s="1"/>
  <c r="X712" i="2"/>
  <c r="R712" i="2" s="1"/>
  <c r="X707" i="2"/>
  <c r="R707" i="2" s="1"/>
  <c r="X704" i="2"/>
  <c r="X701" i="2"/>
  <c r="R701" i="2" s="1"/>
  <c r="X679" i="2"/>
  <c r="X669" i="2"/>
  <c r="R669" i="2" s="1"/>
  <c r="X661" i="2"/>
  <c r="R661" i="2" s="1"/>
  <c r="X653" i="2"/>
  <c r="R653" i="2" s="1"/>
  <c r="X627" i="2"/>
  <c r="X619" i="2"/>
  <c r="R619" i="2" s="1"/>
  <c r="X611" i="2"/>
  <c r="R611" i="2" s="1"/>
  <c r="X610" i="2"/>
  <c r="X603" i="2"/>
  <c r="X584" i="2"/>
  <c r="R584" i="2" s="1"/>
  <c r="X1017" i="2"/>
  <c r="X874" i="2"/>
  <c r="X780" i="2"/>
  <c r="X756" i="2"/>
  <c r="X752" i="2"/>
  <c r="R752" i="2" s="1"/>
  <c r="X742" i="2"/>
  <c r="R742" i="2" s="1"/>
  <c r="X734" i="2"/>
  <c r="R734" i="2" s="1"/>
  <c r="X726" i="2"/>
  <c r="R726" i="2" s="1"/>
  <c r="X722" i="2"/>
  <c r="R722" i="2" s="1"/>
  <c r="X709" i="2"/>
  <c r="R709" i="2" s="1"/>
  <c r="X698" i="2"/>
  <c r="R698" i="2" s="1"/>
  <c r="X676" i="2"/>
  <c r="R676" i="2" s="1"/>
  <c r="X666" i="2"/>
  <c r="R666" i="2" s="1"/>
  <c r="X658" i="2"/>
  <c r="R658" i="2" s="1"/>
  <c r="X645" i="2"/>
  <c r="R645" i="2" s="1"/>
  <c r="X640" i="2"/>
  <c r="R640" i="2" s="1"/>
  <c r="X624" i="2"/>
  <c r="R624" i="2" s="1"/>
  <c r="X616" i="2"/>
  <c r="R616" i="2" s="1"/>
  <c r="X608" i="2"/>
  <c r="X893" i="2"/>
  <c r="X889" i="2"/>
  <c r="X864" i="2"/>
  <c r="X835" i="2"/>
  <c r="X827" i="2"/>
  <c r="X774" i="2"/>
  <c r="X766" i="2"/>
  <c r="X765" i="2"/>
  <c r="R765" i="2" s="1"/>
  <c r="X748" i="2"/>
  <c r="R748" i="2" s="1"/>
  <c r="X739" i="2"/>
  <c r="R739" i="2" s="1"/>
  <c r="X731" i="2"/>
  <c r="R731" i="2" s="1"/>
  <c r="X719" i="2"/>
  <c r="R719" i="2" s="1"/>
  <c r="X714" i="2"/>
  <c r="R714" i="2" s="1"/>
  <c r="X703" i="2"/>
  <c r="R703" i="2" s="1"/>
  <c r="X694" i="2"/>
  <c r="X671" i="2"/>
  <c r="R671" i="2" s="1"/>
  <c r="X663" i="2"/>
  <c r="R663" i="2" s="1"/>
  <c r="X655" i="2"/>
  <c r="R655" i="2" s="1"/>
  <c r="X642" i="2"/>
  <c r="X621" i="2"/>
  <c r="R621" i="2" s="1"/>
  <c r="X605" i="2"/>
  <c r="X596" i="2"/>
  <c r="X589" i="2"/>
  <c r="R589" i="2" s="1"/>
  <c r="X578" i="2"/>
  <c r="R578" i="2" s="1"/>
  <c r="X1105" i="2"/>
  <c r="X987" i="2"/>
  <c r="X938" i="2"/>
  <c r="X905" i="2"/>
  <c r="X773" i="2"/>
  <c r="X753" i="2"/>
  <c r="X744" i="2"/>
  <c r="R744" i="2" s="1"/>
  <c r="X736" i="2"/>
  <c r="R736" i="2" s="1"/>
  <c r="X728" i="2"/>
  <c r="R728" i="2" s="1"/>
  <c r="X725" i="2"/>
  <c r="X711" i="2"/>
  <c r="R711" i="2" s="1"/>
  <c r="X706" i="2"/>
  <c r="R706" i="2" s="1"/>
  <c r="X700" i="2"/>
  <c r="X691" i="2"/>
  <c r="R691" i="2" s="1"/>
  <c r="X678" i="2"/>
  <c r="X668" i="2"/>
  <c r="R668" i="2" s="1"/>
  <c r="X660" i="2"/>
  <c r="R660" i="2" s="1"/>
  <c r="X652" i="2"/>
  <c r="R652" i="2" s="1"/>
  <c r="X626" i="2"/>
  <c r="R626" i="2" s="1"/>
  <c r="X618" i="2"/>
  <c r="R618" i="2" s="1"/>
  <c r="X602" i="2"/>
  <c r="X601" i="2"/>
  <c r="X594" i="2"/>
  <c r="X583" i="2"/>
  <c r="R583" i="2" s="1"/>
  <c r="X575" i="2"/>
  <c r="R575" i="2" s="1"/>
  <c r="X769" i="2"/>
  <c r="R769" i="2" s="1"/>
  <c r="X751" i="2"/>
  <c r="X743" i="2"/>
  <c r="R743" i="2" s="1"/>
  <c r="X718" i="2"/>
  <c r="R718" i="2" s="1"/>
  <c r="X680" i="2"/>
  <c r="X670" i="2"/>
  <c r="R670" i="2" s="1"/>
  <c r="X620" i="2"/>
  <c r="R620" i="2" s="1"/>
  <c r="X587" i="2"/>
  <c r="X549" i="2"/>
  <c r="X465" i="2"/>
  <c r="R465" i="2" s="1"/>
  <c r="X475" i="2"/>
  <c r="R475" i="2" s="1"/>
  <c r="X472" i="2"/>
  <c r="R472" i="2" s="1"/>
  <c r="X464" i="2"/>
  <c r="R464" i="2" s="1"/>
  <c r="X438" i="2"/>
  <c r="R438" i="2" s="1"/>
  <c r="X440" i="2"/>
  <c r="R440" i="2" s="1"/>
  <c r="X418" i="2"/>
  <c r="R418" i="2" s="1"/>
  <c r="X843" i="2"/>
  <c r="X750" i="2"/>
  <c r="X735" i="2"/>
  <c r="R735" i="2" s="1"/>
  <c r="X705" i="2"/>
  <c r="R705" i="2" s="1"/>
  <c r="X681" i="2"/>
  <c r="X662" i="2"/>
  <c r="R662" i="2" s="1"/>
  <c r="X649" i="2"/>
  <c r="R649" i="2" s="1"/>
  <c r="X644" i="2"/>
  <c r="R644" i="2" s="1"/>
  <c r="X607" i="2"/>
  <c r="X588" i="2"/>
  <c r="X527" i="2"/>
  <c r="R527" i="2" s="1"/>
  <c r="X944" i="2"/>
  <c r="X897" i="2"/>
  <c r="X727" i="2"/>
  <c r="R727" i="2" s="1"/>
  <c r="X724" i="2"/>
  <c r="X723" i="2"/>
  <c r="R723" i="2" s="1"/>
  <c r="X710" i="2"/>
  <c r="R710" i="2" s="1"/>
  <c r="X697" i="2"/>
  <c r="X696" i="2"/>
  <c r="X693" i="2"/>
  <c r="R693" i="2" s="1"/>
  <c r="X682" i="2"/>
  <c r="X677" i="2"/>
  <c r="R677" i="2" s="1"/>
  <c r="X654" i="2"/>
  <c r="R654" i="2" s="1"/>
  <c r="X625" i="2"/>
  <c r="R625" i="2" s="1"/>
  <c r="X599" i="2"/>
  <c r="X593" i="2"/>
  <c r="R593" i="2" s="1"/>
  <c r="X574" i="2"/>
  <c r="R574" i="2" s="1"/>
  <c r="X569" i="2"/>
  <c r="R569" i="2" s="1"/>
  <c r="X568" i="2"/>
  <c r="X550" i="2"/>
  <c r="X474" i="2"/>
  <c r="R474" i="2" s="1"/>
  <c r="X487" i="2"/>
  <c r="R487" i="2" s="1"/>
  <c r="X480" i="2"/>
  <c r="R480" i="2" s="1"/>
  <c r="X423" i="2"/>
  <c r="X435" i="2"/>
  <c r="R435" i="2" s="1"/>
  <c r="X430" i="2"/>
  <c r="X1040" i="2"/>
  <c r="X741" i="2"/>
  <c r="R741" i="2" s="1"/>
  <c r="X667" i="2"/>
  <c r="R667" i="2" s="1"/>
  <c r="X617" i="2"/>
  <c r="R617" i="2" s="1"/>
  <c r="X612" i="2"/>
  <c r="R612" i="2" s="1"/>
  <c r="X559" i="2"/>
  <c r="R559" i="2" s="1"/>
  <c r="X548" i="2"/>
  <c r="X468" i="2"/>
  <c r="R468" i="2" s="1"/>
  <c r="X463" i="2"/>
  <c r="R463" i="2" s="1"/>
  <c r="X433" i="2"/>
  <c r="R433" i="2" s="1"/>
  <c r="X451" i="2"/>
  <c r="R451" i="2" s="1"/>
  <c r="X412" i="2"/>
  <c r="R412" i="2" s="1"/>
  <c r="X733" i="2"/>
  <c r="R733" i="2" s="1"/>
  <c r="X716" i="2"/>
  <c r="R716" i="2" s="1"/>
  <c r="X702" i="2"/>
  <c r="R702" i="2" s="1"/>
  <c r="X659" i="2"/>
  <c r="R659" i="2" s="1"/>
  <c r="X604" i="2"/>
  <c r="X577" i="2"/>
  <c r="R577" i="2" s="1"/>
  <c r="X486" i="2"/>
  <c r="R486" i="2" s="1"/>
  <c r="X467" i="2"/>
  <c r="R467" i="2" s="1"/>
  <c r="X476" i="2"/>
  <c r="R476" i="2" s="1"/>
  <c r="X437" i="2"/>
  <c r="R437" i="2" s="1"/>
  <c r="X436" i="2"/>
  <c r="R436" i="2" s="1"/>
  <c r="X413" i="2"/>
  <c r="R413" i="2" s="1"/>
  <c r="X914" i="2"/>
  <c r="X887" i="2"/>
  <c r="X778" i="2"/>
  <c r="X747" i="2"/>
  <c r="R747" i="2" s="1"/>
  <c r="X721" i="2"/>
  <c r="X675" i="2"/>
  <c r="R675" i="2" s="1"/>
  <c r="X651" i="2"/>
  <c r="X623" i="2"/>
  <c r="R623" i="2" s="1"/>
  <c r="X595" i="2"/>
  <c r="X592" i="2"/>
  <c r="R592" i="2" s="1"/>
  <c r="X573" i="2"/>
  <c r="R573" i="2" s="1"/>
  <c r="X564" i="2"/>
  <c r="X466" i="2"/>
  <c r="R466" i="2" s="1"/>
  <c r="X473" i="2"/>
  <c r="R473" i="2" s="1"/>
  <c r="X488" i="2"/>
  <c r="R488" i="2" s="1"/>
  <c r="X411" i="2"/>
  <c r="R411" i="2" s="1"/>
  <c r="X434" i="2"/>
  <c r="R434" i="2" s="1"/>
  <c r="X424" i="2"/>
  <c r="R424" i="2" s="1"/>
  <c r="X431" i="2"/>
  <c r="X872" i="2"/>
  <c r="X754" i="2"/>
  <c r="X738" i="2"/>
  <c r="R738" i="2" s="1"/>
  <c r="X690" i="2"/>
  <c r="X665" i="2"/>
  <c r="R665" i="2" s="1"/>
  <c r="X646" i="2"/>
  <c r="R646" i="2" s="1"/>
  <c r="X609" i="2"/>
  <c r="X600" i="2"/>
  <c r="X591" i="2"/>
  <c r="R591" i="2" s="1"/>
  <c r="X581" i="2"/>
  <c r="X576" i="2"/>
  <c r="R576" i="2" s="1"/>
  <c r="X558" i="2"/>
  <c r="R558" i="2" s="1"/>
  <c r="X547" i="2"/>
  <c r="X493" i="2"/>
  <c r="R493" i="2" s="1"/>
  <c r="X471" i="2"/>
  <c r="R471" i="2" s="1"/>
  <c r="X483" i="2"/>
  <c r="R483" i="2" s="1"/>
  <c r="X442" i="2"/>
  <c r="R442" i="2" s="1"/>
  <c r="X450" i="2"/>
  <c r="R450" i="2" s="1"/>
  <c r="X410" i="2"/>
  <c r="R410" i="2" s="1"/>
  <c r="X628" i="2"/>
  <c r="R628" i="2" s="1"/>
  <c r="X432" i="2"/>
  <c r="X491" i="2"/>
  <c r="R491" i="2" s="1"/>
  <c r="X496" i="2"/>
  <c r="R496" i="2" s="1"/>
  <c r="X567" i="2"/>
  <c r="R567" i="2" s="1"/>
  <c r="X481" i="2"/>
  <c r="R481" i="2" s="1"/>
  <c r="X713" i="2"/>
  <c r="X439" i="2"/>
  <c r="R439" i="2" s="1"/>
  <c r="X420" i="2"/>
  <c r="R420" i="2" s="1"/>
  <c r="X878" i="2"/>
  <c r="X730" i="2"/>
  <c r="R730" i="2" s="1"/>
  <c r="X657" i="2"/>
  <c r="R657" i="2" s="1"/>
  <c r="X585" i="2"/>
  <c r="R585" i="2" s="1"/>
  <c r="X470" i="2"/>
  <c r="R470" i="2" s="1"/>
  <c r="X566" i="2"/>
  <c r="X586" i="2"/>
  <c r="X699" i="2"/>
  <c r="R699" i="2" s="1"/>
  <c r="X580" i="2"/>
  <c r="X13" i="2"/>
  <c r="R13" i="2" s="1"/>
  <c r="X31" i="2"/>
  <c r="R31" i="2" s="1"/>
  <c r="X39" i="2"/>
  <c r="R39" i="2" s="1"/>
  <c r="X47" i="2"/>
  <c r="R47" i="2" s="1"/>
  <c r="X55" i="2"/>
  <c r="R55" i="2" s="1"/>
  <c r="X63" i="2"/>
  <c r="R63" i="2" s="1"/>
  <c r="X75" i="2"/>
  <c r="R75" i="2" s="1"/>
  <c r="X81" i="2"/>
  <c r="X82" i="2"/>
  <c r="X83" i="2"/>
  <c r="X85" i="2"/>
  <c r="X91" i="2"/>
  <c r="R91" i="2" s="1"/>
  <c r="X116" i="2"/>
  <c r="R116" i="2" s="1"/>
  <c r="X119" i="2"/>
  <c r="X122" i="2"/>
  <c r="R122" i="2" s="1"/>
  <c r="X130" i="2"/>
  <c r="R130" i="2" s="1"/>
  <c r="X136" i="2"/>
  <c r="R136" i="2" s="1"/>
  <c r="X142" i="2"/>
  <c r="R142" i="2" s="1"/>
  <c r="X16" i="2"/>
  <c r="R16" i="2" s="1"/>
  <c r="X21" i="2"/>
  <c r="R21" i="2" s="1"/>
  <c r="X26" i="2"/>
  <c r="X27" i="2"/>
  <c r="R27" i="2" s="1"/>
  <c r="X34" i="2"/>
  <c r="R34" i="2" s="1"/>
  <c r="X42" i="2"/>
  <c r="R42" i="2" s="1"/>
  <c r="X50" i="2"/>
  <c r="R50" i="2" s="1"/>
  <c r="X58" i="2"/>
  <c r="R58" i="2" s="1"/>
  <c r="X66" i="2"/>
  <c r="R66" i="2" s="1"/>
  <c r="X70" i="2"/>
  <c r="R70" i="2" s="1"/>
  <c r="X78" i="2"/>
  <c r="R78" i="2" s="1"/>
  <c r="X92" i="2"/>
  <c r="X93" i="2"/>
  <c r="X94" i="2"/>
  <c r="X95" i="2"/>
  <c r="X96" i="2"/>
  <c r="X99" i="2"/>
  <c r="R99" i="2" s="1"/>
  <c r="X108" i="2"/>
  <c r="R108" i="2" s="1"/>
  <c r="X125" i="2"/>
  <c r="R125" i="2" s="1"/>
  <c r="X133" i="2"/>
  <c r="R133" i="2" s="1"/>
  <c r="X145" i="2"/>
  <c r="R145" i="2" s="1"/>
  <c r="X160" i="2"/>
  <c r="R160" i="2" s="1"/>
  <c r="X170" i="2"/>
  <c r="R170" i="2" s="1"/>
  <c r="X180" i="2"/>
  <c r="R180" i="2" s="1"/>
  <c r="X188" i="2"/>
  <c r="R188" i="2" s="1"/>
  <c r="X11" i="2"/>
  <c r="R11" i="2" s="1"/>
  <c r="X19" i="2"/>
  <c r="R19" i="2" s="1"/>
  <c r="X24" i="2"/>
  <c r="R24" i="2" s="1"/>
  <c r="X37" i="2"/>
  <c r="R37" i="2" s="1"/>
  <c r="X45" i="2"/>
  <c r="R45" i="2" s="1"/>
  <c r="X53" i="2"/>
  <c r="R53" i="2" s="1"/>
  <c r="X61" i="2"/>
  <c r="R61" i="2" s="1"/>
  <c r="X73" i="2"/>
  <c r="R73" i="2" s="1"/>
  <c r="X105" i="2"/>
  <c r="R105" i="2" s="1"/>
  <c r="X111" i="2"/>
  <c r="R111" i="2" s="1"/>
  <c r="X120" i="2"/>
  <c r="R120" i="2" s="1"/>
  <c r="X128" i="2"/>
  <c r="R128" i="2" s="1"/>
  <c r="X140" i="2"/>
  <c r="R140" i="2" s="1"/>
  <c r="X158" i="2"/>
  <c r="X162" i="2"/>
  <c r="R162" i="2" s="1"/>
  <c r="X14" i="2"/>
  <c r="R14" i="2" s="1"/>
  <c r="X32" i="2"/>
  <c r="R32" i="2" s="1"/>
  <c r="X40" i="2"/>
  <c r="R40" i="2" s="1"/>
  <c r="X48" i="2"/>
  <c r="R48" i="2" s="1"/>
  <c r="X56" i="2"/>
  <c r="R56" i="2" s="1"/>
  <c r="X64" i="2"/>
  <c r="R64" i="2" s="1"/>
  <c r="X67" i="2"/>
  <c r="X76" i="2"/>
  <c r="R76" i="2" s="1"/>
  <c r="X97" i="2"/>
  <c r="R97" i="2" s="1"/>
  <c r="X102" i="2"/>
  <c r="R102" i="2" s="1"/>
  <c r="X123" i="2"/>
  <c r="R123" i="2" s="1"/>
  <c r="X131" i="2"/>
  <c r="R131" i="2" s="1"/>
  <c r="X137" i="2"/>
  <c r="R137" i="2" s="1"/>
  <c r="X143" i="2"/>
  <c r="R143" i="2" s="1"/>
  <c r="X154" i="2"/>
  <c r="X17" i="2"/>
  <c r="R17" i="2" s="1"/>
  <c r="X22" i="2"/>
  <c r="R22" i="2" s="1"/>
  <c r="X35" i="2"/>
  <c r="R35" i="2" s="1"/>
  <c r="X43" i="2"/>
  <c r="R43" i="2" s="1"/>
  <c r="X51" i="2"/>
  <c r="R51" i="2" s="1"/>
  <c r="X59" i="2"/>
  <c r="R59" i="2" s="1"/>
  <c r="X68" i="2"/>
  <c r="X71" i="2"/>
  <c r="R71" i="2" s="1"/>
  <c r="X79" i="2"/>
  <c r="R79" i="2" s="1"/>
  <c r="X100" i="2"/>
  <c r="R100" i="2" s="1"/>
  <c r="X106" i="2"/>
  <c r="X109" i="2"/>
  <c r="R109" i="2" s="1"/>
  <c r="X126" i="2"/>
  <c r="R126" i="2" s="1"/>
  <c r="X134" i="2"/>
  <c r="R134" i="2" s="1"/>
  <c r="X149" i="2"/>
  <c r="R149" i="2" s="1"/>
  <c r="X157" i="2"/>
  <c r="X12" i="2"/>
  <c r="R12" i="2" s="1"/>
  <c r="X20" i="2"/>
  <c r="R20" i="2" s="1"/>
  <c r="X25" i="2"/>
  <c r="X38" i="2"/>
  <c r="R38" i="2" s="1"/>
  <c r="X46" i="2"/>
  <c r="R46" i="2" s="1"/>
  <c r="X54" i="2"/>
  <c r="R54" i="2" s="1"/>
  <c r="X62" i="2"/>
  <c r="R62" i="2" s="1"/>
  <c r="X74" i="2"/>
  <c r="R74" i="2" s="1"/>
  <c r="X84" i="2"/>
  <c r="X103" i="2"/>
  <c r="X112" i="2"/>
  <c r="X115" i="2"/>
  <c r="R115" i="2" s="1"/>
  <c r="X121" i="2"/>
  <c r="R121" i="2" s="1"/>
  <c r="X129" i="2"/>
  <c r="R129" i="2" s="1"/>
  <c r="X138" i="2"/>
  <c r="X141" i="2"/>
  <c r="R141" i="2" s="1"/>
  <c r="X156" i="2"/>
  <c r="X155" i="2"/>
  <c r="R155" i="2" s="1"/>
  <c r="X150" i="2"/>
  <c r="X184" i="2"/>
  <c r="R184" i="2" s="1"/>
  <c r="X192" i="2"/>
  <c r="R192" i="2" s="1"/>
  <c r="X15" i="2"/>
  <c r="R15" i="2" s="1"/>
  <c r="X33" i="2"/>
  <c r="R33" i="2" s="1"/>
  <c r="X44" i="2"/>
  <c r="R44" i="2" s="1"/>
  <c r="X65" i="2"/>
  <c r="R65" i="2" s="1"/>
  <c r="X107" i="2"/>
  <c r="R107" i="2" s="1"/>
  <c r="X159" i="2"/>
  <c r="X173" i="2"/>
  <c r="R173" i="2" s="1"/>
  <c r="X187" i="2"/>
  <c r="R187" i="2" s="1"/>
  <c r="X205" i="2"/>
  <c r="X208" i="2"/>
  <c r="R208" i="2" s="1"/>
  <c r="X216" i="2"/>
  <c r="R216" i="2" s="1"/>
  <c r="X223" i="2"/>
  <c r="R223" i="2" s="1"/>
  <c r="X231" i="2"/>
  <c r="R231" i="2" s="1"/>
  <c r="X234" i="2"/>
  <c r="X243" i="2"/>
  <c r="R243" i="2" s="1"/>
  <c r="X252" i="2"/>
  <c r="X259" i="2"/>
  <c r="X267" i="2"/>
  <c r="R267" i="2" s="1"/>
  <c r="X279" i="2"/>
  <c r="R279" i="2" s="1"/>
  <c r="X290" i="2"/>
  <c r="X299" i="2"/>
  <c r="R299" i="2" s="1"/>
  <c r="X308" i="2"/>
  <c r="R308" i="2" s="1"/>
  <c r="X316" i="2"/>
  <c r="R316" i="2" s="1"/>
  <c r="X69" i="2"/>
  <c r="R69" i="2" s="1"/>
  <c r="X80" i="2"/>
  <c r="R80" i="2" s="1"/>
  <c r="X86" i="2"/>
  <c r="X90" i="2"/>
  <c r="X132" i="2"/>
  <c r="R132" i="2" s="1"/>
  <c r="X139" i="2"/>
  <c r="X177" i="2"/>
  <c r="R177" i="2" s="1"/>
  <c r="X191" i="2"/>
  <c r="R191" i="2" s="1"/>
  <c r="X211" i="2"/>
  <c r="R211" i="2" s="1"/>
  <c r="X226" i="2"/>
  <c r="R226" i="2" s="1"/>
  <c r="X235" i="2"/>
  <c r="R235" i="2" s="1"/>
  <c r="X238" i="2"/>
  <c r="R238" i="2" s="1"/>
  <c r="X262" i="2"/>
  <c r="R262" i="2" s="1"/>
  <c r="X270" i="2"/>
  <c r="R270" i="2" s="1"/>
  <c r="X284" i="2"/>
  <c r="X291" i="2"/>
  <c r="X302" i="2"/>
  <c r="R302" i="2" s="1"/>
  <c r="X306" i="2"/>
  <c r="X311" i="2"/>
  <c r="R311" i="2" s="1"/>
  <c r="X319" i="2"/>
  <c r="R319" i="2" s="1"/>
  <c r="X324" i="2"/>
  <c r="R324" i="2" s="1"/>
  <c r="X328" i="2"/>
  <c r="X36" i="2"/>
  <c r="R36" i="2" s="1"/>
  <c r="X57" i="2"/>
  <c r="R57" i="2" s="1"/>
  <c r="X110" i="2"/>
  <c r="R110" i="2" s="1"/>
  <c r="X118" i="2"/>
  <c r="R118" i="2" s="1"/>
  <c r="X135" i="2"/>
  <c r="X153" i="2"/>
  <c r="X174" i="2"/>
  <c r="R174" i="2" s="1"/>
  <c r="X181" i="2"/>
  <c r="R181" i="2" s="1"/>
  <c r="X206" i="2"/>
  <c r="R206" i="2" s="1"/>
  <c r="X214" i="2"/>
  <c r="R214" i="2" s="1"/>
  <c r="X221" i="2"/>
  <c r="R221" i="2" s="1"/>
  <c r="X229" i="2"/>
  <c r="R229" i="2" s="1"/>
  <c r="X241" i="2"/>
  <c r="R241" i="2" s="1"/>
  <c r="X246" i="2"/>
  <c r="R246" i="2" s="1"/>
  <c r="X253" i="2"/>
  <c r="R253" i="2" s="1"/>
  <c r="X265" i="2"/>
  <c r="R265" i="2" s="1"/>
  <c r="X273" i="2"/>
  <c r="R273" i="2" s="1"/>
  <c r="X276" i="2"/>
  <c r="X292" i="2"/>
  <c r="X297" i="2"/>
  <c r="R297" i="2" s="1"/>
  <c r="X314" i="2"/>
  <c r="R314" i="2" s="1"/>
  <c r="X322" i="2"/>
  <c r="R322" i="2" s="1"/>
  <c r="X18" i="2"/>
  <c r="R18" i="2" s="1"/>
  <c r="X72" i="2"/>
  <c r="R72" i="2" s="1"/>
  <c r="X89" i="2"/>
  <c r="X98" i="2"/>
  <c r="R98" i="2" s="1"/>
  <c r="X124" i="2"/>
  <c r="R124" i="2" s="1"/>
  <c r="X166" i="2"/>
  <c r="R166" i="2" s="1"/>
  <c r="X178" i="2"/>
  <c r="R178" i="2" s="1"/>
  <c r="X185" i="2"/>
  <c r="R185" i="2" s="1"/>
  <c r="X209" i="2"/>
  <c r="R209" i="2" s="1"/>
  <c r="X217" i="2"/>
  <c r="R217" i="2" s="1"/>
  <c r="X224" i="2"/>
  <c r="R224" i="2" s="1"/>
  <c r="X232" i="2"/>
  <c r="R232" i="2" s="1"/>
  <c r="X236" i="2"/>
  <c r="X244" i="2"/>
  <c r="R244" i="2" s="1"/>
  <c r="X260" i="2"/>
  <c r="R260" i="2" s="1"/>
  <c r="X268" i="2"/>
  <c r="R268" i="2" s="1"/>
  <c r="X285" i="2"/>
  <c r="X300" i="2"/>
  <c r="R300" i="2" s="1"/>
  <c r="X41" i="2"/>
  <c r="R41" i="2" s="1"/>
  <c r="X52" i="2"/>
  <c r="R52" i="2" s="1"/>
  <c r="X104" i="2"/>
  <c r="R104" i="2" s="1"/>
  <c r="X164" i="2"/>
  <c r="R164" i="2" s="1"/>
  <c r="X179" i="2"/>
  <c r="R179" i="2" s="1"/>
  <c r="X190" i="2"/>
  <c r="R190" i="2" s="1"/>
  <c r="X204" i="2"/>
  <c r="R204" i="2" s="1"/>
  <c r="X210" i="2"/>
  <c r="R210" i="2" s="1"/>
  <c r="X225" i="2"/>
  <c r="R225" i="2" s="1"/>
  <c r="X233" i="2"/>
  <c r="R233" i="2" s="1"/>
  <c r="X237" i="2"/>
  <c r="X255" i="2"/>
  <c r="X261" i="2"/>
  <c r="R261" i="2" s="1"/>
  <c r="X269" i="2"/>
  <c r="R269" i="2" s="1"/>
  <c r="X281" i="2"/>
  <c r="X288" i="2"/>
  <c r="X301" i="2"/>
  <c r="R301" i="2" s="1"/>
  <c r="X304" i="2"/>
  <c r="R304" i="2" s="1"/>
  <c r="X310" i="2"/>
  <c r="R310" i="2" s="1"/>
  <c r="X318" i="2"/>
  <c r="R318" i="2" s="1"/>
  <c r="X326" i="2"/>
  <c r="R326" i="2" s="1"/>
  <c r="X336" i="2"/>
  <c r="X23" i="2"/>
  <c r="R23" i="2" s="1"/>
  <c r="X77" i="2"/>
  <c r="R77" i="2" s="1"/>
  <c r="X87" i="2"/>
  <c r="X183" i="2"/>
  <c r="R183" i="2" s="1"/>
  <c r="X213" i="2"/>
  <c r="R213" i="2" s="1"/>
  <c r="X220" i="2"/>
  <c r="R220" i="2" s="1"/>
  <c r="X228" i="2"/>
  <c r="R228" i="2" s="1"/>
  <c r="X240" i="2"/>
  <c r="R240" i="2" s="1"/>
  <c r="X256" i="2"/>
  <c r="R256" i="2" s="1"/>
  <c r="X264" i="2"/>
  <c r="R264" i="2" s="1"/>
  <c r="X275" i="2"/>
  <c r="X278" i="2"/>
  <c r="R278" i="2" s="1"/>
  <c r="X289" i="2"/>
  <c r="X296" i="2"/>
  <c r="X258" i="2"/>
  <c r="X277" i="2"/>
  <c r="R277" i="2" s="1"/>
  <c r="X295" i="2"/>
  <c r="R295" i="2" s="1"/>
  <c r="X332" i="2"/>
  <c r="X343" i="2"/>
  <c r="R343" i="2" s="1"/>
  <c r="X363" i="2"/>
  <c r="R363" i="2" s="1"/>
  <c r="X381" i="2"/>
  <c r="R381" i="2" s="1"/>
  <c r="X396" i="2"/>
  <c r="R396" i="2" s="1"/>
  <c r="X427" i="2"/>
  <c r="R427" i="2" s="1"/>
  <c r="X446" i="2"/>
  <c r="X49" i="2"/>
  <c r="R49" i="2" s="1"/>
  <c r="X127" i="2"/>
  <c r="R127" i="2" s="1"/>
  <c r="X144" i="2"/>
  <c r="R144" i="2" s="1"/>
  <c r="X175" i="2"/>
  <c r="R175" i="2" s="1"/>
  <c r="X212" i="2"/>
  <c r="R212" i="2" s="1"/>
  <c r="X242" i="2"/>
  <c r="R242" i="2" s="1"/>
  <c r="X254" i="2"/>
  <c r="R254" i="2" s="1"/>
  <c r="X287" i="2"/>
  <c r="X327" i="2"/>
  <c r="R327" i="2" s="1"/>
  <c r="X346" i="2"/>
  <c r="R346" i="2" s="1"/>
  <c r="X370" i="2"/>
  <c r="R370" i="2" s="1"/>
  <c r="X458" i="2"/>
  <c r="X348" i="2"/>
  <c r="R348" i="2" s="1"/>
  <c r="X444" i="2"/>
  <c r="X189" i="2"/>
  <c r="R189" i="2" s="1"/>
  <c r="X227" i="2"/>
  <c r="R227" i="2" s="1"/>
  <c r="X271" i="2"/>
  <c r="R271" i="2" s="1"/>
  <c r="X286" i="2"/>
  <c r="R286" i="2" s="1"/>
  <c r="X298" i="2"/>
  <c r="R298" i="2" s="1"/>
  <c r="X309" i="2"/>
  <c r="X320" i="2"/>
  <c r="R320" i="2" s="1"/>
  <c r="X338" i="2"/>
  <c r="X341" i="2"/>
  <c r="R341" i="2" s="1"/>
  <c r="X349" i="2"/>
  <c r="R349" i="2" s="1"/>
  <c r="X394" i="2"/>
  <c r="R394" i="2" s="1"/>
  <c r="X443" i="2"/>
  <c r="X447" i="2"/>
  <c r="X207" i="2"/>
  <c r="R207" i="2" s="1"/>
  <c r="X342" i="2"/>
  <c r="R342" i="2" s="1"/>
  <c r="X362" i="2"/>
  <c r="R362" i="2" s="1"/>
  <c r="X445" i="2"/>
  <c r="X368" i="2"/>
  <c r="X60" i="2"/>
  <c r="R60" i="2" s="1"/>
  <c r="X215" i="2"/>
  <c r="R215" i="2" s="1"/>
  <c r="X315" i="2"/>
  <c r="R315" i="2" s="1"/>
  <c r="X321" i="2"/>
  <c r="R321" i="2" s="1"/>
  <c r="X325" i="2"/>
  <c r="X344" i="2"/>
  <c r="R344" i="2" s="1"/>
  <c r="X364" i="2"/>
  <c r="R364" i="2" s="1"/>
  <c r="X397" i="2"/>
  <c r="R397" i="2" s="1"/>
  <c r="X426" i="2"/>
  <c r="X395" i="2"/>
  <c r="R395" i="2" s="1"/>
  <c r="X378" i="2"/>
  <c r="X393" i="2"/>
  <c r="R393" i="2" s="1"/>
  <c r="X88" i="2"/>
  <c r="X152" i="2"/>
  <c r="X182" i="2"/>
  <c r="R182" i="2" s="1"/>
  <c r="X193" i="2"/>
  <c r="R193" i="2" s="1"/>
  <c r="X230" i="2"/>
  <c r="R230" i="2" s="1"/>
  <c r="X263" i="2"/>
  <c r="R263" i="2" s="1"/>
  <c r="X305" i="2"/>
  <c r="R305" i="2" s="1"/>
  <c r="X330" i="2"/>
  <c r="R330" i="2" s="1"/>
  <c r="X334" i="2"/>
  <c r="R334" i="2" s="1"/>
  <c r="X335" i="2"/>
  <c r="X339" i="2"/>
  <c r="R339" i="2" s="1"/>
  <c r="X347" i="2"/>
  <c r="R347" i="2" s="1"/>
  <c r="X374" i="2"/>
  <c r="X377" i="2"/>
  <c r="R377" i="2" s="1"/>
  <c r="X392" i="2"/>
  <c r="R392" i="2" s="1"/>
  <c r="X10" i="2"/>
  <c r="R10" i="2" s="1"/>
  <c r="X219" i="2"/>
  <c r="X340" i="2"/>
  <c r="R340" i="2" s="1"/>
  <c r="X113" i="2"/>
  <c r="X222" i="2"/>
  <c r="R222" i="2" s="1"/>
  <c r="X266" i="2"/>
  <c r="R266" i="2" s="1"/>
  <c r="X274" i="2"/>
  <c r="X303" i="2"/>
  <c r="R303" i="2" s="1"/>
  <c r="X312" i="2"/>
  <c r="R312" i="2" s="1"/>
  <c r="X317" i="2"/>
  <c r="R317" i="2" s="1"/>
  <c r="X345" i="2"/>
  <c r="R345" i="2" s="1"/>
  <c r="X365" i="2"/>
  <c r="R365" i="2" s="1"/>
  <c r="X367" i="2"/>
  <c r="X398" i="2"/>
  <c r="R398" i="2" s="1"/>
  <c r="X457" i="2"/>
  <c r="X448" i="2"/>
  <c r="X186" i="2"/>
  <c r="R186" i="2" s="1"/>
  <c r="X239" i="2"/>
  <c r="R239" i="2" s="1"/>
  <c r="X251" i="2"/>
  <c r="R251" i="2" s="1"/>
  <c r="X313" i="2"/>
  <c r="R313" i="2" s="1"/>
  <c r="H51" i="39"/>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R631" i="2" l="1"/>
  <c r="R761" i="2"/>
  <c r="R695" i="2"/>
  <c r="R563" i="2"/>
  <c r="R561" i="2"/>
  <c r="R639" i="2"/>
  <c r="R630" i="2"/>
  <c r="R423" i="2"/>
  <c r="Z423" i="2"/>
  <c r="R697" i="2"/>
  <c r="R627" i="2"/>
  <c r="R679" i="2"/>
  <c r="R678" i="2"/>
  <c r="R549" i="2"/>
  <c r="R547" i="2"/>
  <c r="R548" i="2"/>
  <c r="R533" i="2"/>
  <c r="Y429" i="2"/>
  <c r="Y428" i="2"/>
  <c r="R460" i="2"/>
  <c r="R428" i="2"/>
  <c r="R429" i="2"/>
  <c r="R276" i="2"/>
  <c r="R147" i="2"/>
  <c r="R1255" i="2"/>
  <c r="R1385" i="2"/>
  <c r="R1440" i="2"/>
  <c r="R1419" i="2"/>
  <c r="R1297" i="2"/>
  <c r="R1439" i="2"/>
  <c r="R1225" i="2"/>
  <c r="R1142" i="2"/>
  <c r="R1408" i="2"/>
  <c r="R1166" i="2"/>
  <c r="R1141" i="2"/>
  <c r="R1362" i="2"/>
  <c r="R1306" i="2"/>
  <c r="R1250" i="2"/>
  <c r="R1165" i="2"/>
  <c r="R1140" i="2"/>
  <c r="R1239" i="2"/>
  <c r="R1406" i="2"/>
  <c r="R1275" i="2"/>
  <c r="R1240" i="2"/>
  <c r="R1121" i="2"/>
  <c r="R1163" i="2"/>
  <c r="R1437" i="2"/>
  <c r="R1364" i="2"/>
  <c r="R1335" i="2"/>
  <c r="R1302" i="2"/>
  <c r="R1248" i="2"/>
  <c r="R1363" i="2"/>
  <c r="R1356" i="2"/>
  <c r="R1350" i="2"/>
  <c r="R1310" i="2"/>
  <c r="R1407" i="2"/>
  <c r="R1258" i="2"/>
  <c r="R1211" i="2"/>
  <c r="R1259" i="2"/>
  <c r="R1436" i="2"/>
  <c r="R1351" i="2"/>
  <c r="R1298" i="2"/>
  <c r="R1120" i="2"/>
  <c r="R1247" i="2"/>
  <c r="R1386" i="2"/>
  <c r="R1333" i="2"/>
  <c r="R1304" i="2"/>
  <c r="R1387" i="2"/>
  <c r="R1438" i="2"/>
  <c r="R1349" i="2"/>
  <c r="R1296" i="2"/>
  <c r="R780" i="2"/>
  <c r="R900" i="2"/>
  <c r="R1088" i="2"/>
  <c r="R963" i="2"/>
  <c r="R997" i="2"/>
  <c r="R307" i="2"/>
  <c r="R152" i="2"/>
  <c r="R332" i="2"/>
  <c r="R255" i="2"/>
  <c r="R89" i="2"/>
  <c r="R291" i="2"/>
  <c r="R234" i="2"/>
  <c r="R205" i="2"/>
  <c r="R112" i="2"/>
  <c r="R85" i="2"/>
  <c r="R724" i="2"/>
  <c r="R751" i="2"/>
  <c r="R987" i="2"/>
  <c r="R596" i="2"/>
  <c r="R835" i="2"/>
  <c r="R608" i="2"/>
  <c r="R749" i="2"/>
  <c r="R816" i="2"/>
  <c r="R868" i="2"/>
  <c r="R957" i="2"/>
  <c r="R785" i="2"/>
  <c r="R832" i="2"/>
  <c r="R912" i="2"/>
  <c r="R779" i="2"/>
  <c r="R830" i="2"/>
  <c r="R904" i="2"/>
  <c r="R977" i="2"/>
  <c r="R888" i="2"/>
  <c r="R861" i="2"/>
  <c r="R784" i="2"/>
  <c r="R831" i="2"/>
  <c r="R922" i="2"/>
  <c r="R1067" i="2"/>
  <c r="R1102" i="2"/>
  <c r="R1057" i="2"/>
  <c r="R1083" i="2"/>
  <c r="R923" i="2"/>
  <c r="R1008" i="2"/>
  <c r="R965" i="2"/>
  <c r="R920" i="2"/>
  <c r="R1056" i="2"/>
  <c r="R399" i="2"/>
  <c r="R598" i="2"/>
  <c r="R1000" i="2"/>
  <c r="R1089" i="2"/>
  <c r="R280" i="2"/>
  <c r="R805" i="2"/>
  <c r="R804" i="2"/>
  <c r="R908" i="2"/>
  <c r="R877" i="2"/>
  <c r="R823" i="2"/>
  <c r="R1055" i="2"/>
  <c r="R1007" i="2"/>
  <c r="R367" i="2"/>
  <c r="R113" i="2"/>
  <c r="R288" i="2"/>
  <c r="R153" i="2"/>
  <c r="R139" i="2"/>
  <c r="R157" i="2"/>
  <c r="R158" i="2"/>
  <c r="R119" i="2"/>
  <c r="R83" i="2"/>
  <c r="R595" i="2"/>
  <c r="R778" i="2"/>
  <c r="R550" i="2"/>
  <c r="R682" i="2"/>
  <c r="R588" i="2"/>
  <c r="R750" i="2"/>
  <c r="R1105" i="2"/>
  <c r="R864" i="2"/>
  <c r="R829" i="2"/>
  <c r="R870" i="2"/>
  <c r="R789" i="2"/>
  <c r="R840" i="2"/>
  <c r="R924" i="2"/>
  <c r="R906" i="2"/>
  <c r="R1038" i="2"/>
  <c r="R855" i="2"/>
  <c r="R894" i="2"/>
  <c r="R892" i="2"/>
  <c r="R786" i="2"/>
  <c r="R839" i="2"/>
  <c r="R983" i="2"/>
  <c r="R1069" i="2"/>
  <c r="R919" i="2"/>
  <c r="R1061" i="2"/>
  <c r="R927" i="2"/>
  <c r="R1059" i="2"/>
  <c r="R974" i="2"/>
  <c r="R1043" i="2"/>
  <c r="R931" i="2"/>
  <c r="R969" i="2"/>
  <c r="R1062" i="2"/>
  <c r="R1106" i="2"/>
  <c r="R582" i="2"/>
  <c r="R613" i="2"/>
  <c r="R994" i="2"/>
  <c r="R808" i="2"/>
  <c r="R1050" i="2"/>
  <c r="R92" i="2"/>
  <c r="R609" i="2"/>
  <c r="R827" i="2"/>
  <c r="R793" i="2"/>
  <c r="R822" i="2"/>
  <c r="R909" i="2"/>
  <c r="R1021" i="2"/>
  <c r="R1049" i="2"/>
  <c r="R88" i="2"/>
  <c r="R103" i="2"/>
  <c r="R67" i="2"/>
  <c r="R82" i="2"/>
  <c r="R878" i="2"/>
  <c r="R635" i="2"/>
  <c r="R754" i="2"/>
  <c r="R564" i="2"/>
  <c r="R599" i="2"/>
  <c r="R681" i="2"/>
  <c r="R587" i="2"/>
  <c r="R680" i="2"/>
  <c r="R594" i="2"/>
  <c r="R700" i="2"/>
  <c r="R605" i="2"/>
  <c r="R889" i="2"/>
  <c r="R837" i="2"/>
  <c r="R606" i="2"/>
  <c r="R856" i="2"/>
  <c r="R1019" i="2"/>
  <c r="R846" i="2"/>
  <c r="R879" i="2"/>
  <c r="R940" i="2"/>
  <c r="R838" i="2"/>
  <c r="R826" i="2"/>
  <c r="R857" i="2"/>
  <c r="R985" i="2"/>
  <c r="R867" i="2"/>
  <c r="R790" i="2"/>
  <c r="R845" i="2"/>
  <c r="R880" i="2"/>
  <c r="R984" i="2"/>
  <c r="R935" i="2"/>
  <c r="R970" i="2"/>
  <c r="R1064" i="2"/>
  <c r="R1108" i="2"/>
  <c r="R615" i="2"/>
  <c r="R449" i="2"/>
  <c r="R294" i="2"/>
  <c r="R293" i="2"/>
  <c r="R815" i="2"/>
  <c r="R807" i="2"/>
  <c r="R1053" i="2"/>
  <c r="R219" i="2"/>
  <c r="R287" i="2"/>
  <c r="R68" i="2"/>
  <c r="R866" i="2"/>
  <c r="R817" i="2"/>
  <c r="R782" i="2"/>
  <c r="R973" i="2"/>
  <c r="R1078" i="2"/>
  <c r="R1013" i="2"/>
  <c r="R1005" i="2"/>
  <c r="R999" i="2"/>
  <c r="R1052" i="2"/>
  <c r="R138" i="2"/>
  <c r="R426" i="2"/>
  <c r="R289" i="2"/>
  <c r="R87" i="2"/>
  <c r="R281" i="2"/>
  <c r="R237" i="2"/>
  <c r="R135" i="2"/>
  <c r="R150" i="2"/>
  <c r="R25" i="2"/>
  <c r="R106" i="2"/>
  <c r="R96" i="2"/>
  <c r="R81" i="2"/>
  <c r="R580" i="2"/>
  <c r="R586" i="2"/>
  <c r="R432" i="2"/>
  <c r="R581" i="2"/>
  <c r="R887" i="2"/>
  <c r="R604" i="2"/>
  <c r="R1040" i="2"/>
  <c r="R568" i="2"/>
  <c r="R696" i="2"/>
  <c r="R607" i="2"/>
  <c r="R843" i="2"/>
  <c r="R694" i="2"/>
  <c r="R893" i="2"/>
  <c r="R603" i="2"/>
  <c r="R895" i="2"/>
  <c r="R854" i="2"/>
  <c r="R1036" i="2"/>
  <c r="R850" i="2"/>
  <c r="R881" i="2"/>
  <c r="R1082" i="2"/>
  <c r="R828" i="2"/>
  <c r="R863" i="2"/>
  <c r="R847" i="2"/>
  <c r="R918" i="2"/>
  <c r="R882" i="2"/>
  <c r="R1060" i="2"/>
  <c r="R962" i="2"/>
  <c r="R1073" i="2"/>
  <c r="R934" i="2"/>
  <c r="R1018" i="2"/>
  <c r="R929" i="2"/>
  <c r="R986" i="2"/>
  <c r="R972" i="2"/>
  <c r="J15" i="37" s="1"/>
  <c r="R1066" i="2"/>
  <c r="R951" i="2"/>
  <c r="R1107" i="2"/>
  <c r="R565" i="2"/>
  <c r="R403" i="2"/>
  <c r="R998" i="2"/>
  <c r="R1022" i="2"/>
  <c r="R1031" i="2"/>
  <c r="R1033" i="2"/>
  <c r="R1006" i="2"/>
  <c r="R337" i="2"/>
  <c r="R688" i="2"/>
  <c r="R725" i="2"/>
  <c r="R777" i="2"/>
  <c r="R886" i="2"/>
  <c r="R1065" i="2"/>
  <c r="R915" i="2"/>
  <c r="R404" i="2"/>
  <c r="R368" i="2"/>
  <c r="R445" i="2"/>
  <c r="R444" i="2"/>
  <c r="R236" i="2"/>
  <c r="R306" i="2"/>
  <c r="R290" i="2"/>
  <c r="R84" i="2"/>
  <c r="R95" i="2"/>
  <c r="R872" i="2"/>
  <c r="R721" i="2"/>
  <c r="R914" i="2"/>
  <c r="R430" i="2"/>
  <c r="R897" i="2"/>
  <c r="R601" i="2"/>
  <c r="R905" i="2"/>
  <c r="R874" i="2"/>
  <c r="R899" i="2"/>
  <c r="R797" i="2"/>
  <c r="R852" i="2"/>
  <c r="R883" i="2"/>
  <c r="R842" i="2"/>
  <c r="R916" i="2"/>
  <c r="R871" i="2"/>
  <c r="R853" i="2"/>
  <c r="R975" i="2"/>
  <c r="R849" i="2"/>
  <c r="R1104" i="2"/>
  <c r="R964" i="2"/>
  <c r="R1075" i="2"/>
  <c r="R945" i="2"/>
  <c r="R1037" i="2"/>
  <c r="R1086" i="2"/>
  <c r="R939" i="2"/>
  <c r="R1081" i="2"/>
  <c r="R1074" i="2"/>
  <c r="R953" i="2"/>
  <c r="R980" i="2"/>
  <c r="R1109" i="2"/>
  <c r="R597" i="2"/>
  <c r="R408" i="2"/>
  <c r="R405" i="2"/>
  <c r="R995" i="2"/>
  <c r="R1026" i="2"/>
  <c r="R1111" i="2"/>
  <c r="R1092" i="2"/>
  <c r="R329" i="2"/>
  <c r="R1051" i="2"/>
  <c r="R258" i="2"/>
  <c r="R336" i="2"/>
  <c r="R651" i="2"/>
  <c r="R821" i="2"/>
  <c r="R781" i="2"/>
  <c r="R859" i="2"/>
  <c r="R932" i="2"/>
  <c r="R1077" i="2"/>
  <c r="R1023" i="2"/>
  <c r="R814" i="2"/>
  <c r="R447" i="2"/>
  <c r="R448" i="2"/>
  <c r="R443" i="2"/>
  <c r="R378" i="2"/>
  <c r="R446" i="2"/>
  <c r="R90" i="2"/>
  <c r="R159" i="2"/>
  <c r="R156" i="2"/>
  <c r="R94" i="2"/>
  <c r="R26" i="2"/>
  <c r="R566" i="2"/>
  <c r="R431" i="2"/>
  <c r="R944" i="2"/>
  <c r="R637" i="2"/>
  <c r="R602" i="2"/>
  <c r="R610" i="2"/>
  <c r="R775" i="2"/>
  <c r="R903" i="2"/>
  <c r="R862" i="2"/>
  <c r="R1071" i="2"/>
  <c r="R799" i="2"/>
  <c r="R885" i="2"/>
  <c r="R844" i="2"/>
  <c r="R896" i="2"/>
  <c r="R836" i="2"/>
  <c r="R873" i="2"/>
  <c r="R792" i="2"/>
  <c r="R1009" i="2"/>
  <c r="R800" i="2"/>
  <c r="R851" i="2"/>
  <c r="R966" i="2"/>
  <c r="R1080" i="2"/>
  <c r="R954" i="2"/>
  <c r="R1010" i="2"/>
  <c r="R911" i="2"/>
  <c r="R956" i="2"/>
  <c r="R1041" i="2"/>
  <c r="R941" i="2"/>
  <c r="R1076" i="2"/>
  <c r="R959" i="2"/>
  <c r="R982" i="2"/>
  <c r="R1101" i="2"/>
  <c r="R614" i="2"/>
  <c r="R407" i="2"/>
  <c r="R376" i="2"/>
  <c r="R993" i="2"/>
  <c r="R996" i="2"/>
  <c r="R1020" i="2"/>
  <c r="R989" i="2"/>
  <c r="R1030" i="2"/>
  <c r="R812" i="2"/>
  <c r="R806" i="2"/>
  <c r="R1054" i="2"/>
  <c r="R292" i="2"/>
  <c r="R690" i="2"/>
  <c r="R457" i="2"/>
  <c r="R374" i="2"/>
  <c r="R458" i="2"/>
  <c r="R275" i="2"/>
  <c r="R328" i="2"/>
  <c r="R86" i="2"/>
  <c r="R154" i="2"/>
  <c r="R93" i="2"/>
  <c r="R600" i="2"/>
  <c r="R753" i="2"/>
  <c r="R938" i="2"/>
  <c r="R774" i="2"/>
  <c r="R632" i="2"/>
  <c r="R1017" i="2"/>
  <c r="R720" i="2"/>
  <c r="R788" i="2"/>
  <c r="R907" i="2"/>
  <c r="R1044" i="2"/>
  <c r="R791" i="2"/>
  <c r="R891" i="2"/>
  <c r="R801" i="2"/>
  <c r="R898" i="2"/>
  <c r="R936" i="2"/>
  <c r="R875" i="2"/>
  <c r="R794" i="2"/>
  <c r="R910" i="2"/>
  <c r="R971" i="2"/>
  <c r="R1085" i="2"/>
  <c r="R960" i="2"/>
  <c r="R1012" i="2"/>
  <c r="R917" i="2"/>
  <c r="R958" i="2"/>
  <c r="R1045" i="2"/>
  <c r="R943" i="2"/>
  <c r="R1035" i="2"/>
  <c r="R1100" i="2"/>
  <c r="J19" i="37" s="1"/>
  <c r="R961" i="2"/>
  <c r="R1011" i="2"/>
  <c r="R633" i="2"/>
  <c r="R151" i="2"/>
  <c r="R990" i="2"/>
  <c r="R1029" i="2"/>
  <c r="R1028" i="2"/>
  <c r="R1027" i="2"/>
  <c r="R1090" i="2"/>
  <c r="R257" i="2"/>
  <c r="R762" i="2"/>
  <c r="Y776" i="2"/>
  <c r="Y773" i="2"/>
  <c r="Y768" i="2"/>
  <c r="Y756" i="2"/>
  <c r="Y713" i="2"/>
  <c r="J49" i="37"/>
  <c r="AA17" i="2"/>
  <c r="AA14" i="2"/>
  <c r="Y23" i="2"/>
  <c r="Y18" i="2"/>
  <c r="Y15" i="2"/>
  <c r="AA25" i="2"/>
  <c r="Y13" i="2"/>
  <c r="Y20" i="2"/>
  <c r="AA22" i="2"/>
  <c r="Y21" i="2"/>
  <c r="I30" i="38"/>
  <c r="I27" i="38"/>
  <c r="J27" i="38"/>
  <c r="K27" i="38"/>
  <c r="L27" i="38"/>
  <c r="M27" i="38"/>
  <c r="N27" i="38"/>
  <c r="I28" i="38"/>
  <c r="J28" i="38"/>
  <c r="K28" i="38"/>
  <c r="L28" i="38"/>
  <c r="M28" i="38"/>
  <c r="N28" i="38"/>
  <c r="I29" i="38"/>
  <c r="J29" i="38"/>
  <c r="K29" i="38"/>
  <c r="L29" i="38"/>
  <c r="M29" i="38"/>
  <c r="N29" i="38"/>
  <c r="M53" i="37" l="1"/>
  <c r="M55" i="37"/>
  <c r="M52" i="37"/>
  <c r="K53" i="37"/>
  <c r="L55" i="37"/>
  <c r="N55" i="37"/>
  <c r="J52" i="37"/>
  <c r="J53" i="37"/>
  <c r="J54" i="37"/>
  <c r="J55" i="37"/>
  <c r="O53" i="37"/>
  <c r="O55" i="37"/>
  <c r="O52" i="37"/>
  <c r="J43" i="37"/>
  <c r="V43" i="37" s="1"/>
  <c r="J35" i="37"/>
  <c r="V35" i="37" s="1"/>
  <c r="M25" i="37"/>
  <c r="S25" i="37" s="1"/>
  <c r="O25" i="37"/>
  <c r="K27" i="37"/>
  <c r="M33" i="37"/>
  <c r="O33" i="37"/>
  <c r="N25" i="37"/>
  <c r="N26" i="37"/>
  <c r="M26" i="37"/>
  <c r="N33" i="37"/>
  <c r="L26" i="37"/>
  <c r="L27" i="37"/>
  <c r="K33" i="37"/>
  <c r="K25" i="37"/>
  <c r="M27" i="37"/>
  <c r="N27" i="37"/>
  <c r="L25" i="37"/>
  <c r="O26" i="37"/>
  <c r="O27" i="37"/>
  <c r="L33" i="37"/>
  <c r="J40" i="37"/>
  <c r="J51" i="37"/>
  <c r="P51" i="37" s="1"/>
  <c r="J31" i="37"/>
  <c r="V31" i="37" s="1"/>
  <c r="J30" i="37"/>
  <c r="P30" i="37" s="1"/>
  <c r="J25" i="37"/>
  <c r="P25" i="37" s="1"/>
  <c r="J27" i="37"/>
  <c r="P27" i="37" s="1"/>
  <c r="J33" i="37"/>
  <c r="P33" i="37" s="1"/>
  <c r="J36" i="37"/>
  <c r="V36" i="37" s="1"/>
  <c r="J38" i="37"/>
  <c r="P38" i="37" s="1"/>
  <c r="J34" i="37"/>
  <c r="V34" i="37" s="1"/>
  <c r="J41" i="37"/>
  <c r="P41" i="37" s="1"/>
  <c r="J20" i="37"/>
  <c r="P20" i="37" s="1"/>
  <c r="J48" i="37"/>
  <c r="V48" i="37" s="1"/>
  <c r="J50" i="37"/>
  <c r="V50" i="37" s="1"/>
  <c r="J24" i="37"/>
  <c r="V24" i="37" s="1"/>
  <c r="J23" i="37"/>
  <c r="P23" i="37" s="1"/>
  <c r="J22" i="37"/>
  <c r="V22" i="37" s="1"/>
  <c r="J21" i="37"/>
  <c r="P21" i="37" s="1"/>
  <c r="J45" i="37"/>
  <c r="P45" i="37" s="1"/>
  <c r="J46" i="37"/>
  <c r="P46" i="37" s="1"/>
  <c r="J47" i="37"/>
  <c r="V47" i="37" s="1"/>
  <c r="J17" i="37"/>
  <c r="V17" i="37" s="1"/>
  <c r="J28" i="37"/>
  <c r="P28" i="37" s="1"/>
  <c r="J14" i="37"/>
  <c r="J32" i="37"/>
  <c r="P32" i="37" s="1"/>
  <c r="J44" i="37"/>
  <c r="P44" i="37" s="1"/>
  <c r="J42" i="37"/>
  <c r="P42" i="37" s="1"/>
  <c r="J26" i="37"/>
  <c r="V26" i="37" s="1"/>
  <c r="J39" i="37"/>
  <c r="P39" i="37" s="1"/>
  <c r="J29" i="37"/>
  <c r="V29" i="37" s="1"/>
  <c r="J16" i="37"/>
  <c r="J37" i="37"/>
  <c r="P37" i="37" s="1"/>
  <c r="V19" i="37"/>
  <c r="P19" i="37"/>
  <c r="P49" i="37"/>
  <c r="V49" i="37"/>
  <c r="J18" i="37"/>
  <c r="V18" i="37" s="1"/>
  <c r="AA8" i="2"/>
  <c r="AA681" i="2" l="1"/>
  <c r="AA696" i="2"/>
  <c r="AA690" i="2"/>
  <c r="AA682" i="2"/>
  <c r="AA533" i="2"/>
  <c r="AA460" i="2"/>
  <c r="AA697" i="2"/>
  <c r="AA547" i="2"/>
  <c r="AA688" i="2"/>
  <c r="AA548" i="2"/>
  <c r="AA679" i="2"/>
  <c r="AA549" i="2"/>
  <c r="AA678" i="2"/>
  <c r="AA135" i="2"/>
  <c r="P43" i="37"/>
  <c r="J57" i="37"/>
  <c r="AA1304" i="2"/>
  <c r="AA1259" i="2"/>
  <c r="AA1363" i="2"/>
  <c r="AA1306" i="2"/>
  <c r="AA1333" i="2"/>
  <c r="AA1258" i="2"/>
  <c r="AA1310" i="2"/>
  <c r="AA1364" i="2"/>
  <c r="W53" i="37"/>
  <c r="Q53" i="37"/>
  <c r="U52" i="37"/>
  <c r="AA52" i="37"/>
  <c r="U53" i="37"/>
  <c r="AA53" i="37"/>
  <c r="Z55" i="37"/>
  <c r="T55" i="37"/>
  <c r="P55" i="37"/>
  <c r="V55" i="37"/>
  <c r="Y52" i="37"/>
  <c r="S52" i="37"/>
  <c r="AA55" i="37"/>
  <c r="U55" i="37"/>
  <c r="P54" i="37"/>
  <c r="V54" i="37"/>
  <c r="S55" i="37"/>
  <c r="Y55" i="37"/>
  <c r="V53" i="37"/>
  <c r="P53" i="37"/>
  <c r="R55" i="37"/>
  <c r="X55" i="37"/>
  <c r="S53" i="37"/>
  <c r="Y53" i="37"/>
  <c r="P52" i="37"/>
  <c r="V52" i="37"/>
  <c r="AA1053" i="2"/>
  <c r="AA1050" i="2"/>
  <c r="AA1047" i="2"/>
  <c r="AA1051" i="2"/>
  <c r="AA1049" i="2"/>
  <c r="AA1054" i="2"/>
  <c r="AA1048" i="2"/>
  <c r="AA1052" i="2"/>
  <c r="AA804" i="2"/>
  <c r="AA807" i="2"/>
  <c r="AA808" i="2"/>
  <c r="AA805" i="2"/>
  <c r="AA806" i="2"/>
  <c r="AA814" i="2"/>
  <c r="AA812" i="2"/>
  <c r="AA815" i="2"/>
  <c r="AA749" i="2"/>
  <c r="AA751" i="2"/>
  <c r="AA581" i="2"/>
  <c r="AA580" i="2"/>
  <c r="AA651" i="2"/>
  <c r="AA587" i="2"/>
  <c r="P35" i="37"/>
  <c r="AA1092" i="2"/>
  <c r="AA1094" i="2"/>
  <c r="AA1089" i="2"/>
  <c r="AA1091" i="2"/>
  <c r="AA1097" i="2"/>
  <c r="AA1099" i="2"/>
  <c r="AA1096" i="2"/>
  <c r="AA1093" i="2"/>
  <c r="AA1095" i="2"/>
  <c r="AA1090" i="2"/>
  <c r="AA1098" i="2"/>
  <c r="Y25" i="37"/>
  <c r="R25" i="37"/>
  <c r="X25" i="37"/>
  <c r="Y26" i="37"/>
  <c r="S26" i="37"/>
  <c r="U25" i="37"/>
  <c r="AA25" i="37"/>
  <c r="T25" i="37"/>
  <c r="Z25" i="37"/>
  <c r="W27" i="37"/>
  <c r="Q27" i="37"/>
  <c r="Q33" i="37"/>
  <c r="W33" i="37"/>
  <c r="R33" i="37"/>
  <c r="X33" i="37"/>
  <c r="Y27" i="37"/>
  <c r="S27" i="37"/>
  <c r="T33" i="37"/>
  <c r="Z33" i="37"/>
  <c r="W25" i="37"/>
  <c r="Q25" i="37"/>
  <c r="U33" i="37"/>
  <c r="AA33" i="37"/>
  <c r="U27" i="37"/>
  <c r="AA27" i="37"/>
  <c r="X27" i="37"/>
  <c r="R27" i="37"/>
  <c r="T26" i="37"/>
  <c r="Z26" i="37"/>
  <c r="Y33" i="37"/>
  <c r="S33" i="37"/>
  <c r="U26" i="37"/>
  <c r="AA26" i="37"/>
  <c r="Z27" i="37"/>
  <c r="T27" i="37"/>
  <c r="R26" i="37"/>
  <c r="X26" i="37"/>
  <c r="V40" i="37"/>
  <c r="P40" i="37"/>
  <c r="V51" i="37"/>
  <c r="P31" i="37"/>
  <c r="V30" i="37"/>
  <c r="AA1005" i="2"/>
  <c r="AA1000" i="2"/>
  <c r="AA999" i="2"/>
  <c r="AA994" i="2"/>
  <c r="AA995" i="2"/>
  <c r="AA1007" i="2"/>
  <c r="AA990" i="2"/>
  <c r="AA989" i="2"/>
  <c r="AA996" i="2"/>
  <c r="AA993" i="2"/>
  <c r="AA997" i="2"/>
  <c r="AA1006" i="2"/>
  <c r="AA998" i="2"/>
  <c r="AA1022" i="2"/>
  <c r="AA1031" i="2"/>
  <c r="AA1111" i="2"/>
  <c r="AA1027" i="2"/>
  <c r="AA1028" i="2"/>
  <c r="AA1023" i="2"/>
  <c r="AA1021" i="2"/>
  <c r="AA1026" i="2"/>
  <c r="AA1033" i="2"/>
  <c r="AA1029" i="2"/>
  <c r="AA1030" i="2"/>
  <c r="AA1020" i="2"/>
  <c r="AA151" i="2"/>
  <c r="AA150" i="2"/>
  <c r="AA153" i="2"/>
  <c r="AA158" i="2"/>
  <c r="AA154" i="2"/>
  <c r="AA408" i="2"/>
  <c r="AA407" i="2"/>
  <c r="AA403" i="2"/>
  <c r="AA404" i="2"/>
  <c r="AA449" i="2"/>
  <c r="AA405" i="2"/>
  <c r="AA444" i="2"/>
  <c r="AA458" i="2"/>
  <c r="AA445" i="2"/>
  <c r="AA447" i="2"/>
  <c r="AA431" i="2"/>
  <c r="AA432" i="2"/>
  <c r="AA446" i="2"/>
  <c r="AA430" i="2"/>
  <c r="AA448" i="2"/>
  <c r="AA443" i="2"/>
  <c r="AA457" i="2"/>
  <c r="AA426" i="2"/>
  <c r="V33" i="37"/>
  <c r="AA399" i="2"/>
  <c r="AA615" i="2"/>
  <c r="AA650" i="2"/>
  <c r="AA613" i="2"/>
  <c r="AA582" i="2"/>
  <c r="AA565" i="2"/>
  <c r="AA614" i="2"/>
  <c r="AA633" i="2"/>
  <c r="AA598" i="2"/>
  <c r="AA597" i="2"/>
  <c r="V25" i="37"/>
  <c r="V27" i="37"/>
  <c r="V38" i="37"/>
  <c r="P36" i="37"/>
  <c r="P34" i="37"/>
  <c r="P24" i="37"/>
  <c r="V41" i="37"/>
  <c r="P48" i="37"/>
  <c r="P22" i="37"/>
  <c r="P50" i="37"/>
  <c r="V23" i="37"/>
  <c r="V20" i="37"/>
  <c r="V21" i="37"/>
  <c r="V28" i="37"/>
  <c r="V45" i="37"/>
  <c r="P47" i="37"/>
  <c r="V46" i="37"/>
  <c r="V32" i="37"/>
  <c r="V37" i="37"/>
  <c r="P17" i="37"/>
  <c r="P29" i="37"/>
  <c r="V42" i="37"/>
  <c r="V39" i="37"/>
  <c r="V44" i="37"/>
  <c r="P26" i="37"/>
  <c r="P18" i="37"/>
  <c r="AA953" i="2"/>
  <c r="AA918" i="2"/>
  <c r="AA568" i="2"/>
  <c r="AA854" i="2"/>
  <c r="AA777" i="2"/>
  <c r="AA889" i="2"/>
  <c r="AA919" i="2"/>
  <c r="AA1044" i="2"/>
  <c r="AA1080" i="2"/>
  <c r="AA1013" i="2"/>
  <c r="AA866" i="2"/>
  <c r="AA610" i="2"/>
  <c r="AA938" i="2"/>
  <c r="AA923" i="2"/>
  <c r="AA786" i="2"/>
  <c r="AA1104" i="2"/>
  <c r="AA1074" i="2"/>
  <c r="AA957" i="2"/>
  <c r="AA870" i="2"/>
  <c r="AA779" i="2"/>
  <c r="AA887" i="2"/>
  <c r="AA822" i="2"/>
  <c r="AA843" i="2"/>
  <c r="AA935" i="2"/>
  <c r="AA830" i="2"/>
  <c r="AA855" i="2"/>
  <c r="AA899" i="2"/>
  <c r="AA961" i="2"/>
  <c r="AA879" i="2"/>
  <c r="AA900" i="2"/>
  <c r="AA971" i="2"/>
  <c r="AA945" i="2"/>
  <c r="AA1012" i="2"/>
  <c r="AA601" i="2"/>
  <c r="AA784" i="2"/>
  <c r="AA936" i="2"/>
  <c r="AA827" i="2"/>
  <c r="AA977" i="2"/>
  <c r="AA959" i="2"/>
  <c r="AA872" i="2"/>
  <c r="AA915" i="2"/>
  <c r="AA906" i="2"/>
  <c r="AA882" i="2"/>
  <c r="AA845" i="2"/>
  <c r="AA778" i="2"/>
  <c r="AA832" i="2"/>
  <c r="AA857" i="2"/>
  <c r="AA880" i="2"/>
  <c r="AA788" i="2"/>
  <c r="AA1036" i="2"/>
  <c r="AA550" i="2"/>
  <c r="AA982" i="2"/>
  <c r="AA888" i="2"/>
  <c r="AA753" i="2"/>
  <c r="AA856" i="2"/>
  <c r="AA1040" i="2"/>
  <c r="AA963" i="2"/>
  <c r="AA885" i="2"/>
  <c r="AA799" i="2"/>
  <c r="AA1011" i="2"/>
  <c r="AA785" i="2"/>
  <c r="AA883" i="2"/>
  <c r="AA863" i="2"/>
  <c r="AA847" i="2"/>
  <c r="AA780" i="2"/>
  <c r="AA797" i="2"/>
  <c r="AA859" i="2"/>
  <c r="AA790" i="2"/>
  <c r="AA868" i="2"/>
  <c r="AA891" i="2"/>
  <c r="AA914" i="2"/>
  <c r="AA1101" i="2"/>
  <c r="AA956" i="2"/>
  <c r="AA871" i="2"/>
  <c r="AA566" i="2"/>
  <c r="AA755" i="2"/>
  <c r="AA846" i="2"/>
  <c r="AA840" i="2"/>
  <c r="AA1008" i="2"/>
  <c r="AA1078" i="2"/>
  <c r="AA831" i="2"/>
  <c r="AA886" i="2"/>
  <c r="AA1017" i="2"/>
  <c r="AA789" i="2"/>
  <c r="AA893" i="2"/>
  <c r="AA782" i="2"/>
  <c r="AA861" i="2"/>
  <c r="AA792" i="2"/>
  <c r="AA904" i="2"/>
  <c r="AA951" i="2"/>
  <c r="AA873" i="2"/>
  <c r="AA1088" i="2"/>
  <c r="AA927" i="2"/>
  <c r="AA600" i="2"/>
  <c r="AA823" i="2"/>
  <c r="AA1105" i="2"/>
  <c r="AA1061" i="2"/>
  <c r="AA985" i="2"/>
  <c r="AA864" i="2"/>
  <c r="AA941" i="2"/>
  <c r="AA1056" i="2"/>
  <c r="AA781" i="2"/>
  <c r="AA1108" i="2"/>
  <c r="AA917" i="2"/>
  <c r="AA1075" i="2"/>
  <c r="AA838" i="2"/>
  <c r="AA1019" i="2"/>
  <c r="AA962" i="2"/>
  <c r="AA791" i="2"/>
  <c r="AA867" i="2"/>
  <c r="AA908" i="2"/>
  <c r="AA794" i="2"/>
  <c r="AA878" i="2"/>
  <c r="AA980" i="2"/>
  <c r="AA973" i="2"/>
  <c r="AA875" i="2"/>
  <c r="AA931" i="2"/>
  <c r="AA943" i="2"/>
  <c r="AA595" i="2"/>
  <c r="AA844" i="2"/>
  <c r="AA916" i="2"/>
  <c r="AA1059" i="2"/>
  <c r="AA829" i="2"/>
  <c r="AA934" i="2"/>
  <c r="AA1106" i="2"/>
  <c r="AA897" i="2"/>
  <c r="AA793" i="2"/>
  <c r="AA835" i="2"/>
  <c r="AA849" i="2"/>
  <c r="AA821" i="2"/>
  <c r="AA894" i="2"/>
  <c r="AA1038" i="2"/>
  <c r="AA986" i="2"/>
  <c r="AA1076" i="2"/>
  <c r="AA1041" i="2"/>
  <c r="AA842" i="2"/>
  <c r="AA852" i="2"/>
  <c r="AA1064" i="2"/>
  <c r="AA839" i="2"/>
  <c r="AA828" i="2"/>
  <c r="AA892" i="2"/>
  <c r="AA903" i="2"/>
  <c r="AA940" i="2"/>
  <c r="AA929" i="2"/>
  <c r="AA924" i="2"/>
  <c r="AA898" i="2"/>
  <c r="AA911" i="2"/>
  <c r="AA1018" i="2"/>
  <c r="AA975" i="2"/>
  <c r="AA596" i="2"/>
  <c r="AA1086" i="2"/>
  <c r="AA974" i="2"/>
  <c r="AA851" i="2"/>
  <c r="AA862" i="2"/>
  <c r="AA1083" i="2"/>
  <c r="AA1066" i="2"/>
  <c r="AA1100" i="2"/>
  <c r="AA905" i="2"/>
  <c r="AA944" i="2"/>
  <c r="AA939" i="2"/>
  <c r="AA850" i="2"/>
  <c r="AA817" i="2"/>
  <c r="AA853" i="2"/>
  <c r="AA1071" i="2"/>
  <c r="AA907" i="2"/>
  <c r="AA958" i="2"/>
  <c r="AA970" i="2"/>
  <c r="AA1057" i="2"/>
  <c r="AA954" i="2"/>
  <c r="AA932" i="2"/>
  <c r="AA910" i="2"/>
  <c r="AA1035" i="2"/>
  <c r="AA1046" i="2"/>
  <c r="AA1073" i="2"/>
  <c r="AA909" i="2"/>
  <c r="AA969" i="2"/>
  <c r="AA1065" i="2"/>
  <c r="AA1055" i="2"/>
  <c r="AA983" i="2"/>
  <c r="AA1062" i="2"/>
  <c r="AA966" i="2"/>
  <c r="AA972" i="2"/>
  <c r="AA874" i="2"/>
  <c r="AA836" i="2"/>
  <c r="AA896" i="2"/>
  <c r="AA960" i="2"/>
  <c r="AA1009" i="2"/>
  <c r="AA965" i="2"/>
  <c r="AA801" i="2"/>
  <c r="AA800" i="2"/>
  <c r="AA881" i="2"/>
  <c r="AA912" i="2"/>
  <c r="AA964" i="2"/>
  <c r="AA1085" i="2"/>
  <c r="AA1037" i="2"/>
  <c r="AA1010" i="2"/>
  <c r="AA1067" i="2"/>
  <c r="AA1045" i="2"/>
  <c r="AA1082" i="2"/>
  <c r="AA984" i="2"/>
  <c r="AA1081" i="2"/>
  <c r="AA1102" i="2"/>
  <c r="AA1109" i="2"/>
  <c r="AA1060" i="2"/>
  <c r="AA1069" i="2"/>
  <c r="AA816" i="2"/>
  <c r="AA837" i="2"/>
  <c r="AA826" i="2"/>
  <c r="AA895" i="2"/>
  <c r="AA987" i="2"/>
  <c r="AA920" i="2"/>
  <c r="AA1107" i="2"/>
  <c r="AA922" i="2"/>
  <c r="AA1077" i="2"/>
  <c r="AA877" i="2"/>
  <c r="AA1043" i="2"/>
  <c r="AA160" i="2"/>
  <c r="AA152" i="2"/>
  <c r="AA162" i="2"/>
  <c r="AA156" i="2"/>
  <c r="AA164" i="2"/>
  <c r="AA157" i="2"/>
  <c r="AA155" i="2"/>
  <c r="AA159" i="2"/>
  <c r="AA85" i="2"/>
  <c r="AA84" i="2"/>
  <c r="AA10" i="2"/>
  <c r="U1109" i="2" l="1"/>
  <c r="W1109" i="2"/>
  <c r="U911" i="2"/>
  <c r="W911" i="2"/>
  <c r="U873" i="2"/>
  <c r="W873" i="2"/>
  <c r="U899" i="2"/>
  <c r="W899" i="2"/>
  <c r="W614" i="2"/>
  <c r="U614" i="2"/>
  <c r="U1111" i="2"/>
  <c r="M49" i="37" s="1"/>
  <c r="W1111" i="2"/>
  <c r="O49" i="37" s="1"/>
  <c r="W547" i="2"/>
  <c r="U547" i="2"/>
  <c r="W84" i="2"/>
  <c r="U84" i="2"/>
  <c r="W987" i="2"/>
  <c r="U987" i="2"/>
  <c r="U1102" i="2"/>
  <c r="W1102" i="2"/>
  <c r="U1085" i="2"/>
  <c r="W1085" i="2"/>
  <c r="U960" i="2"/>
  <c r="W960" i="2"/>
  <c r="U1055" i="2"/>
  <c r="W1055" i="2"/>
  <c r="U932" i="2"/>
  <c r="W932" i="2"/>
  <c r="W817" i="2"/>
  <c r="U817" i="2"/>
  <c r="U862" i="2"/>
  <c r="W862" i="2"/>
  <c r="W898" i="2"/>
  <c r="U898" i="2"/>
  <c r="U1064" i="2"/>
  <c r="W1064" i="2"/>
  <c r="U821" i="2"/>
  <c r="W821" i="2"/>
  <c r="W1059" i="2"/>
  <c r="U1059" i="2"/>
  <c r="U980" i="2"/>
  <c r="W980" i="2"/>
  <c r="W838" i="2"/>
  <c r="U838" i="2"/>
  <c r="U985" i="2"/>
  <c r="W985" i="2"/>
  <c r="U951" i="2"/>
  <c r="W951" i="2"/>
  <c r="W886" i="2"/>
  <c r="U886" i="2"/>
  <c r="U871" i="2"/>
  <c r="W871" i="2"/>
  <c r="U797" i="2"/>
  <c r="W797" i="2"/>
  <c r="W885" i="2"/>
  <c r="U885" i="2"/>
  <c r="U1036" i="2"/>
  <c r="W1036" i="2"/>
  <c r="W906" i="2"/>
  <c r="U906" i="2"/>
  <c r="U601" i="2"/>
  <c r="W601" i="2"/>
  <c r="U855" i="2"/>
  <c r="W855" i="2"/>
  <c r="U957" i="2"/>
  <c r="W957" i="2"/>
  <c r="U1013" i="2"/>
  <c r="W1013" i="2"/>
  <c r="U918" i="2"/>
  <c r="W918" i="2"/>
  <c r="U565" i="2"/>
  <c r="W565" i="2"/>
  <c r="U457" i="2"/>
  <c r="W457" i="2"/>
  <c r="U445" i="2"/>
  <c r="W445" i="2"/>
  <c r="U408" i="2"/>
  <c r="W408" i="2"/>
  <c r="U1029" i="2"/>
  <c r="W1029" i="2"/>
  <c r="U1031" i="2"/>
  <c r="W1031" i="2"/>
  <c r="U990" i="2"/>
  <c r="W990" i="2"/>
  <c r="W1092" i="2"/>
  <c r="U1092" i="2"/>
  <c r="W587" i="2"/>
  <c r="U587" i="2"/>
  <c r="W814" i="2"/>
  <c r="U814" i="2"/>
  <c r="W1054" i="2"/>
  <c r="U1054" i="2"/>
  <c r="U1259" i="2"/>
  <c r="W1259" i="2"/>
  <c r="U697" i="2"/>
  <c r="W697" i="2"/>
  <c r="U910" i="2"/>
  <c r="W910" i="2"/>
  <c r="W447" i="2"/>
  <c r="U447" i="2"/>
  <c r="U1090" i="2"/>
  <c r="W1090" i="2"/>
  <c r="U85" i="2"/>
  <c r="W85" i="2"/>
  <c r="W895" i="2"/>
  <c r="U895" i="2"/>
  <c r="W1081" i="2"/>
  <c r="U1081" i="2"/>
  <c r="W964" i="2"/>
  <c r="U964" i="2"/>
  <c r="U896" i="2"/>
  <c r="W896" i="2"/>
  <c r="U1065" i="2"/>
  <c r="W1065" i="2"/>
  <c r="U954" i="2"/>
  <c r="W954" i="2"/>
  <c r="W850" i="2"/>
  <c r="U850" i="2"/>
  <c r="U851" i="2"/>
  <c r="W851" i="2"/>
  <c r="U924" i="2"/>
  <c r="W924" i="2"/>
  <c r="U852" i="2"/>
  <c r="W852" i="2"/>
  <c r="U849" i="2"/>
  <c r="W849" i="2"/>
  <c r="U916" i="2"/>
  <c r="W916" i="2"/>
  <c r="U878" i="2"/>
  <c r="W878" i="2"/>
  <c r="U1075" i="2"/>
  <c r="W1075" i="2"/>
  <c r="W1061" i="2"/>
  <c r="U1061" i="2"/>
  <c r="W904" i="2"/>
  <c r="U904" i="2"/>
  <c r="U831" i="2"/>
  <c r="W831" i="2"/>
  <c r="U956" i="2"/>
  <c r="W956" i="2"/>
  <c r="U780" i="2"/>
  <c r="W780" i="2"/>
  <c r="W963" i="2"/>
  <c r="U963" i="2"/>
  <c r="U788" i="2"/>
  <c r="W788" i="2"/>
  <c r="U915" i="2"/>
  <c r="W915" i="2"/>
  <c r="U1012" i="2"/>
  <c r="W1012" i="2"/>
  <c r="W830" i="2"/>
  <c r="U830" i="2"/>
  <c r="U1074" i="2"/>
  <c r="W1074" i="2"/>
  <c r="U1080" i="2"/>
  <c r="W1080" i="2"/>
  <c r="W953" i="2"/>
  <c r="U953" i="2"/>
  <c r="W582" i="2"/>
  <c r="U582" i="2"/>
  <c r="W443" i="2"/>
  <c r="U443" i="2"/>
  <c r="U458" i="2"/>
  <c r="W458" i="2"/>
  <c r="W1033" i="2"/>
  <c r="U1033" i="2"/>
  <c r="W1022" i="2"/>
  <c r="U1022" i="2"/>
  <c r="U1007" i="2"/>
  <c r="W1007" i="2"/>
  <c r="W651" i="2"/>
  <c r="U651" i="2"/>
  <c r="W806" i="2"/>
  <c r="U806" i="2"/>
  <c r="W1049" i="2"/>
  <c r="U1049" i="2"/>
  <c r="U1304" i="2"/>
  <c r="W1304" i="2"/>
  <c r="W135" i="2"/>
  <c r="U135" i="2"/>
  <c r="W460" i="2"/>
  <c r="U460" i="2"/>
  <c r="W1009" i="2"/>
  <c r="U1009" i="2"/>
  <c r="U839" i="2"/>
  <c r="W839" i="2"/>
  <c r="U864" i="2"/>
  <c r="W864" i="2"/>
  <c r="W859" i="2"/>
  <c r="U859" i="2"/>
  <c r="W407" i="2"/>
  <c r="U407" i="2"/>
  <c r="U984" i="2"/>
  <c r="W984" i="2"/>
  <c r="U1057" i="2"/>
  <c r="W1057" i="2"/>
  <c r="U842" i="2"/>
  <c r="W842" i="2"/>
  <c r="U844" i="2"/>
  <c r="W844" i="2"/>
  <c r="U917" i="2"/>
  <c r="W917" i="2"/>
  <c r="U792" i="2"/>
  <c r="W792" i="2"/>
  <c r="U1101" i="2"/>
  <c r="W1101" i="2"/>
  <c r="U847" i="2"/>
  <c r="W847" i="2"/>
  <c r="U1040" i="2"/>
  <c r="W1040" i="2"/>
  <c r="U880" i="2"/>
  <c r="W880" i="2"/>
  <c r="W872" i="2"/>
  <c r="U872" i="2"/>
  <c r="W945" i="2"/>
  <c r="U945" i="2"/>
  <c r="U935" i="2"/>
  <c r="W935" i="2"/>
  <c r="U1104" i="2"/>
  <c r="W1104" i="2"/>
  <c r="U1044" i="2"/>
  <c r="W1044" i="2"/>
  <c r="U613" i="2"/>
  <c r="W613" i="2"/>
  <c r="U448" i="2"/>
  <c r="W448" i="2"/>
  <c r="W444" i="2"/>
  <c r="U444" i="2"/>
  <c r="U1026" i="2"/>
  <c r="W1026" i="2"/>
  <c r="W998" i="2"/>
  <c r="U998" i="2"/>
  <c r="U995" i="2"/>
  <c r="W995" i="2"/>
  <c r="U580" i="2"/>
  <c r="W580" i="2"/>
  <c r="U805" i="2"/>
  <c r="W805" i="2"/>
  <c r="U1051" i="2"/>
  <c r="W1051" i="2"/>
  <c r="W1364" i="2"/>
  <c r="U1364" i="2"/>
  <c r="W678" i="2"/>
  <c r="U678" i="2"/>
  <c r="U533" i="2"/>
  <c r="M51" i="37" s="1"/>
  <c r="W533" i="2"/>
  <c r="O51" i="37" s="1"/>
  <c r="W920" i="2"/>
  <c r="U920" i="2"/>
  <c r="U894" i="2"/>
  <c r="W894" i="2"/>
  <c r="W550" i="2"/>
  <c r="U550" i="2"/>
  <c r="U426" i="2"/>
  <c r="W426" i="2"/>
  <c r="U989" i="2"/>
  <c r="W989" i="2"/>
  <c r="U812" i="2"/>
  <c r="W812" i="2"/>
  <c r="W1363" i="2"/>
  <c r="U1363" i="2"/>
  <c r="U1043" i="2"/>
  <c r="W1043" i="2"/>
  <c r="U836" i="2"/>
  <c r="W836" i="2"/>
  <c r="W939" i="2"/>
  <c r="U939" i="2"/>
  <c r="W929" i="2"/>
  <c r="U929" i="2"/>
  <c r="U794" i="2"/>
  <c r="W794" i="2"/>
  <c r="U1078" i="2"/>
  <c r="W1078" i="2"/>
  <c r="U877" i="2"/>
  <c r="W877" i="2"/>
  <c r="U837" i="2"/>
  <c r="W837" i="2"/>
  <c r="U1082" i="2"/>
  <c r="W1082" i="2"/>
  <c r="W881" i="2"/>
  <c r="U881" i="2"/>
  <c r="W874" i="2"/>
  <c r="U874" i="2"/>
  <c r="U909" i="2"/>
  <c r="W909" i="2"/>
  <c r="U970" i="2"/>
  <c r="W970" i="2"/>
  <c r="U944" i="2"/>
  <c r="W944" i="2"/>
  <c r="U1086" i="2"/>
  <c r="W1086" i="2"/>
  <c r="U940" i="2"/>
  <c r="W940" i="2"/>
  <c r="W1041" i="2"/>
  <c r="U1041" i="2"/>
  <c r="U793" i="2"/>
  <c r="W793" i="2"/>
  <c r="W595" i="2"/>
  <c r="U595" i="2"/>
  <c r="U908" i="2"/>
  <c r="W908" i="2"/>
  <c r="W1108" i="2"/>
  <c r="U1108" i="2"/>
  <c r="W823" i="2"/>
  <c r="U823" i="2"/>
  <c r="U861" i="2"/>
  <c r="W861" i="2"/>
  <c r="U1008" i="2"/>
  <c r="W1008" i="2"/>
  <c r="W914" i="2"/>
  <c r="U914" i="2"/>
  <c r="W863" i="2"/>
  <c r="U863" i="2"/>
  <c r="U856" i="2"/>
  <c r="W856" i="2"/>
  <c r="U857" i="2"/>
  <c r="W857" i="2"/>
  <c r="U959" i="2"/>
  <c r="W959" i="2"/>
  <c r="W971" i="2"/>
  <c r="U971" i="2"/>
  <c r="U843" i="2"/>
  <c r="W843" i="2"/>
  <c r="U786" i="2"/>
  <c r="W786" i="2"/>
  <c r="W919" i="2"/>
  <c r="U919" i="2"/>
  <c r="U430" i="2"/>
  <c r="W430" i="2"/>
  <c r="U405" i="2"/>
  <c r="W405" i="2"/>
  <c r="W1021" i="2"/>
  <c r="U1021" i="2"/>
  <c r="W1006" i="2"/>
  <c r="U1006" i="2"/>
  <c r="U994" i="2"/>
  <c r="W994" i="2"/>
  <c r="U581" i="2"/>
  <c r="W581" i="2"/>
  <c r="U808" i="2"/>
  <c r="W808" i="2"/>
  <c r="U1310" i="2"/>
  <c r="W1310" i="2"/>
  <c r="U549" i="2"/>
  <c r="W549" i="2"/>
  <c r="U682" i="2"/>
  <c r="W682" i="2"/>
  <c r="U983" i="2"/>
  <c r="W983" i="2"/>
  <c r="W829" i="2"/>
  <c r="U829" i="2"/>
  <c r="U870" i="2"/>
  <c r="W870" i="2"/>
  <c r="W1030" i="2"/>
  <c r="U1030" i="2"/>
  <c r="U826" i="2"/>
  <c r="W826" i="2"/>
  <c r="U912" i="2"/>
  <c r="W912" i="2"/>
  <c r="O24" i="37" s="1"/>
  <c r="W969" i="2"/>
  <c r="U969" i="2"/>
  <c r="U974" i="2"/>
  <c r="W974" i="2"/>
  <c r="U835" i="2"/>
  <c r="W835" i="2"/>
  <c r="W1105" i="2"/>
  <c r="U1105" i="2"/>
  <c r="U1077" i="2"/>
  <c r="W1077" i="2"/>
  <c r="U816" i="2"/>
  <c r="W816" i="2"/>
  <c r="U1045" i="2"/>
  <c r="W1045" i="2"/>
  <c r="U800" i="2"/>
  <c r="W800" i="2"/>
  <c r="U972" i="2"/>
  <c r="M15" i="37" s="1"/>
  <c r="W972" i="2"/>
  <c r="O15" i="37" s="1"/>
  <c r="W1073" i="2"/>
  <c r="U1073" i="2"/>
  <c r="U958" i="2"/>
  <c r="W958" i="2"/>
  <c r="U905" i="2"/>
  <c r="W905" i="2"/>
  <c r="U596" i="2"/>
  <c r="W596" i="2"/>
  <c r="U903" i="2"/>
  <c r="W903" i="2"/>
  <c r="W1076" i="2"/>
  <c r="U1076" i="2"/>
  <c r="W897" i="2"/>
  <c r="U897" i="2"/>
  <c r="W943" i="2"/>
  <c r="U943" i="2"/>
  <c r="U867" i="2"/>
  <c r="W867" i="2"/>
  <c r="U781" i="2"/>
  <c r="W781" i="2"/>
  <c r="U600" i="2"/>
  <c r="W600" i="2"/>
  <c r="W782" i="2"/>
  <c r="U782" i="2"/>
  <c r="U840" i="2"/>
  <c r="W840" i="2"/>
  <c r="U891" i="2"/>
  <c r="W891" i="2"/>
  <c r="U883" i="2"/>
  <c r="W883" i="2"/>
  <c r="U832" i="2"/>
  <c r="W832" i="2"/>
  <c r="U977" i="2"/>
  <c r="W977" i="2"/>
  <c r="U900" i="2"/>
  <c r="W900" i="2"/>
  <c r="W822" i="2"/>
  <c r="U822" i="2"/>
  <c r="U923" i="2"/>
  <c r="W923" i="2"/>
  <c r="U889" i="2"/>
  <c r="W889" i="2"/>
  <c r="U597" i="2"/>
  <c r="W597" i="2"/>
  <c r="W615" i="2"/>
  <c r="U615" i="2"/>
  <c r="U446" i="2"/>
  <c r="W446" i="2"/>
  <c r="U449" i="2"/>
  <c r="W449" i="2"/>
  <c r="U1023" i="2"/>
  <c r="W1023" i="2"/>
  <c r="U997" i="2"/>
  <c r="W997" i="2"/>
  <c r="U999" i="2"/>
  <c r="W999" i="2"/>
  <c r="U751" i="2"/>
  <c r="W751" i="2"/>
  <c r="U807" i="2"/>
  <c r="W807" i="2"/>
  <c r="W1050" i="2"/>
  <c r="U1050" i="2"/>
  <c r="U1258" i="2"/>
  <c r="W1258" i="2"/>
  <c r="U679" i="2"/>
  <c r="W679" i="2"/>
  <c r="U690" i="2"/>
  <c r="W690" i="2"/>
  <c r="U1037" i="2"/>
  <c r="W1037" i="2"/>
  <c r="U1083" i="2"/>
  <c r="W1083" i="2"/>
  <c r="U973" i="2"/>
  <c r="W973" i="2"/>
  <c r="W1017" i="2"/>
  <c r="U1017" i="2"/>
  <c r="W566" i="2"/>
  <c r="U566" i="2"/>
  <c r="W799" i="2"/>
  <c r="U799" i="2"/>
  <c r="W882" i="2"/>
  <c r="U882" i="2"/>
  <c r="U784" i="2"/>
  <c r="W784" i="2"/>
  <c r="U568" i="2"/>
  <c r="W568" i="2"/>
  <c r="U1069" i="2"/>
  <c r="W1069" i="2"/>
  <c r="W801" i="2"/>
  <c r="U801" i="2"/>
  <c r="W1100" i="2"/>
  <c r="O19" i="37" s="1"/>
  <c r="U1100" i="2"/>
  <c r="M19" i="37" s="1"/>
  <c r="U892" i="2"/>
  <c r="W892" i="2"/>
  <c r="U986" i="2"/>
  <c r="W986" i="2"/>
  <c r="U931" i="2"/>
  <c r="W931" i="2"/>
  <c r="U791" i="2"/>
  <c r="W791" i="2"/>
  <c r="U1056" i="2"/>
  <c r="W1056" i="2"/>
  <c r="W927" i="2"/>
  <c r="U927" i="2"/>
  <c r="W893" i="2"/>
  <c r="U893" i="2"/>
  <c r="U846" i="2"/>
  <c r="W846" i="2"/>
  <c r="U868" i="2"/>
  <c r="W868" i="2"/>
  <c r="W785" i="2"/>
  <c r="U785" i="2"/>
  <c r="W888" i="2"/>
  <c r="U888" i="2"/>
  <c r="U778" i="2"/>
  <c r="W778" i="2"/>
  <c r="U827" i="2"/>
  <c r="W827" i="2"/>
  <c r="W879" i="2"/>
  <c r="U879" i="2"/>
  <c r="U887" i="2"/>
  <c r="W887" i="2"/>
  <c r="U938" i="2"/>
  <c r="W938" i="2"/>
  <c r="U777" i="2"/>
  <c r="W777" i="2"/>
  <c r="W598" i="2"/>
  <c r="U598" i="2"/>
  <c r="U432" i="2"/>
  <c r="W432" i="2"/>
  <c r="W404" i="2"/>
  <c r="U404" i="2"/>
  <c r="U1028" i="2"/>
  <c r="W1028" i="2"/>
  <c r="W993" i="2"/>
  <c r="U993" i="2"/>
  <c r="U1000" i="2"/>
  <c r="W1000" i="2"/>
  <c r="W749" i="2"/>
  <c r="U749" i="2"/>
  <c r="U804" i="2"/>
  <c r="W804" i="2"/>
  <c r="U1053" i="2"/>
  <c r="W1053" i="2"/>
  <c r="U1333" i="2"/>
  <c r="W1333" i="2"/>
  <c r="U548" i="2"/>
  <c r="W548" i="2"/>
  <c r="U696" i="2"/>
  <c r="W696" i="2"/>
  <c r="U853" i="2"/>
  <c r="W853" i="2"/>
  <c r="U1019" i="2"/>
  <c r="W1019" i="2"/>
  <c r="W866" i="2"/>
  <c r="U866" i="2"/>
  <c r="W922" i="2"/>
  <c r="U922" i="2"/>
  <c r="U1067" i="2"/>
  <c r="W1067" i="2"/>
  <c r="U966" i="2"/>
  <c r="W966" i="2"/>
  <c r="U907" i="2"/>
  <c r="W907" i="2"/>
  <c r="U975" i="2"/>
  <c r="W975" i="2"/>
  <c r="U1106" i="2"/>
  <c r="W1106" i="2"/>
  <c r="U1107" i="2"/>
  <c r="W1107" i="2"/>
  <c r="U1060" i="2"/>
  <c r="W1060" i="2"/>
  <c r="U1010" i="2"/>
  <c r="W1010" i="2"/>
  <c r="U965" i="2"/>
  <c r="W965" i="2"/>
  <c r="W1062" i="2"/>
  <c r="U1062" i="2"/>
  <c r="U1035" i="2"/>
  <c r="W1035" i="2"/>
  <c r="U1071" i="2"/>
  <c r="W1071" i="2"/>
  <c r="U1066" i="2"/>
  <c r="W1066" i="2"/>
  <c r="U1018" i="2"/>
  <c r="W1018" i="2"/>
  <c r="U828" i="2"/>
  <c r="W828" i="2"/>
  <c r="W1038" i="2"/>
  <c r="U1038" i="2"/>
  <c r="W934" i="2"/>
  <c r="U934" i="2"/>
  <c r="W875" i="2"/>
  <c r="U875" i="2"/>
  <c r="W962" i="2"/>
  <c r="U962" i="2"/>
  <c r="U941" i="2"/>
  <c r="W941" i="2"/>
  <c r="U1088" i="2"/>
  <c r="W1088" i="2"/>
  <c r="U789" i="2"/>
  <c r="W789" i="2"/>
  <c r="W790" i="2"/>
  <c r="U790" i="2"/>
  <c r="U1011" i="2"/>
  <c r="W1011" i="2"/>
  <c r="U982" i="2"/>
  <c r="W982" i="2"/>
  <c r="U845" i="2"/>
  <c r="W845" i="2"/>
  <c r="U936" i="2"/>
  <c r="W936" i="2"/>
  <c r="U961" i="2"/>
  <c r="W961" i="2"/>
  <c r="W779" i="2"/>
  <c r="U779" i="2"/>
  <c r="U610" i="2"/>
  <c r="W610" i="2"/>
  <c r="W854" i="2"/>
  <c r="U854" i="2"/>
  <c r="U633" i="2"/>
  <c r="W633" i="2"/>
  <c r="W431" i="2"/>
  <c r="U431" i="2"/>
  <c r="W403" i="2"/>
  <c r="U403" i="2"/>
  <c r="U1020" i="2"/>
  <c r="W1020" i="2"/>
  <c r="U1027" i="2"/>
  <c r="W1027" i="2"/>
  <c r="U996" i="2"/>
  <c r="W996" i="2"/>
  <c r="U1005" i="2"/>
  <c r="W1005" i="2"/>
  <c r="W1089" i="2"/>
  <c r="U1089" i="2"/>
  <c r="W815" i="2"/>
  <c r="U815" i="2"/>
  <c r="W1052" i="2"/>
  <c r="U1052" i="2"/>
  <c r="U1306" i="2"/>
  <c r="W1306" i="2"/>
  <c r="U688" i="2"/>
  <c r="W688" i="2"/>
  <c r="U681" i="2"/>
  <c r="W681" i="2"/>
  <c r="C16" i="17"/>
  <c r="O54" i="37" l="1"/>
  <c r="M16" i="37"/>
  <c r="M47" i="37"/>
  <c r="Y47" i="37" s="1"/>
  <c r="M50" i="37"/>
  <c r="Y50" i="37" s="1"/>
  <c r="M24" i="37"/>
  <c r="S24" i="37" s="1"/>
  <c r="O35" i="37"/>
  <c r="U35" i="37" s="1"/>
  <c r="M35" i="37"/>
  <c r="S35" i="37" s="1"/>
  <c r="M46" i="37"/>
  <c r="S46" i="37" s="1"/>
  <c r="O32" i="37"/>
  <c r="O44" i="37"/>
  <c r="M54" i="37"/>
  <c r="M31" i="37"/>
  <c r="M28" i="37"/>
  <c r="O43" i="37"/>
  <c r="O16" i="37"/>
  <c r="M42" i="37"/>
  <c r="M44" i="37"/>
  <c r="O47" i="37"/>
  <c r="O50" i="37"/>
  <c r="S47" i="37"/>
  <c r="O40" i="37"/>
  <c r="O18" i="37"/>
  <c r="U24" i="37"/>
  <c r="AA24" i="37"/>
  <c r="O41" i="37"/>
  <c r="AA51" i="37"/>
  <c r="U51" i="37"/>
  <c r="O21" i="37"/>
  <c r="M38" i="37"/>
  <c r="O42" i="37"/>
  <c r="M40" i="37"/>
  <c r="M18" i="37"/>
  <c r="M41" i="37"/>
  <c r="S51" i="37"/>
  <c r="Y51" i="37"/>
  <c r="M21" i="37"/>
  <c r="O38" i="37"/>
  <c r="AA54" i="37"/>
  <c r="U54" i="37"/>
  <c r="O28" i="37"/>
  <c r="S50" i="37"/>
  <c r="O30" i="37"/>
  <c r="O46" i="37"/>
  <c r="S19" i="37"/>
  <c r="Y19" i="37"/>
  <c r="O23" i="37"/>
  <c r="M45" i="37"/>
  <c r="M39" i="37"/>
  <c r="O17" i="37"/>
  <c r="O31" i="37"/>
  <c r="M30" i="37"/>
  <c r="U19" i="37"/>
  <c r="AA19" i="37"/>
  <c r="M23" i="37"/>
  <c r="O45" i="37"/>
  <c r="O39" i="37"/>
  <c r="M17" i="37"/>
  <c r="M43" i="37"/>
  <c r="M36" i="37"/>
  <c r="O14" i="37"/>
  <c r="U32" i="37"/>
  <c r="AA32" i="37"/>
  <c r="M20" i="37"/>
  <c r="O48" i="37"/>
  <c r="AA48" i="37" s="1"/>
  <c r="M22" i="37"/>
  <c r="O29" i="37"/>
  <c r="M37" i="37"/>
  <c r="O34" i="37"/>
  <c r="O36" i="37"/>
  <c r="M14" i="37"/>
  <c r="M32" i="37"/>
  <c r="O20" i="37"/>
  <c r="M48" i="37"/>
  <c r="Y48" i="37" s="1"/>
  <c r="O22" i="37"/>
  <c r="M29" i="37"/>
  <c r="O37" i="37"/>
  <c r="M34" i="37"/>
  <c r="P103" i="37"/>
  <c r="N33" i="18"/>
  <c r="M33" i="18"/>
  <c r="L33" i="18"/>
  <c r="K33" i="18"/>
  <c r="J33" i="18"/>
  <c r="I33" i="18"/>
  <c r="N30" i="38"/>
  <c r="M30" i="38"/>
  <c r="L30" i="38"/>
  <c r="K30" i="38"/>
  <c r="J30" i="38"/>
  <c r="Y35" i="37" l="1"/>
  <c r="Y24" i="37"/>
  <c r="AA35" i="37"/>
  <c r="Y46" i="37"/>
  <c r="S20" i="37"/>
  <c r="Y20" i="37"/>
  <c r="S28" i="37"/>
  <c r="Y28" i="37"/>
  <c r="M57" i="37"/>
  <c r="Y23" i="37"/>
  <c r="S23" i="37"/>
  <c r="Y39" i="37"/>
  <c r="S39" i="37"/>
  <c r="S41" i="37"/>
  <c r="Y41" i="37"/>
  <c r="S31" i="37"/>
  <c r="Y31" i="37"/>
  <c r="Y32" i="37"/>
  <c r="S32" i="37"/>
  <c r="AA21" i="37"/>
  <c r="U21" i="37"/>
  <c r="AA36" i="37"/>
  <c r="U36" i="37"/>
  <c r="Y45" i="37"/>
  <c r="S45" i="37"/>
  <c r="AA28" i="37"/>
  <c r="U28" i="37"/>
  <c r="U50" i="37"/>
  <c r="AA50" i="37"/>
  <c r="Y54" i="37"/>
  <c r="S54" i="37"/>
  <c r="AA17" i="37"/>
  <c r="U17" i="37"/>
  <c r="S34" i="37"/>
  <c r="Y34" i="37"/>
  <c r="U34" i="37"/>
  <c r="AA34" i="37"/>
  <c r="O57" i="37"/>
  <c r="AA23" i="37"/>
  <c r="U23" i="37"/>
  <c r="U41" i="37"/>
  <c r="AA41" i="37"/>
  <c r="AA47" i="37"/>
  <c r="U47" i="37"/>
  <c r="AA20" i="37"/>
  <c r="U20" i="37"/>
  <c r="U45" i="37"/>
  <c r="AA45" i="37"/>
  <c r="U37" i="37"/>
  <c r="AA37" i="37"/>
  <c r="S29" i="37"/>
  <c r="Y29" i="37"/>
  <c r="S37" i="37"/>
  <c r="Y37" i="37"/>
  <c r="Y36" i="37"/>
  <c r="S36" i="37"/>
  <c r="S44" i="37"/>
  <c r="Y44" i="37"/>
  <c r="AA22" i="37"/>
  <c r="U22" i="37"/>
  <c r="U29" i="37"/>
  <c r="AA29" i="37"/>
  <c r="Y43" i="37"/>
  <c r="S43" i="37"/>
  <c r="AA38" i="37"/>
  <c r="U38" i="37"/>
  <c r="Y40" i="37"/>
  <c r="S40" i="37"/>
  <c r="Y42" i="37"/>
  <c r="S42" i="37"/>
  <c r="AA44" i="37"/>
  <c r="U44" i="37"/>
  <c r="Y22" i="37"/>
  <c r="S22" i="37"/>
  <c r="Y17" i="37"/>
  <c r="S17" i="37"/>
  <c r="Y30" i="37"/>
  <c r="S30" i="37"/>
  <c r="U46" i="37"/>
  <c r="AA46" i="37"/>
  <c r="Y21" i="37"/>
  <c r="S21" i="37"/>
  <c r="U42" i="37"/>
  <c r="AA42" i="37"/>
  <c r="U39" i="37"/>
  <c r="AA39" i="37"/>
  <c r="AA31" i="37"/>
  <c r="U31" i="37"/>
  <c r="AA30" i="37"/>
  <c r="U30" i="37"/>
  <c r="S38" i="37"/>
  <c r="Y38" i="37"/>
  <c r="AA40" i="37"/>
  <c r="U40" i="37"/>
  <c r="U43" i="37"/>
  <c r="AA43" i="37"/>
  <c r="S48" i="37"/>
  <c r="U48" i="37"/>
  <c r="S49" i="37"/>
  <c r="Y49" i="37"/>
  <c r="AA49" i="37"/>
  <c r="U49" i="37"/>
  <c r="Y18" i="37"/>
  <c r="S18" i="37"/>
  <c r="U18" i="37"/>
  <c r="AA18" i="37"/>
  <c r="J31" i="38"/>
  <c r="I31" i="38"/>
  <c r="M31" i="38"/>
  <c r="L31" i="38"/>
  <c r="I40" i="18"/>
  <c r="N40" i="18"/>
  <c r="M40" i="18"/>
  <c r="G10" i="28"/>
  <c r="N23" i="38"/>
  <c r="M23" i="38"/>
  <c r="L23" i="38"/>
  <c r="K23" i="38"/>
  <c r="J23" i="38"/>
  <c r="I23" i="38"/>
  <c r="B4" i="38"/>
  <c r="R97" i="37"/>
  <c r="Z8" i="2"/>
  <c r="Y8" i="2"/>
  <c r="B4" i="37"/>
  <c r="B4" i="5"/>
  <c r="B4" i="31"/>
  <c r="D98" i="35"/>
  <c r="N29" i="18"/>
  <c r="M29" i="18"/>
  <c r="L29" i="18"/>
  <c r="K29" i="18"/>
  <c r="J29" i="18"/>
  <c r="I29" i="18"/>
  <c r="G23" i="31"/>
  <c r="G24" i="31"/>
  <c r="G25" i="31"/>
  <c r="G26" i="31"/>
  <c r="B4" i="28"/>
  <c r="C4" i="2"/>
  <c r="B4" i="18"/>
  <c r="B4" i="17"/>
  <c r="B41" i="17"/>
  <c r="B47" i="17" s="1"/>
  <c r="B51" i="17" s="1"/>
  <c r="B52" i="17"/>
  <c r="Z563" i="2" l="1"/>
  <c r="T563" i="2" s="1"/>
  <c r="Z761" i="2"/>
  <c r="T761" i="2" s="1"/>
  <c r="Z639" i="2"/>
  <c r="T639" i="2" s="1"/>
  <c r="Z561" i="2"/>
  <c r="T561" i="2" s="1"/>
  <c r="Z695" i="2"/>
  <c r="T695" i="2" s="1"/>
  <c r="Z631" i="2"/>
  <c r="Z630" i="2"/>
  <c r="T630" i="2" s="1"/>
  <c r="Y549" i="2"/>
  <c r="S549" i="2" s="1"/>
  <c r="Y697" i="2"/>
  <c r="S697" i="2" s="1"/>
  <c r="Y678" i="2"/>
  <c r="S678" i="2" s="1"/>
  <c r="Y548" i="2"/>
  <c r="S548" i="2" s="1"/>
  <c r="Y460" i="2"/>
  <c r="S460" i="2" s="1"/>
  <c r="Y679" i="2"/>
  <c r="S679" i="2" s="1"/>
  <c r="Y547" i="2"/>
  <c r="S547" i="2" s="1"/>
  <c r="Y533" i="2"/>
  <c r="S533" i="2" s="1"/>
  <c r="K51" i="37" s="1"/>
  <c r="Y276" i="2"/>
  <c r="S276" i="2" s="1"/>
  <c r="Z678" i="2"/>
  <c r="Z147" i="2"/>
  <c r="Z627" i="2"/>
  <c r="Z681" i="2"/>
  <c r="Z547" i="2"/>
  <c r="Z429" i="2"/>
  <c r="Z696" i="2"/>
  <c r="Z690" i="2"/>
  <c r="Z682" i="2"/>
  <c r="Z533" i="2"/>
  <c r="Z460" i="2"/>
  <c r="Z688" i="2"/>
  <c r="Z697" i="2"/>
  <c r="Z548" i="2"/>
  <c r="Z135" i="2"/>
  <c r="Z679" i="2"/>
  <c r="Z549" i="2"/>
  <c r="Z428" i="2"/>
  <c r="Y1258" i="2"/>
  <c r="S1258" i="2" s="1"/>
  <c r="Y1363" i="2"/>
  <c r="S1363" i="2" s="1"/>
  <c r="Y1335" i="2"/>
  <c r="S1335" i="2" s="1"/>
  <c r="Y1408" i="2"/>
  <c r="S1408" i="2" s="1"/>
  <c r="Y1419" i="2"/>
  <c r="S1419" i="2" s="1"/>
  <c r="Y1349" i="2"/>
  <c r="S1349" i="2" s="1"/>
  <c r="Y1440" i="2"/>
  <c r="S1440" i="2" s="1"/>
  <c r="Y1304" i="2"/>
  <c r="S1304" i="2" s="1"/>
  <c r="Y1306" i="2"/>
  <c r="S1306" i="2" s="1"/>
  <c r="Y1120" i="2"/>
  <c r="S1120" i="2" s="1"/>
  <c r="Y1439" i="2"/>
  <c r="S1439" i="2" s="1"/>
  <c r="Y1310" i="2"/>
  <c r="S1310" i="2" s="1"/>
  <c r="Y1407" i="2"/>
  <c r="S1407" i="2" s="1"/>
  <c r="Y1350" i="2"/>
  <c r="S1350" i="2" s="1"/>
  <c r="Y1225" i="2"/>
  <c r="S1225" i="2" s="1"/>
  <c r="Y1437" i="2"/>
  <c r="S1437" i="2" s="1"/>
  <c r="Y1333" i="2"/>
  <c r="S1333" i="2" s="1"/>
  <c r="Y1362" i="2"/>
  <c r="S1362" i="2" s="1"/>
  <c r="Y1438" i="2"/>
  <c r="S1438" i="2" s="1"/>
  <c r="Y1364" i="2"/>
  <c r="S1364" i="2" s="1"/>
  <c r="Y1121" i="2"/>
  <c r="S1121" i="2" s="1"/>
  <c r="Y1240" i="2"/>
  <c r="S1240" i="2" s="1"/>
  <c r="Y1436" i="2"/>
  <c r="S1436" i="2" s="1"/>
  <c r="Y1259" i="2"/>
  <c r="S1259" i="2" s="1"/>
  <c r="Y1406" i="2"/>
  <c r="S1406" i="2" s="1"/>
  <c r="Y1211" i="2"/>
  <c r="S1211" i="2" s="1"/>
  <c r="Z1385" i="2"/>
  <c r="Z1239" i="2"/>
  <c r="Z1247" i="2"/>
  <c r="Z1165" i="2"/>
  <c r="Z1296" i="2"/>
  <c r="Z1306" i="2"/>
  <c r="Z1140" i="2"/>
  <c r="Z1298" i="2"/>
  <c r="Z1363" i="2"/>
  <c r="Z1302" i="2"/>
  <c r="Z1255" i="2"/>
  <c r="Z1351" i="2"/>
  <c r="Z1356" i="2"/>
  <c r="Z1258" i="2"/>
  <c r="Z1297" i="2"/>
  <c r="Z1364" i="2"/>
  <c r="Z1259" i="2"/>
  <c r="Z1310" i="2"/>
  <c r="Z1142" i="2"/>
  <c r="Z1304" i="2"/>
  <c r="Z1250" i="2"/>
  <c r="Z1275" i="2"/>
  <c r="Z1141" i="2"/>
  <c r="Z1387" i="2"/>
  <c r="Z1386" i="2"/>
  <c r="Z1333" i="2"/>
  <c r="Z1163" i="2"/>
  <c r="Z1248" i="2"/>
  <c r="Z1166" i="2"/>
  <c r="Y1051" i="2"/>
  <c r="S1051" i="2" s="1"/>
  <c r="Y1047" i="2"/>
  <c r="Y1050" i="2"/>
  <c r="S1050" i="2" s="1"/>
  <c r="Y1048" i="2"/>
  <c r="Y1052" i="2"/>
  <c r="S1052" i="2" s="1"/>
  <c r="Y1053" i="2"/>
  <c r="S1053" i="2" s="1"/>
  <c r="Y1049" i="2"/>
  <c r="S1049" i="2" s="1"/>
  <c r="Y1054" i="2"/>
  <c r="S1054" i="2" s="1"/>
  <c r="Y806" i="2"/>
  <c r="S806" i="2" s="1"/>
  <c r="Y807" i="2"/>
  <c r="S807" i="2" s="1"/>
  <c r="Y805" i="2"/>
  <c r="S805" i="2" s="1"/>
  <c r="Y804" i="2"/>
  <c r="S804" i="2" s="1"/>
  <c r="Y808" i="2"/>
  <c r="S808" i="2" s="1"/>
  <c r="Y815" i="2"/>
  <c r="S815" i="2" s="1"/>
  <c r="Y814" i="2"/>
  <c r="S814" i="2" s="1"/>
  <c r="Y812" i="2"/>
  <c r="S812" i="2" s="1"/>
  <c r="Z1051" i="2"/>
  <c r="Z1050" i="2"/>
  <c r="Z1054" i="2"/>
  <c r="Z1047" i="2"/>
  <c r="Z1053" i="2"/>
  <c r="Z1049" i="2"/>
  <c r="Z1052" i="2"/>
  <c r="Z1048" i="2"/>
  <c r="Z808" i="2"/>
  <c r="Z807" i="2"/>
  <c r="Z805" i="2"/>
  <c r="Z806" i="2"/>
  <c r="Z804" i="2"/>
  <c r="Z812" i="2"/>
  <c r="Z815" i="2"/>
  <c r="Z814" i="2"/>
  <c r="Y762" i="2"/>
  <c r="S762" i="2" s="1"/>
  <c r="Y749" i="2"/>
  <c r="S749" i="2" s="1"/>
  <c r="Y690" i="2"/>
  <c r="S690" i="2" s="1"/>
  <c r="Y750" i="2"/>
  <c r="S750" i="2" s="1"/>
  <c r="Y700" i="2"/>
  <c r="Y774" i="2"/>
  <c r="S774" i="2" s="1"/>
  <c r="Y775" i="2"/>
  <c r="S775" i="2" s="1"/>
  <c r="Y751" i="2"/>
  <c r="S751" i="2" s="1"/>
  <c r="Y720" i="2"/>
  <c r="S720" i="2" s="1"/>
  <c r="Y721" i="2"/>
  <c r="S721" i="2" s="1"/>
  <c r="Z749" i="2"/>
  <c r="Z751" i="2"/>
  <c r="Y688" i="2"/>
  <c r="S688" i="2" s="1"/>
  <c r="Y581" i="2"/>
  <c r="S581" i="2" s="1"/>
  <c r="Y651" i="2"/>
  <c r="S651" i="2" s="1"/>
  <c r="Y580" i="2"/>
  <c r="S580" i="2" s="1"/>
  <c r="Y587" i="2"/>
  <c r="S587" i="2" s="1"/>
  <c r="Z604" i="2"/>
  <c r="Z603" i="2"/>
  <c r="Z609" i="2"/>
  <c r="Z651" i="2"/>
  <c r="Z606" i="2"/>
  <c r="Z607" i="2"/>
  <c r="Z602" i="2"/>
  <c r="Z580" i="2"/>
  <c r="Z605" i="2"/>
  <c r="Z599" i="2"/>
  <c r="Z594" i="2"/>
  <c r="Z608" i="2"/>
  <c r="Z581" i="2"/>
  <c r="Y307" i="2"/>
  <c r="S307" i="2" s="1"/>
  <c r="Y336" i="2"/>
  <c r="S336" i="2" s="1"/>
  <c r="Y281" i="2"/>
  <c r="S281" i="2" s="1"/>
  <c r="Y236" i="2"/>
  <c r="S236" i="2" s="1"/>
  <c r="Y275" i="2"/>
  <c r="S275" i="2" s="1"/>
  <c r="Y280" i="2"/>
  <c r="S280" i="2" s="1"/>
  <c r="Y294" i="2"/>
  <c r="S294" i="2" s="1"/>
  <c r="Y293" i="2"/>
  <c r="S293" i="2" s="1"/>
  <c r="Y337" i="2"/>
  <c r="S337" i="2" s="1"/>
  <c r="Y328" i="2"/>
  <c r="S328" i="2" s="1"/>
  <c r="Y258" i="2"/>
  <c r="S258" i="2" s="1"/>
  <c r="Y329" i="2"/>
  <c r="S329" i="2" s="1"/>
  <c r="Y257" i="2"/>
  <c r="S257" i="2" s="1"/>
  <c r="Y306" i="2"/>
  <c r="S306" i="2" s="1"/>
  <c r="Y237" i="2"/>
  <c r="S237" i="2" s="1"/>
  <c r="Y332" i="2"/>
  <c r="S332" i="2" s="1"/>
  <c r="Y139" i="2"/>
  <c r="S139" i="2" s="1"/>
  <c r="Y112" i="2"/>
  <c r="S112" i="2" s="1"/>
  <c r="Y1094" i="2"/>
  <c r="Y1089" i="2"/>
  <c r="S1089" i="2" s="1"/>
  <c r="Y1091" i="2"/>
  <c r="Y1097" i="2"/>
  <c r="Y1099" i="2"/>
  <c r="Y1092" i="2"/>
  <c r="S1092" i="2" s="1"/>
  <c r="Y1096" i="2"/>
  <c r="Y1093" i="2"/>
  <c r="Y1090" i="2"/>
  <c r="S1090" i="2" s="1"/>
  <c r="Y1098" i="2"/>
  <c r="Y1095" i="2"/>
  <c r="Z1097" i="2"/>
  <c r="Z1089" i="2"/>
  <c r="Z1094" i="2"/>
  <c r="Z1091" i="2"/>
  <c r="Z1095" i="2"/>
  <c r="Z1096" i="2"/>
  <c r="Z1098" i="2"/>
  <c r="Z1092" i="2"/>
  <c r="Z1090" i="2"/>
  <c r="Z1093" i="2"/>
  <c r="Z1099" i="2"/>
  <c r="Z1000" i="2"/>
  <c r="Z1007" i="2"/>
  <c r="Z999" i="2"/>
  <c r="Z995" i="2"/>
  <c r="Z997" i="2"/>
  <c r="Z1005" i="2"/>
  <c r="Z996" i="2"/>
  <c r="Z990" i="2"/>
  <c r="Z994" i="2"/>
  <c r="Z998" i="2"/>
  <c r="Z1006" i="2"/>
  <c r="Z989" i="2"/>
  <c r="Z993" i="2"/>
  <c r="Y995" i="2"/>
  <c r="S995" i="2" s="1"/>
  <c r="Y1007" i="2"/>
  <c r="S1007" i="2" s="1"/>
  <c r="Y997" i="2"/>
  <c r="S997" i="2" s="1"/>
  <c r="Y998" i="2"/>
  <c r="S998" i="2" s="1"/>
  <c r="Y989" i="2"/>
  <c r="S989" i="2" s="1"/>
  <c r="Y993" i="2"/>
  <c r="S993" i="2" s="1"/>
  <c r="Y1005" i="2"/>
  <c r="S1005" i="2" s="1"/>
  <c r="Y994" i="2"/>
  <c r="S994" i="2" s="1"/>
  <c r="Y1000" i="2"/>
  <c r="S1000" i="2" s="1"/>
  <c r="Y1006" i="2"/>
  <c r="S1006" i="2" s="1"/>
  <c r="Y990" i="2"/>
  <c r="S990" i="2" s="1"/>
  <c r="Y999" i="2"/>
  <c r="S999" i="2" s="1"/>
  <c r="Y996" i="2"/>
  <c r="S996" i="2" s="1"/>
  <c r="Y1026" i="2"/>
  <c r="S1026" i="2" s="1"/>
  <c r="Y1030" i="2"/>
  <c r="S1030" i="2" s="1"/>
  <c r="Y1031" i="2"/>
  <c r="S1031" i="2" s="1"/>
  <c r="Y1111" i="2"/>
  <c r="S1111" i="2" s="1"/>
  <c r="K49" i="37" s="1"/>
  <c r="Y1023" i="2"/>
  <c r="S1023" i="2" s="1"/>
  <c r="Y1033" i="2"/>
  <c r="S1033" i="2" s="1"/>
  <c r="Y1020" i="2"/>
  <c r="S1020" i="2" s="1"/>
  <c r="Y1021" i="2"/>
  <c r="S1021" i="2" s="1"/>
  <c r="Y1027" i="2"/>
  <c r="S1027" i="2" s="1"/>
  <c r="Y1022" i="2"/>
  <c r="S1022" i="2" s="1"/>
  <c r="Y1029" i="2"/>
  <c r="S1029" i="2" s="1"/>
  <c r="Y1028" i="2"/>
  <c r="S1028" i="2" s="1"/>
  <c r="Z1022" i="2"/>
  <c r="Z1031" i="2"/>
  <c r="Z1111" i="2"/>
  <c r="Z1029" i="2"/>
  <c r="Z1021" i="2"/>
  <c r="Z1028" i="2"/>
  <c r="Z1020" i="2"/>
  <c r="Z1033" i="2"/>
  <c r="Z1026" i="2"/>
  <c r="Z1023" i="2"/>
  <c r="Z1030" i="2"/>
  <c r="Z1027" i="2"/>
  <c r="Y376" i="2"/>
  <c r="Y374" i="2"/>
  <c r="Y378" i="2"/>
  <c r="Y151" i="2"/>
  <c r="Y150" i="2"/>
  <c r="Y158" i="2"/>
  <c r="Y154" i="2"/>
  <c r="Y153" i="2"/>
  <c r="Z151" i="2"/>
  <c r="Z153" i="2"/>
  <c r="Z150" i="2"/>
  <c r="Z154" i="2"/>
  <c r="Y404" i="2"/>
  <c r="S404" i="2" s="1"/>
  <c r="Y449" i="2"/>
  <c r="S449" i="2" s="1"/>
  <c r="Y403" i="2"/>
  <c r="S403" i="2" s="1"/>
  <c r="Y407" i="2"/>
  <c r="S407" i="2" s="1"/>
  <c r="Y405" i="2"/>
  <c r="S405" i="2" s="1"/>
  <c r="Y408" i="2"/>
  <c r="S408" i="2" s="1"/>
  <c r="Y447" i="2"/>
  <c r="S447" i="2" s="1"/>
  <c r="Y431" i="2"/>
  <c r="S431" i="2" s="1"/>
  <c r="Y430" i="2"/>
  <c r="S430" i="2" s="1"/>
  <c r="Y446" i="2"/>
  <c r="S446" i="2" s="1"/>
  <c r="Y448" i="2"/>
  <c r="S448" i="2" s="1"/>
  <c r="Y426" i="2"/>
  <c r="S426" i="2" s="1"/>
  <c r="Y445" i="2"/>
  <c r="S445" i="2" s="1"/>
  <c r="Y457" i="2"/>
  <c r="S457" i="2" s="1"/>
  <c r="Y444" i="2"/>
  <c r="S444" i="2" s="1"/>
  <c r="Y443" i="2"/>
  <c r="S443" i="2" s="1"/>
  <c r="Y458" i="2"/>
  <c r="S458" i="2" s="1"/>
  <c r="Y432" i="2"/>
  <c r="S432" i="2" s="1"/>
  <c r="Z404" i="2"/>
  <c r="Z408" i="2"/>
  <c r="Z405" i="2"/>
  <c r="Z407" i="2"/>
  <c r="Z449" i="2"/>
  <c r="Z403" i="2"/>
  <c r="Z445" i="2"/>
  <c r="Z426" i="2"/>
  <c r="Z447" i="2"/>
  <c r="Z446" i="2"/>
  <c r="Z430" i="2"/>
  <c r="Z448" i="2"/>
  <c r="Z443" i="2"/>
  <c r="Z432" i="2"/>
  <c r="Z431" i="2"/>
  <c r="Z457" i="2"/>
  <c r="Z458" i="2"/>
  <c r="Z444" i="2"/>
  <c r="Y615" i="2"/>
  <c r="S615" i="2" s="1"/>
  <c r="Y565" i="2"/>
  <c r="S565" i="2" s="1"/>
  <c r="Y613" i="2"/>
  <c r="S613" i="2" s="1"/>
  <c r="Y597" i="2"/>
  <c r="S597" i="2" s="1"/>
  <c r="Y399" i="2"/>
  <c r="Y650" i="2"/>
  <c r="Y614" i="2"/>
  <c r="S614" i="2" s="1"/>
  <c r="Y582" i="2"/>
  <c r="S582" i="2" s="1"/>
  <c r="Y633" i="2"/>
  <c r="S633" i="2" s="1"/>
  <c r="Y598" i="2"/>
  <c r="S598" i="2" s="1"/>
  <c r="Z650" i="2"/>
  <c r="Z598" i="2"/>
  <c r="Z399" i="2"/>
  <c r="Z633" i="2"/>
  <c r="Z613" i="2"/>
  <c r="Z565" i="2"/>
  <c r="Z614" i="2"/>
  <c r="Z582" i="2"/>
  <c r="Z597" i="2"/>
  <c r="Z615" i="2"/>
  <c r="Y862" i="2"/>
  <c r="S862" i="2" s="1"/>
  <c r="Y601" i="2"/>
  <c r="S601" i="2" s="1"/>
  <c r="Y610" i="2"/>
  <c r="S610" i="2" s="1"/>
  <c r="Y1056" i="2"/>
  <c r="S1056" i="2" s="1"/>
  <c r="Y1061" i="2"/>
  <c r="S1061" i="2" s="1"/>
  <c r="Y801" i="2"/>
  <c r="S801" i="2" s="1"/>
  <c r="Y566" i="2"/>
  <c r="S566" i="2" s="1"/>
  <c r="Y1086" i="2"/>
  <c r="S1086" i="2" s="1"/>
  <c r="Y873" i="2"/>
  <c r="S873" i="2" s="1"/>
  <c r="Y1104" i="2"/>
  <c r="S1104" i="2" s="1"/>
  <c r="Y1077" i="2"/>
  <c r="S1077" i="2" s="1"/>
  <c r="Y959" i="2"/>
  <c r="S959" i="2" s="1"/>
  <c r="Y1075" i="2"/>
  <c r="S1075" i="2" s="1"/>
  <c r="Y854" i="2"/>
  <c r="S854" i="2" s="1"/>
  <c r="Y1018" i="2"/>
  <c r="S1018" i="2" s="1"/>
  <c r="Y916" i="2"/>
  <c r="S916" i="2" s="1"/>
  <c r="Y778" i="2"/>
  <c r="S778" i="2" s="1"/>
  <c r="Y859" i="2"/>
  <c r="S859" i="2" s="1"/>
  <c r="Y974" i="2"/>
  <c r="S974" i="2" s="1"/>
  <c r="Y881" i="2"/>
  <c r="S881" i="2" s="1"/>
  <c r="Y792" i="2"/>
  <c r="S792" i="2" s="1"/>
  <c r="Y781" i="2"/>
  <c r="S781" i="2" s="1"/>
  <c r="Y831" i="2"/>
  <c r="S831" i="2" s="1"/>
  <c r="Y987" i="2"/>
  <c r="S987" i="2" s="1"/>
  <c r="Y918" i="2"/>
  <c r="S918" i="2" s="1"/>
  <c r="Y785" i="2"/>
  <c r="S785" i="2" s="1"/>
  <c r="Y910" i="2"/>
  <c r="S910" i="2" s="1"/>
  <c r="Y1041" i="2"/>
  <c r="S1041" i="2" s="1"/>
  <c r="Y595" i="2"/>
  <c r="S595" i="2" s="1"/>
  <c r="Y550" i="2"/>
  <c r="S550" i="2" s="1"/>
  <c r="Y816" i="2"/>
  <c r="S816" i="2" s="1"/>
  <c r="Y844" i="2"/>
  <c r="S844" i="2" s="1"/>
  <c r="Y889" i="2"/>
  <c r="S889" i="2" s="1"/>
  <c r="Y1105" i="2"/>
  <c r="S1105" i="2" s="1"/>
  <c r="Y917" i="2"/>
  <c r="S917" i="2" s="1"/>
  <c r="Y1078" i="2"/>
  <c r="S1078" i="2" s="1"/>
  <c r="Y963" i="2"/>
  <c r="S963" i="2" s="1"/>
  <c r="Y972" i="2"/>
  <c r="S972" i="2" s="1"/>
  <c r="K15" i="37" s="1"/>
  <c r="Y885" i="2"/>
  <c r="S885" i="2" s="1"/>
  <c r="Y1060" i="2"/>
  <c r="S1060" i="2" s="1"/>
  <c r="Y924" i="2"/>
  <c r="S924" i="2" s="1"/>
  <c r="Y985" i="2"/>
  <c r="S985" i="2" s="1"/>
  <c r="Y786" i="2"/>
  <c r="S786" i="2" s="1"/>
  <c r="Y780" i="2"/>
  <c r="S780" i="2" s="1"/>
  <c r="Y826" i="2"/>
  <c r="S826" i="2" s="1"/>
  <c r="Y861" i="2"/>
  <c r="S861" i="2" s="1"/>
  <c r="Y794" i="2"/>
  <c r="S794" i="2" s="1"/>
  <c r="Y879" i="2"/>
  <c r="S879" i="2" s="1"/>
  <c r="Y850" i="2"/>
  <c r="S850" i="2" s="1"/>
  <c r="Y895" i="2"/>
  <c r="S895" i="2" s="1"/>
  <c r="Y1085" i="2"/>
  <c r="S1085" i="2" s="1"/>
  <c r="Y856" i="2"/>
  <c r="S856" i="2" s="1"/>
  <c r="Y980" i="2"/>
  <c r="S980" i="2" s="1"/>
  <c r="Y922" i="2"/>
  <c r="S922" i="2" s="1"/>
  <c r="Y966" i="2"/>
  <c r="S966" i="2" s="1"/>
  <c r="Y1108" i="2"/>
  <c r="S1108" i="2" s="1"/>
  <c r="Y784" i="2"/>
  <c r="S784" i="2" s="1"/>
  <c r="Y871" i="2"/>
  <c r="S871" i="2" s="1"/>
  <c r="Y886" i="2"/>
  <c r="S886" i="2" s="1"/>
  <c r="Y927" i="2"/>
  <c r="S927" i="2" s="1"/>
  <c r="Y843" i="2"/>
  <c r="S843" i="2" s="1"/>
  <c r="Y906" i="2"/>
  <c r="S906" i="2" s="1"/>
  <c r="Y782" i="2"/>
  <c r="S782" i="2" s="1"/>
  <c r="Y828" i="2"/>
  <c r="S828" i="2" s="1"/>
  <c r="Y882" i="2"/>
  <c r="S882" i="2" s="1"/>
  <c r="Y836" i="2"/>
  <c r="S836" i="2" s="1"/>
  <c r="Y880" i="2"/>
  <c r="S880" i="2" s="1"/>
  <c r="Y899" i="2"/>
  <c r="S899" i="2" s="1"/>
  <c r="Y852" i="2"/>
  <c r="S852" i="2" s="1"/>
  <c r="Y1071" i="2"/>
  <c r="S1071" i="2" s="1"/>
  <c r="Y960" i="2"/>
  <c r="S960" i="2" s="1"/>
  <c r="Y986" i="2"/>
  <c r="S986" i="2" s="1"/>
  <c r="Y568" i="2"/>
  <c r="S568" i="2" s="1"/>
  <c r="Y1069" i="2"/>
  <c r="S1069" i="2" s="1"/>
  <c r="Y864" i="2"/>
  <c r="S864" i="2" s="1"/>
  <c r="Y965" i="2"/>
  <c r="S965" i="2" s="1"/>
  <c r="Y929" i="2"/>
  <c r="S929" i="2" s="1"/>
  <c r="Y983" i="2"/>
  <c r="S983" i="2" s="1"/>
  <c r="Y874" i="2"/>
  <c r="S874" i="2" s="1"/>
  <c r="Y934" i="2"/>
  <c r="S934" i="2" s="1"/>
  <c r="Y1017" i="2"/>
  <c r="S1017" i="2" s="1"/>
  <c r="Y837" i="2"/>
  <c r="S837" i="2" s="1"/>
  <c r="Y919" i="2"/>
  <c r="S919" i="2" s="1"/>
  <c r="Y845" i="2"/>
  <c r="S845" i="2" s="1"/>
  <c r="Y883" i="2"/>
  <c r="S883" i="2" s="1"/>
  <c r="Y830" i="2"/>
  <c r="S830" i="2" s="1"/>
  <c r="Y849" i="2"/>
  <c r="S849" i="2" s="1"/>
  <c r="Y838" i="2"/>
  <c r="S838" i="2" s="1"/>
  <c r="Y596" i="2"/>
  <c r="S596" i="2" s="1"/>
  <c r="Y939" i="2"/>
  <c r="S939" i="2" s="1"/>
  <c r="Y870" i="2"/>
  <c r="S870" i="2" s="1"/>
  <c r="Y872" i="2"/>
  <c r="S872" i="2" s="1"/>
  <c r="Y1009" i="2"/>
  <c r="S1009" i="2" s="1"/>
  <c r="Y793" i="2"/>
  <c r="S793" i="2" s="1"/>
  <c r="Y954" i="2"/>
  <c r="S954" i="2" s="1"/>
  <c r="Y887" i="2"/>
  <c r="S887" i="2" s="1"/>
  <c r="Y847" i="2"/>
  <c r="S847" i="2" s="1"/>
  <c r="Y832" i="2"/>
  <c r="S832" i="2" s="1"/>
  <c r="Y851" i="2"/>
  <c r="S851" i="2" s="1"/>
  <c r="Y866" i="2"/>
  <c r="S866" i="2" s="1"/>
  <c r="Y961" i="2"/>
  <c r="S961" i="2" s="1"/>
  <c r="Y821" i="2"/>
  <c r="S821" i="2" s="1"/>
  <c r="Y840" i="2"/>
  <c r="S840" i="2" s="1"/>
  <c r="Y867" i="2"/>
  <c r="S867" i="2" s="1"/>
  <c r="Y904" i="2"/>
  <c r="S904" i="2" s="1"/>
  <c r="Y951" i="2"/>
  <c r="S951" i="2" s="1"/>
  <c r="Y755" i="2"/>
  <c r="Y977" i="2"/>
  <c r="S977" i="2" s="1"/>
  <c r="Y1059" i="2"/>
  <c r="S1059" i="2" s="1"/>
  <c r="Y1040" i="2"/>
  <c r="S1040" i="2" s="1"/>
  <c r="Y931" i="2"/>
  <c r="S931" i="2" s="1"/>
  <c r="Y936" i="2"/>
  <c r="S936" i="2" s="1"/>
  <c r="Y1076" i="2"/>
  <c r="S1076" i="2" s="1"/>
  <c r="Y822" i="2"/>
  <c r="S822" i="2" s="1"/>
  <c r="Y799" i="2"/>
  <c r="S799" i="2" s="1"/>
  <c r="Y941" i="2"/>
  <c r="S941" i="2" s="1"/>
  <c r="Y1019" i="2"/>
  <c r="S1019" i="2" s="1"/>
  <c r="Y853" i="2"/>
  <c r="S853" i="2" s="1"/>
  <c r="Y753" i="2"/>
  <c r="S753" i="2" s="1"/>
  <c r="Y893" i="2"/>
  <c r="S893" i="2" s="1"/>
  <c r="Y823" i="2"/>
  <c r="S823" i="2" s="1"/>
  <c r="Y892" i="2"/>
  <c r="S892" i="2" s="1"/>
  <c r="Y908" i="2"/>
  <c r="S908" i="2" s="1"/>
  <c r="Y878" i="2"/>
  <c r="S878" i="2" s="1"/>
  <c r="Y953" i="2"/>
  <c r="S953" i="2" s="1"/>
  <c r="Y846" i="2"/>
  <c r="S846" i="2" s="1"/>
  <c r="Y971" i="2"/>
  <c r="S971" i="2" s="1"/>
  <c r="Y938" i="2"/>
  <c r="S938" i="2" s="1"/>
  <c r="Y903" i="2"/>
  <c r="S903" i="2" s="1"/>
  <c r="Y1100" i="2"/>
  <c r="S1100" i="2" s="1"/>
  <c r="K19" i="37" s="1"/>
  <c r="Y1012" i="2"/>
  <c r="S1012" i="2" s="1"/>
  <c r="Y682" i="2"/>
  <c r="S682" i="2" s="1"/>
  <c r="Y724" i="2"/>
  <c r="S724" i="2" s="1"/>
  <c r="Y694" i="2"/>
  <c r="Y984" i="2"/>
  <c r="S984" i="2" s="1"/>
  <c r="Y944" i="2"/>
  <c r="S944" i="2" s="1"/>
  <c r="Y1062" i="2"/>
  <c r="S1062" i="2" s="1"/>
  <c r="Y1064" i="2"/>
  <c r="S1064" i="2" s="1"/>
  <c r="Y855" i="2"/>
  <c r="S855" i="2" s="1"/>
  <c r="Y935" i="2"/>
  <c r="S935" i="2" s="1"/>
  <c r="Y777" i="2"/>
  <c r="S777" i="2" s="1"/>
  <c r="Y891" i="2"/>
  <c r="S891" i="2" s="1"/>
  <c r="Y1101" i="2"/>
  <c r="S1101" i="2" s="1"/>
  <c r="Y905" i="2"/>
  <c r="S905" i="2" s="1"/>
  <c r="Y958" i="2"/>
  <c r="S958" i="2" s="1"/>
  <c r="Y943" i="2"/>
  <c r="S943" i="2" s="1"/>
  <c r="Y1057" i="2"/>
  <c r="S1057" i="2" s="1"/>
  <c r="Y982" i="2"/>
  <c r="S982" i="2" s="1"/>
  <c r="Y1080" i="2"/>
  <c r="S1080" i="2" s="1"/>
  <c r="Y758" i="2"/>
  <c r="Y1010" i="2"/>
  <c r="S1010" i="2" s="1"/>
  <c r="Y896" i="2"/>
  <c r="S896" i="2" s="1"/>
  <c r="Y1102" i="2"/>
  <c r="S1102" i="2" s="1"/>
  <c r="Y1036" i="2"/>
  <c r="S1036" i="2" s="1"/>
  <c r="Y725" i="2"/>
  <c r="S725" i="2" s="1"/>
  <c r="Y888" i="2"/>
  <c r="S888" i="2" s="1"/>
  <c r="Y791" i="2"/>
  <c r="S791" i="2" s="1"/>
  <c r="Y857" i="2"/>
  <c r="S857" i="2" s="1"/>
  <c r="Y779" i="2"/>
  <c r="S779" i="2" s="1"/>
  <c r="Y932" i="2"/>
  <c r="S932" i="2" s="1"/>
  <c r="Y956" i="2"/>
  <c r="S956" i="2" s="1"/>
  <c r="Y1046" i="2"/>
  <c r="Y907" i="2"/>
  <c r="S907" i="2" s="1"/>
  <c r="Y1044" i="2"/>
  <c r="S1044" i="2" s="1"/>
  <c r="Y1083" i="2"/>
  <c r="S1083" i="2" s="1"/>
  <c r="Y1066" i="2"/>
  <c r="S1066" i="2" s="1"/>
  <c r="Y1013" i="2"/>
  <c r="S1013" i="2" s="1"/>
  <c r="Y1065" i="2"/>
  <c r="S1065" i="2" s="1"/>
  <c r="Y1055" i="2"/>
  <c r="S1055" i="2" s="1"/>
  <c r="Y1107" i="2"/>
  <c r="S1107" i="2" s="1"/>
  <c r="Y897" i="2"/>
  <c r="S897" i="2" s="1"/>
  <c r="Y788" i="2"/>
  <c r="S788" i="2" s="1"/>
  <c r="Y945" i="2"/>
  <c r="S945" i="2" s="1"/>
  <c r="Y1082" i="2"/>
  <c r="S1082" i="2" s="1"/>
  <c r="Y681" i="2"/>
  <c r="S681" i="2" s="1"/>
  <c r="Y1074" i="2"/>
  <c r="S1074" i="2" s="1"/>
  <c r="Y863" i="2"/>
  <c r="S863" i="2" s="1"/>
  <c r="Y839" i="2"/>
  <c r="S839" i="2" s="1"/>
  <c r="Y915" i="2"/>
  <c r="S915" i="2" s="1"/>
  <c r="Y962" i="2"/>
  <c r="S962" i="2" s="1"/>
  <c r="Y827" i="2"/>
  <c r="S827" i="2" s="1"/>
  <c r="Y973" i="2"/>
  <c r="S973" i="2" s="1"/>
  <c r="Y909" i="2"/>
  <c r="S909" i="2" s="1"/>
  <c r="Y969" i="2"/>
  <c r="S969" i="2" s="1"/>
  <c r="Y1088" i="2"/>
  <c r="S1088" i="2" s="1"/>
  <c r="K35" i="37" s="1"/>
  <c r="Y1008" i="2"/>
  <c r="S1008" i="2" s="1"/>
  <c r="Y680" i="2"/>
  <c r="S680" i="2" s="1"/>
  <c r="Y835" i="2"/>
  <c r="S835" i="2" s="1"/>
  <c r="Y875" i="2"/>
  <c r="S875" i="2" s="1"/>
  <c r="Y829" i="2"/>
  <c r="S829" i="2" s="1"/>
  <c r="Y923" i="2"/>
  <c r="S923" i="2" s="1"/>
  <c r="Y911" i="2"/>
  <c r="S911" i="2" s="1"/>
  <c r="Y894" i="2"/>
  <c r="S894" i="2" s="1"/>
  <c r="Y912" i="2"/>
  <c r="S912" i="2" s="1"/>
  <c r="Y1043" i="2"/>
  <c r="S1043" i="2" s="1"/>
  <c r="Y1109" i="2"/>
  <c r="S1109" i="2" s="1"/>
  <c r="Y704" i="2"/>
  <c r="Y754" i="2"/>
  <c r="S754" i="2" s="1"/>
  <c r="Y1011" i="2"/>
  <c r="S1011" i="2" s="1"/>
  <c r="Y970" i="2"/>
  <c r="S970" i="2" s="1"/>
  <c r="Y1038" i="2"/>
  <c r="S1038" i="2" s="1"/>
  <c r="Y1067" i="2"/>
  <c r="S1067" i="2" s="1"/>
  <c r="Y914" i="2"/>
  <c r="S914" i="2" s="1"/>
  <c r="Y964" i="2"/>
  <c r="S964" i="2" s="1"/>
  <c r="Y789" i="2"/>
  <c r="S789" i="2" s="1"/>
  <c r="Y790" i="2"/>
  <c r="S790" i="2" s="1"/>
  <c r="Y800" i="2"/>
  <c r="S800" i="2" s="1"/>
  <c r="Y877" i="2"/>
  <c r="S877" i="2" s="1"/>
  <c r="Y898" i="2"/>
  <c r="S898" i="2" s="1"/>
  <c r="Y975" i="2"/>
  <c r="S975" i="2" s="1"/>
  <c r="Y757" i="2"/>
  <c r="Y600" i="2"/>
  <c r="S600" i="2" s="1"/>
  <c r="Y957" i="2"/>
  <c r="S957" i="2" s="1"/>
  <c r="Y1106" i="2"/>
  <c r="S1106" i="2" s="1"/>
  <c r="Y817" i="2"/>
  <c r="S817" i="2" s="1"/>
  <c r="Y868" i="2"/>
  <c r="S868" i="2" s="1"/>
  <c r="Y920" i="2"/>
  <c r="S920" i="2" s="1"/>
  <c r="Y1037" i="2"/>
  <c r="S1037" i="2" s="1"/>
  <c r="Y940" i="2"/>
  <c r="S940" i="2" s="1"/>
  <c r="Y1035" i="2"/>
  <c r="S1035" i="2" s="1"/>
  <c r="Y1073" i="2"/>
  <c r="S1073" i="2" s="1"/>
  <c r="Y900" i="2"/>
  <c r="S900" i="2" s="1"/>
  <c r="Y1081" i="2"/>
  <c r="S1081" i="2" s="1"/>
  <c r="Y766" i="2"/>
  <c r="Y696" i="2"/>
  <c r="S696" i="2" s="1"/>
  <c r="Y842" i="2"/>
  <c r="S842" i="2" s="1"/>
  <c r="Y797" i="2"/>
  <c r="S797" i="2" s="1"/>
  <c r="Y1045" i="2"/>
  <c r="S1045" i="2" s="1"/>
  <c r="Y160" i="2"/>
  <c r="Y155" i="2"/>
  <c r="Y157" i="2"/>
  <c r="Y152" i="2"/>
  <c r="Y159" i="2"/>
  <c r="Y162" i="2"/>
  <c r="Y156" i="2"/>
  <c r="Y305" i="2"/>
  <c r="Y288" i="2"/>
  <c r="S288" i="2" s="1"/>
  <c r="Y279" i="2"/>
  <c r="Y219" i="2"/>
  <c r="S219" i="2" s="1"/>
  <c r="Y327" i="2"/>
  <c r="Y367" i="2"/>
  <c r="Y253" i="2"/>
  <c r="Y326" i="2"/>
  <c r="Y235" i="2"/>
  <c r="Y292" i="2"/>
  <c r="S292" i="2" s="1"/>
  <c r="Y255" i="2"/>
  <c r="S255" i="2" s="1"/>
  <c r="Y205" i="2"/>
  <c r="S205" i="2" s="1"/>
  <c r="Y290" i="2"/>
  <c r="S290" i="2" s="1"/>
  <c r="Y381" i="2"/>
  <c r="Y334" i="2"/>
  <c r="Y164" i="2"/>
  <c r="Y304" i="2"/>
  <c r="Y330" i="2"/>
  <c r="Y368" i="2"/>
  <c r="Y291" i="2"/>
  <c r="S291" i="2" s="1"/>
  <c r="Y335" i="2"/>
  <c r="Y273" i="2"/>
  <c r="Y289" i="2"/>
  <c r="S289" i="2" s="1"/>
  <c r="Y285" i="2"/>
  <c r="Y287" i="2"/>
  <c r="S287" i="2" s="1"/>
  <c r="Y234" i="2"/>
  <c r="Y256" i="2"/>
  <c r="Y278" i="2"/>
  <c r="Y286" i="2"/>
  <c r="Z958" i="2"/>
  <c r="Z1008" i="2"/>
  <c r="Z982" i="2"/>
  <c r="Z966" i="2"/>
  <c r="Z550" i="2"/>
  <c r="Z888" i="2"/>
  <c r="Z844" i="2"/>
  <c r="Z914" i="2"/>
  <c r="Z816" i="2"/>
  <c r="Z1086" i="2"/>
  <c r="Z984" i="2"/>
  <c r="Z877" i="2"/>
  <c r="Z923" i="2"/>
  <c r="Z1010" i="2"/>
  <c r="Z972" i="2"/>
  <c r="Z919" i="2"/>
  <c r="Z790" i="2"/>
  <c r="Z823" i="2"/>
  <c r="Z898" i="2"/>
  <c r="Z801" i="2"/>
  <c r="Z894" i="2"/>
  <c r="Z851" i="2"/>
  <c r="Z963" i="2"/>
  <c r="Z853" i="2"/>
  <c r="Z821" i="2"/>
  <c r="Z975" i="2"/>
  <c r="Z970" i="2"/>
  <c r="Z835" i="2"/>
  <c r="Z875" i="2"/>
  <c r="Z1064" i="2"/>
  <c r="Z843" i="2"/>
  <c r="Z753" i="2"/>
  <c r="Z895" i="2"/>
  <c r="Z932" i="2"/>
  <c r="Z856" i="2"/>
  <c r="Z878" i="2"/>
  <c r="Z1085" i="2"/>
  <c r="Z908" i="2"/>
  <c r="Z868" i="2"/>
  <c r="Z596" i="2"/>
  <c r="Z977" i="2"/>
  <c r="Z936" i="2"/>
  <c r="Z1069" i="2"/>
  <c r="Z922" i="2"/>
  <c r="Z1105" i="2"/>
  <c r="Z855" i="2"/>
  <c r="Z1075" i="2"/>
  <c r="Z755" i="2"/>
  <c r="Z859" i="2"/>
  <c r="Z822" i="2"/>
  <c r="Z985" i="2"/>
  <c r="Z837" i="2"/>
  <c r="Z845" i="2"/>
  <c r="Z935" i="2"/>
  <c r="Z899" i="2"/>
  <c r="Z892" i="2"/>
  <c r="Z910" i="2"/>
  <c r="Z867" i="2"/>
  <c r="Z1055" i="2"/>
  <c r="Z1065" i="2"/>
  <c r="Z880" i="2"/>
  <c r="Z595" i="2"/>
  <c r="Z939" i="2"/>
  <c r="Z1107" i="2"/>
  <c r="Z840" i="2"/>
  <c r="Z929" i="2"/>
  <c r="Z983" i="2"/>
  <c r="Z1077" i="2"/>
  <c r="Z1080" i="2"/>
  <c r="Z828" i="2"/>
  <c r="Z1011" i="2"/>
  <c r="Z916" i="2"/>
  <c r="Z847" i="2"/>
  <c r="Z951" i="2"/>
  <c r="Z827" i="2"/>
  <c r="Z945" i="2"/>
  <c r="Z973" i="2"/>
  <c r="Z1057" i="2"/>
  <c r="Z1067" i="2"/>
  <c r="Z1038" i="2"/>
  <c r="Z882" i="2"/>
  <c r="Z1102" i="2"/>
  <c r="Z944" i="2"/>
  <c r="Z782" i="2"/>
  <c r="Z866" i="2"/>
  <c r="Z872" i="2"/>
  <c r="Z778" i="2"/>
  <c r="Z896" i="2"/>
  <c r="Z1009" i="2"/>
  <c r="Z794" i="2"/>
  <c r="Z1062" i="2"/>
  <c r="Z780" i="2"/>
  <c r="Z792" i="2"/>
  <c r="Z934" i="2"/>
  <c r="Z883" i="2"/>
  <c r="Z961" i="2"/>
  <c r="Z799" i="2"/>
  <c r="Z881" i="2"/>
  <c r="Z829" i="2"/>
  <c r="Z960" i="2"/>
  <c r="Z971" i="2"/>
  <c r="Z911" i="2"/>
  <c r="Z1081" i="2"/>
  <c r="Z832" i="2"/>
  <c r="Z1056" i="2"/>
  <c r="Z917" i="2"/>
  <c r="Z1036" i="2"/>
  <c r="Z797" i="2"/>
  <c r="Z793" i="2"/>
  <c r="Z1018" i="2"/>
  <c r="Z846" i="2"/>
  <c r="Z924" i="2"/>
  <c r="Z789" i="2"/>
  <c r="Z906" i="2"/>
  <c r="Z893" i="2"/>
  <c r="Z784" i="2"/>
  <c r="Z862" i="2"/>
  <c r="Z831" i="2"/>
  <c r="Z1101" i="2"/>
  <c r="Z1083" i="2"/>
  <c r="Z566" i="2"/>
  <c r="Z601" i="2"/>
  <c r="Z568" i="2"/>
  <c r="Z965" i="2"/>
  <c r="Z800" i="2"/>
  <c r="Z874" i="2"/>
  <c r="Z870" i="2"/>
  <c r="Z788" i="2"/>
  <c r="Z1040" i="2"/>
  <c r="Z785" i="2"/>
  <c r="Z839" i="2"/>
  <c r="Z900" i="2"/>
  <c r="Z849" i="2"/>
  <c r="Z791" i="2"/>
  <c r="Z863" i="2"/>
  <c r="Z962" i="2"/>
  <c r="Z786" i="2"/>
  <c r="Z777" i="2"/>
  <c r="Z850" i="2"/>
  <c r="Z904" i="2"/>
  <c r="Z964" i="2"/>
  <c r="Z885" i="2"/>
  <c r="Z600" i="2"/>
  <c r="Z830" i="2"/>
  <c r="Z974" i="2"/>
  <c r="Z854" i="2"/>
  <c r="Z891" i="2"/>
  <c r="Z931" i="2"/>
  <c r="Z864" i="2"/>
  <c r="Z1037" i="2"/>
  <c r="Z1082" i="2"/>
  <c r="Z1076" i="2"/>
  <c r="Z564" i="2"/>
  <c r="Z920" i="2"/>
  <c r="Z907" i="2"/>
  <c r="Z1059" i="2"/>
  <c r="Z836" i="2"/>
  <c r="Z861" i="2"/>
  <c r="Z857" i="2"/>
  <c r="Z887" i="2"/>
  <c r="Z943" i="2"/>
  <c r="Z1012" i="2"/>
  <c r="Z1078" i="2"/>
  <c r="Z586" i="2"/>
  <c r="Z879" i="2"/>
  <c r="Z610" i="2"/>
  <c r="Z1044" i="2"/>
  <c r="Z838" i="2"/>
  <c r="Z912" i="2"/>
  <c r="Z941" i="2"/>
  <c r="Z986" i="2"/>
  <c r="Z889" i="2"/>
  <c r="Z1100" i="2"/>
  <c r="Z1088" i="2"/>
  <c r="Z1104" i="2"/>
  <c r="Z587" i="2"/>
  <c r="Z632" i="2"/>
  <c r="T632" i="2" s="1"/>
  <c r="Z842" i="2"/>
  <c r="Z938" i="2"/>
  <c r="Z826" i="2"/>
  <c r="Z918" i="2"/>
  <c r="Z871" i="2"/>
  <c r="Z1071" i="2"/>
  <c r="Z1046" i="2"/>
  <c r="Z903" i="2"/>
  <c r="Z1013" i="2"/>
  <c r="Z886" i="2"/>
  <c r="Z1017" i="2"/>
  <c r="Z1106" i="2"/>
  <c r="Z588" i="2"/>
  <c r="Z635" i="2"/>
  <c r="T635" i="2" s="1"/>
  <c r="Z1109" i="2"/>
  <c r="Z969" i="2"/>
  <c r="Z954" i="2"/>
  <c r="Z897" i="2"/>
  <c r="Z873" i="2"/>
  <c r="Z779" i="2"/>
  <c r="Z1035" i="2"/>
  <c r="Z905" i="2"/>
  <c r="Z1066" i="2"/>
  <c r="Z915" i="2"/>
  <c r="Z1019" i="2"/>
  <c r="Z1108" i="2"/>
  <c r="Z637" i="2"/>
  <c r="T637" i="2" s="1"/>
  <c r="Z781" i="2"/>
  <c r="Z1073" i="2"/>
  <c r="Z940" i="2"/>
  <c r="Z956" i="2"/>
  <c r="Z957" i="2"/>
  <c r="Z1060" i="2"/>
  <c r="Z817" i="2"/>
  <c r="Z987" i="2"/>
  <c r="Z909" i="2"/>
  <c r="Z1043" i="2"/>
  <c r="Z1061" i="2"/>
  <c r="Z959" i="2"/>
  <c r="Z852" i="2"/>
  <c r="Z953" i="2"/>
  <c r="Z1045" i="2"/>
  <c r="Z927" i="2"/>
  <c r="Z1041" i="2"/>
  <c r="Z980" i="2"/>
  <c r="Z1074" i="2"/>
  <c r="Z164" i="2"/>
  <c r="Z157" i="2"/>
  <c r="Z162" i="2"/>
  <c r="Z160" i="2"/>
  <c r="Z155" i="2"/>
  <c r="Z159" i="2"/>
  <c r="Z152" i="2"/>
  <c r="Z158" i="2"/>
  <c r="Z156" i="2"/>
  <c r="Z86" i="2"/>
  <c r="Z92" i="2"/>
  <c r="Z94" i="2"/>
  <c r="Z93" i="2"/>
  <c r="Z81" i="2"/>
  <c r="Z85" i="2"/>
  <c r="Z82" i="2"/>
  <c r="Z88" i="2"/>
  <c r="Z95" i="2"/>
  <c r="Z90" i="2"/>
  <c r="Z96" i="2"/>
  <c r="Z84" i="2"/>
  <c r="Z89" i="2"/>
  <c r="Z119" i="2"/>
  <c r="Z83" i="2"/>
  <c r="Z87" i="2"/>
  <c r="Y26" i="2"/>
  <c r="S26" i="2" s="1"/>
  <c r="Y67" i="2"/>
  <c r="S67" i="2" s="1"/>
  <c r="Y135" i="2"/>
  <c r="S135" i="2" s="1"/>
  <c r="Y85" i="2"/>
  <c r="S85" i="2" s="1"/>
  <c r="Y68" i="2"/>
  <c r="S68" i="2" s="1"/>
  <c r="Y138" i="2"/>
  <c r="S138" i="2" s="1"/>
  <c r="Y113" i="2"/>
  <c r="S113" i="2" s="1"/>
  <c r="Y103" i="2"/>
  <c r="S103" i="2" s="1"/>
  <c r="Y106" i="2"/>
  <c r="S106" i="2" s="1"/>
  <c r="Y84" i="2"/>
  <c r="S84" i="2" s="1"/>
  <c r="Y25" i="2"/>
  <c r="S25" i="2" s="1"/>
  <c r="Z10" i="2"/>
  <c r="O29" i="18"/>
  <c r="G39" i="31"/>
  <c r="B49" i="17"/>
  <c r="B50" i="17"/>
  <c r="G30" i="28"/>
  <c r="O23" i="38"/>
  <c r="K31" i="38"/>
  <c r="J40" i="18"/>
  <c r="N31" i="38"/>
  <c r="L40" i="18"/>
  <c r="K40" i="18"/>
  <c r="Y10" i="2"/>
  <c r="K50" i="37" l="1"/>
  <c r="K44" i="37"/>
  <c r="K36" i="37"/>
  <c r="K30" i="37"/>
  <c r="K43" i="37"/>
  <c r="K41" i="37"/>
  <c r="Q41" i="37" s="1"/>
  <c r="K21" i="37"/>
  <c r="Q21" i="37" s="1"/>
  <c r="K55" i="37"/>
  <c r="Q55" i="37" s="1"/>
  <c r="T96" i="2"/>
  <c r="V96" i="2"/>
  <c r="T938" i="2"/>
  <c r="V938" i="2"/>
  <c r="V944" i="2"/>
  <c r="T944" i="2"/>
  <c r="T613" i="2"/>
  <c r="V613" i="2"/>
  <c r="T458" i="2"/>
  <c r="V458" i="2"/>
  <c r="V404" i="2"/>
  <c r="T404" i="2"/>
  <c r="T607" i="2"/>
  <c r="V607" i="2"/>
  <c r="V1052" i="2"/>
  <c r="T1052" i="2"/>
  <c r="V92" i="2"/>
  <c r="T92" i="2"/>
  <c r="T954" i="2"/>
  <c r="V954" i="2"/>
  <c r="T941" i="2"/>
  <c r="V941" i="2"/>
  <c r="V777" i="2"/>
  <c r="T777" i="2"/>
  <c r="T917" i="2"/>
  <c r="V917" i="2"/>
  <c r="V1102" i="2"/>
  <c r="T1102" i="2"/>
  <c r="T867" i="2"/>
  <c r="V867" i="2"/>
  <c r="T932" i="2"/>
  <c r="V932" i="2"/>
  <c r="T975" i="2"/>
  <c r="V975" i="2"/>
  <c r="T1008" i="2"/>
  <c r="V1008" i="2"/>
  <c r="K24" i="37"/>
  <c r="K23" i="37"/>
  <c r="K17" i="37"/>
  <c r="W19" i="37"/>
  <c r="Q19" i="37"/>
  <c r="K37" i="37"/>
  <c r="T633" i="2"/>
  <c r="V633" i="2"/>
  <c r="V457" i="2"/>
  <c r="T457" i="2"/>
  <c r="T426" i="2"/>
  <c r="V426" i="2"/>
  <c r="T1023" i="2"/>
  <c r="V1023" i="2"/>
  <c r="T1031" i="2"/>
  <c r="V1031" i="2"/>
  <c r="V990" i="2"/>
  <c r="T990" i="2"/>
  <c r="T581" i="2"/>
  <c r="V581" i="2"/>
  <c r="T606" i="2"/>
  <c r="V606" i="2"/>
  <c r="T812" i="2"/>
  <c r="V812" i="2"/>
  <c r="T1049" i="2"/>
  <c r="V1049" i="2"/>
  <c r="T1163" i="2"/>
  <c r="V1163" i="2"/>
  <c r="V1142" i="2"/>
  <c r="T1142" i="2"/>
  <c r="T1255" i="2"/>
  <c r="V1255" i="2"/>
  <c r="T1247" i="2"/>
  <c r="V1247" i="2"/>
  <c r="T135" i="2"/>
  <c r="V135" i="2"/>
  <c r="T696" i="2"/>
  <c r="V696" i="2"/>
  <c r="Q51" i="37"/>
  <c r="W51" i="37"/>
  <c r="T1045" i="2"/>
  <c r="V1045" i="2"/>
  <c r="T986" i="2"/>
  <c r="V986" i="2"/>
  <c r="V568" i="2"/>
  <c r="T568" i="2"/>
  <c r="T1062" i="2"/>
  <c r="V1062" i="2"/>
  <c r="T985" i="2"/>
  <c r="V985" i="2"/>
  <c r="T970" i="2"/>
  <c r="V970" i="2"/>
  <c r="V984" i="2"/>
  <c r="T984" i="2"/>
  <c r="T953" i="2"/>
  <c r="V953" i="2"/>
  <c r="T1012" i="2"/>
  <c r="V1012" i="2"/>
  <c r="T1056" i="2"/>
  <c r="V1056" i="2"/>
  <c r="T910" i="2"/>
  <c r="V910" i="2"/>
  <c r="T821" i="2"/>
  <c r="V821" i="2"/>
  <c r="T958" i="2"/>
  <c r="V958" i="2"/>
  <c r="W35" i="37"/>
  <c r="Q35" i="37"/>
  <c r="K34" i="37"/>
  <c r="K32" i="37"/>
  <c r="K28" i="37"/>
  <c r="T431" i="2"/>
  <c r="V431" i="2"/>
  <c r="T445" i="2"/>
  <c r="V445" i="2"/>
  <c r="V1026" i="2"/>
  <c r="T1026" i="2"/>
  <c r="V1022" i="2"/>
  <c r="T1022" i="2"/>
  <c r="T996" i="2"/>
  <c r="V996" i="2"/>
  <c r="V1089" i="2"/>
  <c r="T1089" i="2"/>
  <c r="V608" i="2"/>
  <c r="T608" i="2"/>
  <c r="V651" i="2"/>
  <c r="T651" i="2"/>
  <c r="T804" i="2"/>
  <c r="V804" i="2"/>
  <c r="T1053" i="2"/>
  <c r="V1053" i="2"/>
  <c r="T1333" i="2"/>
  <c r="V1333" i="2"/>
  <c r="V1310" i="2"/>
  <c r="T1310" i="2"/>
  <c r="V1302" i="2"/>
  <c r="T1302" i="2"/>
  <c r="T1239" i="2"/>
  <c r="V1239" i="2"/>
  <c r="V548" i="2"/>
  <c r="T548" i="2"/>
  <c r="T429" i="2"/>
  <c r="V429" i="2"/>
  <c r="K38" i="37"/>
  <c r="W44" i="37"/>
  <c r="Q44" i="37"/>
  <c r="T447" i="2"/>
  <c r="V447" i="2"/>
  <c r="T994" i="2"/>
  <c r="V994" i="2"/>
  <c r="T815" i="2"/>
  <c r="V815" i="2"/>
  <c r="T1248" i="2"/>
  <c r="V1248" i="2"/>
  <c r="T90" i="2"/>
  <c r="V90" i="2"/>
  <c r="T1060" i="2"/>
  <c r="V1060" i="2"/>
  <c r="T1013" i="2"/>
  <c r="V1013" i="2"/>
  <c r="T920" i="2"/>
  <c r="V920" i="2"/>
  <c r="T601" i="2"/>
  <c r="V601" i="2"/>
  <c r="T881" i="2"/>
  <c r="V881" i="2"/>
  <c r="T951" i="2"/>
  <c r="V951" i="2"/>
  <c r="T822" i="2"/>
  <c r="V822" i="2"/>
  <c r="T823" i="2"/>
  <c r="V823" i="2"/>
  <c r="V969" i="2"/>
  <c r="T969" i="2"/>
  <c r="V564" i="2"/>
  <c r="T564" i="2"/>
  <c r="T1040" i="2"/>
  <c r="V1040" i="2"/>
  <c r="T1009" i="2"/>
  <c r="V1009" i="2"/>
  <c r="T859" i="2"/>
  <c r="V859" i="2"/>
  <c r="V790" i="2"/>
  <c r="T790" i="2"/>
  <c r="T87" i="2"/>
  <c r="V87" i="2"/>
  <c r="T88" i="2"/>
  <c r="V88" i="2"/>
  <c r="T959" i="2"/>
  <c r="V959" i="2"/>
  <c r="T956" i="2"/>
  <c r="V956" i="2"/>
  <c r="T1066" i="2"/>
  <c r="V1066" i="2"/>
  <c r="T1109" i="2"/>
  <c r="V1109" i="2"/>
  <c r="V587" i="2"/>
  <c r="T587" i="2"/>
  <c r="T838" i="2"/>
  <c r="V838" i="2"/>
  <c r="V887" i="2"/>
  <c r="T887" i="2"/>
  <c r="T1076" i="2"/>
  <c r="V1076" i="2"/>
  <c r="T830" i="2"/>
  <c r="V830" i="2"/>
  <c r="T962" i="2"/>
  <c r="V962" i="2"/>
  <c r="V788" i="2"/>
  <c r="T788" i="2"/>
  <c r="T1083" i="2"/>
  <c r="V1083" i="2"/>
  <c r="T924" i="2"/>
  <c r="V924" i="2"/>
  <c r="T832" i="2"/>
  <c r="V832" i="2"/>
  <c r="T961" i="2"/>
  <c r="V961" i="2"/>
  <c r="V896" i="2"/>
  <c r="T896" i="2"/>
  <c r="V1038" i="2"/>
  <c r="T1038" i="2"/>
  <c r="T916" i="2"/>
  <c r="V916" i="2"/>
  <c r="T1107" i="2"/>
  <c r="V1107" i="2"/>
  <c r="T892" i="2"/>
  <c r="V892" i="2"/>
  <c r="V596" i="2"/>
  <c r="T596" i="2"/>
  <c r="T853" i="2"/>
  <c r="V853" i="2"/>
  <c r="V919" i="2"/>
  <c r="T919" i="2"/>
  <c r="T914" i="2"/>
  <c r="V914" i="2"/>
  <c r="K42" i="37"/>
  <c r="T615" i="2"/>
  <c r="V615" i="2"/>
  <c r="T598" i="2"/>
  <c r="V598" i="2"/>
  <c r="V432" i="2"/>
  <c r="T432" i="2"/>
  <c r="T403" i="2"/>
  <c r="V403" i="2"/>
  <c r="T1033" i="2"/>
  <c r="V1033" i="2"/>
  <c r="T1005" i="2"/>
  <c r="V1005" i="2"/>
  <c r="T1090" i="2"/>
  <c r="V1090" i="2"/>
  <c r="T594" i="2"/>
  <c r="V594" i="2"/>
  <c r="T609" i="2"/>
  <c r="V609" i="2"/>
  <c r="T751" i="2"/>
  <c r="V751" i="2"/>
  <c r="T806" i="2"/>
  <c r="V806" i="2"/>
  <c r="K40" i="37"/>
  <c r="T1386" i="2"/>
  <c r="V1386" i="2"/>
  <c r="T1259" i="2"/>
  <c r="V1259" i="2"/>
  <c r="T1363" i="2"/>
  <c r="V1363" i="2"/>
  <c r="V1385" i="2"/>
  <c r="T1385" i="2"/>
  <c r="T697" i="2"/>
  <c r="V697" i="2"/>
  <c r="V547" i="2"/>
  <c r="T547" i="2"/>
  <c r="W50" i="37"/>
  <c r="Q50" i="37"/>
  <c r="T886" i="2"/>
  <c r="V886" i="2"/>
  <c r="T891" i="2"/>
  <c r="V891" i="2"/>
  <c r="T839" i="2"/>
  <c r="V839" i="2"/>
  <c r="T1036" i="2"/>
  <c r="V1036" i="2"/>
  <c r="V983" i="2"/>
  <c r="T983" i="2"/>
  <c r="W30" i="37"/>
  <c r="Q30" i="37"/>
  <c r="V1019" i="2"/>
  <c r="T1019" i="2"/>
  <c r="V842" i="2"/>
  <c r="T842" i="2"/>
  <c r="V854" i="2"/>
  <c r="T854" i="2"/>
  <c r="T785" i="2"/>
  <c r="V785" i="2"/>
  <c r="V906" i="2"/>
  <c r="T906" i="2"/>
  <c r="T794" i="2"/>
  <c r="V794" i="2"/>
  <c r="T929" i="2"/>
  <c r="V929" i="2"/>
  <c r="V936" i="2"/>
  <c r="T936" i="2"/>
  <c r="V1086" i="2"/>
  <c r="T1086" i="2"/>
  <c r="T95" i="2"/>
  <c r="V95" i="2"/>
  <c r="T957" i="2"/>
  <c r="V957" i="2"/>
  <c r="V903" i="2"/>
  <c r="T903" i="2"/>
  <c r="V943" i="2"/>
  <c r="T943" i="2"/>
  <c r="V786" i="2"/>
  <c r="T786" i="2"/>
  <c r="T566" i="2"/>
  <c r="V566" i="2"/>
  <c r="T799" i="2"/>
  <c r="V799" i="2"/>
  <c r="V847" i="2"/>
  <c r="T847" i="2"/>
  <c r="V895" i="2"/>
  <c r="T895" i="2"/>
  <c r="T83" i="2"/>
  <c r="V83" i="2"/>
  <c r="T940" i="2"/>
  <c r="V940" i="2"/>
  <c r="T1071" i="2"/>
  <c r="V1071" i="2"/>
  <c r="T1082" i="2"/>
  <c r="V1082" i="2"/>
  <c r="T870" i="2"/>
  <c r="V870" i="2"/>
  <c r="T846" i="2"/>
  <c r="V846" i="2"/>
  <c r="V883" i="2"/>
  <c r="T883" i="2"/>
  <c r="V1011" i="2"/>
  <c r="T1011" i="2"/>
  <c r="T1075" i="2"/>
  <c r="V1075" i="2"/>
  <c r="K22" i="37"/>
  <c r="K47" i="37"/>
  <c r="K48" i="37"/>
  <c r="T597" i="2"/>
  <c r="V597" i="2"/>
  <c r="T443" i="2"/>
  <c r="V443" i="2"/>
  <c r="V449" i="2"/>
  <c r="T449" i="2"/>
  <c r="T1020" i="2"/>
  <c r="V1020" i="2"/>
  <c r="T993" i="2"/>
  <c r="V993" i="2"/>
  <c r="T997" i="2"/>
  <c r="V997" i="2"/>
  <c r="T1092" i="2"/>
  <c r="V1092" i="2"/>
  <c r="T599" i="2"/>
  <c r="V599" i="2"/>
  <c r="V603" i="2"/>
  <c r="T603" i="2"/>
  <c r="T749" i="2"/>
  <c r="V749" i="2"/>
  <c r="T805" i="2"/>
  <c r="V805" i="2"/>
  <c r="V1054" i="2"/>
  <c r="T1054" i="2"/>
  <c r="T1387" i="2"/>
  <c r="V1387" i="2"/>
  <c r="V1364" i="2"/>
  <c r="T1364" i="2"/>
  <c r="T1298" i="2"/>
  <c r="V1298" i="2"/>
  <c r="K54" i="37"/>
  <c r="K52" i="37"/>
  <c r="V688" i="2"/>
  <c r="T688" i="2"/>
  <c r="T681" i="2"/>
  <c r="V681" i="2"/>
  <c r="T1108" i="2"/>
  <c r="V1108" i="2"/>
  <c r="V1078" i="2"/>
  <c r="T1078" i="2"/>
  <c r="V893" i="2"/>
  <c r="T893" i="2"/>
  <c r="T1055" i="2"/>
  <c r="V1055" i="2"/>
  <c r="W43" i="37"/>
  <c r="Q43" i="37"/>
  <c r="T1351" i="2"/>
  <c r="V1351" i="2"/>
  <c r="T690" i="2"/>
  <c r="V690" i="2"/>
  <c r="T86" i="2"/>
  <c r="V86" i="2"/>
  <c r="T82" i="2"/>
  <c r="V82" i="2"/>
  <c r="T1074" i="2"/>
  <c r="V1074" i="2"/>
  <c r="T1061" i="2"/>
  <c r="V1061" i="2"/>
  <c r="T905" i="2"/>
  <c r="V905" i="2"/>
  <c r="T1104" i="2"/>
  <c r="V1104" i="2"/>
  <c r="T857" i="2"/>
  <c r="V857" i="2"/>
  <c r="V863" i="2"/>
  <c r="T863" i="2"/>
  <c r="T1101" i="2"/>
  <c r="V1101" i="2"/>
  <c r="V1081" i="2"/>
  <c r="T1081" i="2"/>
  <c r="V1067" i="2"/>
  <c r="T1067" i="2"/>
  <c r="V939" i="2"/>
  <c r="T939" i="2"/>
  <c r="V899" i="2"/>
  <c r="T899" i="2"/>
  <c r="V868" i="2"/>
  <c r="T868" i="2"/>
  <c r="V843" i="2"/>
  <c r="T843" i="2"/>
  <c r="T963" i="2"/>
  <c r="V963" i="2"/>
  <c r="T972" i="2"/>
  <c r="L15" i="37" s="1"/>
  <c r="V972" i="2"/>
  <c r="N15" i="37" s="1"/>
  <c r="T844" i="2"/>
  <c r="V844" i="2"/>
  <c r="T119" i="2"/>
  <c r="V119" i="2"/>
  <c r="T85" i="2"/>
  <c r="V85" i="2"/>
  <c r="T980" i="2"/>
  <c r="V980" i="2"/>
  <c r="V1043" i="2"/>
  <c r="T1043" i="2"/>
  <c r="V1073" i="2"/>
  <c r="T1073" i="2"/>
  <c r="V1035" i="2"/>
  <c r="T1035" i="2"/>
  <c r="V588" i="2"/>
  <c r="T588" i="2"/>
  <c r="V871" i="2"/>
  <c r="T871" i="2"/>
  <c r="T1088" i="2"/>
  <c r="V1088" i="2"/>
  <c r="T610" i="2"/>
  <c r="V610" i="2"/>
  <c r="T861" i="2"/>
  <c r="V861" i="2"/>
  <c r="T1037" i="2"/>
  <c r="V1037" i="2"/>
  <c r="T885" i="2"/>
  <c r="V885" i="2"/>
  <c r="T791" i="2"/>
  <c r="V791" i="2"/>
  <c r="V874" i="2"/>
  <c r="T874" i="2"/>
  <c r="T831" i="2"/>
  <c r="V831" i="2"/>
  <c r="V1018" i="2"/>
  <c r="T1018" i="2"/>
  <c r="V911" i="2"/>
  <c r="T911" i="2"/>
  <c r="T934" i="2"/>
  <c r="V934" i="2"/>
  <c r="T872" i="2"/>
  <c r="V872" i="2"/>
  <c r="T1057" i="2"/>
  <c r="V1057" i="2"/>
  <c r="T828" i="2"/>
  <c r="V828" i="2"/>
  <c r="V595" i="2"/>
  <c r="T595" i="2"/>
  <c r="V935" i="2"/>
  <c r="T935" i="2"/>
  <c r="V855" i="2"/>
  <c r="T855" i="2"/>
  <c r="T908" i="2"/>
  <c r="V908" i="2"/>
  <c r="T1064" i="2"/>
  <c r="V1064" i="2"/>
  <c r="T851" i="2"/>
  <c r="V851" i="2"/>
  <c r="T1010" i="2"/>
  <c r="V1010" i="2"/>
  <c r="V888" i="2"/>
  <c r="T888" i="2"/>
  <c r="K16" i="37"/>
  <c r="T582" i="2"/>
  <c r="V582" i="2"/>
  <c r="V448" i="2"/>
  <c r="T448" i="2"/>
  <c r="T407" i="2"/>
  <c r="V407" i="2"/>
  <c r="T1028" i="2"/>
  <c r="V1028" i="2"/>
  <c r="T989" i="2"/>
  <c r="V989" i="2"/>
  <c r="V995" i="2"/>
  <c r="T995" i="2"/>
  <c r="T605" i="2"/>
  <c r="V605" i="2"/>
  <c r="V604" i="2"/>
  <c r="T604" i="2"/>
  <c r="T807" i="2"/>
  <c r="V807" i="2"/>
  <c r="T1050" i="2"/>
  <c r="V1050" i="2"/>
  <c r="T1141" i="2"/>
  <c r="V1141" i="2"/>
  <c r="V1297" i="2"/>
  <c r="T1297" i="2"/>
  <c r="T1140" i="2"/>
  <c r="V1140" i="2"/>
  <c r="V460" i="2"/>
  <c r="T460" i="2"/>
  <c r="V627" i="2"/>
  <c r="T627" i="2"/>
  <c r="T94" i="2"/>
  <c r="V94" i="2"/>
  <c r="T897" i="2"/>
  <c r="V897" i="2"/>
  <c r="T907" i="2"/>
  <c r="V907" i="2"/>
  <c r="T850" i="2"/>
  <c r="V850" i="2"/>
  <c r="T829" i="2"/>
  <c r="V829" i="2"/>
  <c r="V827" i="2"/>
  <c r="T827" i="2"/>
  <c r="T1069" i="2"/>
  <c r="V1069" i="2"/>
  <c r="T898" i="2"/>
  <c r="V898" i="2"/>
  <c r="T982" i="2"/>
  <c r="V982" i="2"/>
  <c r="V1030" i="2"/>
  <c r="T1030" i="2"/>
  <c r="T1111" i="2"/>
  <c r="L49" i="37" s="1"/>
  <c r="V1111" i="2"/>
  <c r="N49" i="37" s="1"/>
  <c r="K26" i="37"/>
  <c r="V81" i="2"/>
  <c r="T81" i="2"/>
  <c r="T1041" i="2"/>
  <c r="V1041" i="2"/>
  <c r="T781" i="2"/>
  <c r="V781" i="2"/>
  <c r="T1106" i="2"/>
  <c r="V1106" i="2"/>
  <c r="T918" i="2"/>
  <c r="V918" i="2"/>
  <c r="T1100" i="2"/>
  <c r="L19" i="37" s="1"/>
  <c r="V1100" i="2"/>
  <c r="N19" i="37" s="1"/>
  <c r="V879" i="2"/>
  <c r="T879" i="2"/>
  <c r="T836" i="2"/>
  <c r="V836" i="2"/>
  <c r="T864" i="2"/>
  <c r="V864" i="2"/>
  <c r="V964" i="2"/>
  <c r="T964" i="2"/>
  <c r="T849" i="2"/>
  <c r="V849" i="2"/>
  <c r="T800" i="2"/>
  <c r="V800" i="2"/>
  <c r="T862" i="2"/>
  <c r="V862" i="2"/>
  <c r="T793" i="2"/>
  <c r="V793" i="2"/>
  <c r="V971" i="2"/>
  <c r="T971" i="2"/>
  <c r="T792" i="2"/>
  <c r="V792" i="2"/>
  <c r="V866" i="2"/>
  <c r="T866" i="2"/>
  <c r="T973" i="2"/>
  <c r="V973" i="2"/>
  <c r="T1080" i="2"/>
  <c r="V1080" i="2"/>
  <c r="V880" i="2"/>
  <c r="T880" i="2"/>
  <c r="V845" i="2"/>
  <c r="T845" i="2"/>
  <c r="V1105" i="2"/>
  <c r="T1105" i="2"/>
  <c r="T1085" i="2"/>
  <c r="V1085" i="2"/>
  <c r="T875" i="2"/>
  <c r="V875" i="2"/>
  <c r="T894" i="2"/>
  <c r="V894" i="2"/>
  <c r="T923" i="2"/>
  <c r="V923" i="2"/>
  <c r="T550" i="2"/>
  <c r="V550" i="2"/>
  <c r="K20" i="37"/>
  <c r="K18" i="37"/>
  <c r="K45" i="37"/>
  <c r="T614" i="2"/>
  <c r="V614" i="2"/>
  <c r="T430" i="2"/>
  <c r="V430" i="2"/>
  <c r="T405" i="2"/>
  <c r="V405" i="2"/>
  <c r="T1021" i="2"/>
  <c r="V1021" i="2"/>
  <c r="V1006" i="2"/>
  <c r="T1006" i="2"/>
  <c r="T999" i="2"/>
  <c r="V999" i="2"/>
  <c r="V580" i="2"/>
  <c r="T580" i="2"/>
  <c r="T808" i="2"/>
  <c r="V808" i="2"/>
  <c r="V1051" i="2"/>
  <c r="T1051" i="2"/>
  <c r="T1275" i="2"/>
  <c r="V1275" i="2"/>
  <c r="T1258" i="2"/>
  <c r="V1258" i="2"/>
  <c r="T1306" i="2"/>
  <c r="V1306" i="2"/>
  <c r="V428" i="2"/>
  <c r="T428" i="2"/>
  <c r="T533" i="2"/>
  <c r="L51" i="37" s="1"/>
  <c r="V533" i="2"/>
  <c r="N51" i="37" s="1"/>
  <c r="T147" i="2"/>
  <c r="V147" i="2"/>
  <c r="K39" i="37"/>
  <c r="T817" i="2"/>
  <c r="V817" i="2"/>
  <c r="V856" i="2"/>
  <c r="T856" i="2"/>
  <c r="Q36" i="37"/>
  <c r="W36" i="37"/>
  <c r="T1000" i="2"/>
  <c r="V1000" i="2"/>
  <c r="T1304" i="2"/>
  <c r="V1304" i="2"/>
  <c r="T1165" i="2"/>
  <c r="V1165" i="2"/>
  <c r="T679" i="2"/>
  <c r="V679" i="2"/>
  <c r="T852" i="2"/>
  <c r="V852" i="2"/>
  <c r="V915" i="2"/>
  <c r="T915" i="2"/>
  <c r="T912" i="2"/>
  <c r="V912" i="2"/>
  <c r="T974" i="2"/>
  <c r="V974" i="2"/>
  <c r="T789" i="2"/>
  <c r="V789" i="2"/>
  <c r="T882" i="2"/>
  <c r="V882" i="2"/>
  <c r="T840" i="2"/>
  <c r="V840" i="2"/>
  <c r="T977" i="2"/>
  <c r="V977" i="2"/>
  <c r="T816" i="2"/>
  <c r="V816" i="2"/>
  <c r="T1044" i="2"/>
  <c r="V1044" i="2"/>
  <c r="V600" i="2"/>
  <c r="T600" i="2"/>
  <c r="T778" i="2"/>
  <c r="V778" i="2"/>
  <c r="V89" i="2"/>
  <c r="T89" i="2"/>
  <c r="V909" i="2"/>
  <c r="T909" i="2"/>
  <c r="V779" i="2"/>
  <c r="T779" i="2"/>
  <c r="V84" i="2"/>
  <c r="T84" i="2"/>
  <c r="T93" i="2"/>
  <c r="V93" i="2"/>
  <c r="V927" i="2"/>
  <c r="T927" i="2"/>
  <c r="T987" i="2"/>
  <c r="V987" i="2"/>
  <c r="T873" i="2"/>
  <c r="V873" i="2"/>
  <c r="T1017" i="2"/>
  <c r="V1017" i="2"/>
  <c r="T826" i="2"/>
  <c r="V826" i="2"/>
  <c r="T889" i="2"/>
  <c r="V889" i="2"/>
  <c r="T586" i="2"/>
  <c r="V586" i="2"/>
  <c r="V1059" i="2"/>
  <c r="T1059" i="2"/>
  <c r="T931" i="2"/>
  <c r="V931" i="2"/>
  <c r="V904" i="2"/>
  <c r="T904" i="2"/>
  <c r="T900" i="2"/>
  <c r="V900" i="2"/>
  <c r="T965" i="2"/>
  <c r="V965" i="2"/>
  <c r="T784" i="2"/>
  <c r="V784" i="2"/>
  <c r="T797" i="2"/>
  <c r="V797" i="2"/>
  <c r="V960" i="2"/>
  <c r="T960" i="2"/>
  <c r="T780" i="2"/>
  <c r="V780" i="2"/>
  <c r="T782" i="2"/>
  <c r="V782" i="2"/>
  <c r="V945" i="2"/>
  <c r="T945" i="2"/>
  <c r="T1077" i="2"/>
  <c r="V1077" i="2"/>
  <c r="T1065" i="2"/>
  <c r="V1065" i="2"/>
  <c r="T837" i="2"/>
  <c r="V837" i="2"/>
  <c r="V922" i="2"/>
  <c r="T922" i="2"/>
  <c r="T878" i="2"/>
  <c r="V878" i="2"/>
  <c r="V835" i="2"/>
  <c r="T835" i="2"/>
  <c r="V801" i="2"/>
  <c r="T801" i="2"/>
  <c r="T877" i="2"/>
  <c r="V877" i="2"/>
  <c r="V966" i="2"/>
  <c r="T966" i="2"/>
  <c r="K46" i="37"/>
  <c r="K29" i="37"/>
  <c r="T565" i="2"/>
  <c r="V565" i="2"/>
  <c r="V444" i="2"/>
  <c r="T444" i="2"/>
  <c r="T446" i="2"/>
  <c r="V446" i="2"/>
  <c r="V408" i="2"/>
  <c r="T408" i="2"/>
  <c r="V1027" i="2"/>
  <c r="T1027" i="2"/>
  <c r="T1029" i="2"/>
  <c r="V1029" i="2"/>
  <c r="K31" i="37"/>
  <c r="V998" i="2"/>
  <c r="T998" i="2"/>
  <c r="T1007" i="2"/>
  <c r="V1007" i="2"/>
  <c r="T602" i="2"/>
  <c r="V602" i="2"/>
  <c r="V814" i="2"/>
  <c r="T814" i="2"/>
  <c r="V1166" i="2"/>
  <c r="T1166" i="2"/>
  <c r="T1250" i="2"/>
  <c r="V1250" i="2"/>
  <c r="T1356" i="2"/>
  <c r="V1356" i="2"/>
  <c r="T1296" i="2"/>
  <c r="V1296" i="2"/>
  <c r="T549" i="2"/>
  <c r="V549" i="2"/>
  <c r="T682" i="2"/>
  <c r="V682" i="2"/>
  <c r="V678" i="2"/>
  <c r="T678" i="2"/>
  <c r="E12" i="18"/>
  <c r="E14" i="18" s="1"/>
  <c r="K14" i="37"/>
  <c r="W48" i="37"/>
  <c r="R103" i="37"/>
  <c r="B57" i="37"/>
  <c r="H98" i="35"/>
  <c r="B53" i="17"/>
  <c r="E12" i="38"/>
  <c r="E15" i="38" s="1"/>
  <c r="W55" i="37" l="1"/>
  <c r="W21" i="37"/>
  <c r="W41" i="37"/>
  <c r="L48" i="37"/>
  <c r="N46" i="37"/>
  <c r="L37" i="37"/>
  <c r="X37" i="37" s="1"/>
  <c r="N41" i="37"/>
  <c r="T41" i="37" s="1"/>
  <c r="N35" i="37"/>
  <c r="T35" i="37" s="1"/>
  <c r="W20" i="37"/>
  <c r="Q20" i="37"/>
  <c r="L44" i="37"/>
  <c r="N47" i="37"/>
  <c r="L20" i="37"/>
  <c r="Q52" i="37"/>
  <c r="W52" i="37"/>
  <c r="N30" i="37"/>
  <c r="N37" i="37"/>
  <c r="N54" i="37"/>
  <c r="L41" i="37"/>
  <c r="Q17" i="37"/>
  <c r="W17" i="37"/>
  <c r="N18" i="37"/>
  <c r="W46" i="37"/>
  <c r="Q46" i="37"/>
  <c r="W31" i="37"/>
  <c r="Q31" i="37"/>
  <c r="T51" i="37"/>
  <c r="Z51" i="37"/>
  <c r="N44" i="37"/>
  <c r="L47" i="37"/>
  <c r="L35" i="37"/>
  <c r="N20" i="37"/>
  <c r="Q54" i="37"/>
  <c r="W54" i="37"/>
  <c r="L30" i="37"/>
  <c r="W47" i="37"/>
  <c r="Q47" i="37"/>
  <c r="L28" i="37"/>
  <c r="L38" i="37"/>
  <c r="L29" i="37"/>
  <c r="L54" i="37"/>
  <c r="N43" i="37"/>
  <c r="Q23" i="37"/>
  <c r="W23" i="37"/>
  <c r="K57" i="37"/>
  <c r="N24" i="37"/>
  <c r="X51" i="37"/>
  <c r="R51" i="37"/>
  <c r="N14" i="37"/>
  <c r="Z19" i="37"/>
  <c r="T19" i="37"/>
  <c r="W22" i="37"/>
  <c r="Q22" i="37"/>
  <c r="N28" i="37"/>
  <c r="N38" i="37"/>
  <c r="N29" i="37"/>
  <c r="N40" i="37"/>
  <c r="L43" i="37"/>
  <c r="W24" i="37"/>
  <c r="Q24" i="37"/>
  <c r="Z46" i="37"/>
  <c r="T46" i="37"/>
  <c r="L18" i="37"/>
  <c r="L39" i="37"/>
  <c r="L24" i="37"/>
  <c r="L14" i="37"/>
  <c r="X19" i="37"/>
  <c r="R19" i="37"/>
  <c r="N52" i="37"/>
  <c r="N31" i="37"/>
  <c r="L32" i="37"/>
  <c r="N42" i="37"/>
  <c r="W38" i="37"/>
  <c r="Q38" i="37"/>
  <c r="L40" i="37"/>
  <c r="N23" i="37"/>
  <c r="L50" i="37"/>
  <c r="L52" i="37"/>
  <c r="L31" i="37"/>
  <c r="N17" i="37"/>
  <c r="L22" i="37"/>
  <c r="N21" i="37"/>
  <c r="N34" i="37"/>
  <c r="N32" i="37"/>
  <c r="N36" i="37"/>
  <c r="W42" i="37"/>
  <c r="Q42" i="37"/>
  <c r="L42" i="37"/>
  <c r="W28" i="37"/>
  <c r="Q28" i="37"/>
  <c r="L23" i="37"/>
  <c r="N39" i="37"/>
  <c r="N50" i="37"/>
  <c r="L17" i="37"/>
  <c r="N22" i="37"/>
  <c r="L21" i="37"/>
  <c r="L34" i="37"/>
  <c r="N45" i="37"/>
  <c r="L53" i="37"/>
  <c r="W40" i="37"/>
  <c r="Q40" i="37"/>
  <c r="L36" i="37"/>
  <c r="N16" i="37"/>
  <c r="T16" i="37" s="1"/>
  <c r="W32" i="37"/>
  <c r="Q32" i="37"/>
  <c r="Q37" i="37"/>
  <c r="W37" i="37"/>
  <c r="Q45" i="37"/>
  <c r="W45" i="37"/>
  <c r="Q29" i="37"/>
  <c r="W29" i="37"/>
  <c r="N48" i="37"/>
  <c r="T48" i="37" s="1"/>
  <c r="W39" i="37"/>
  <c r="Q39" i="37"/>
  <c r="Q26" i="37"/>
  <c r="W26" i="37"/>
  <c r="L46" i="37"/>
  <c r="L45" i="37"/>
  <c r="N53" i="37"/>
  <c r="L16" i="37"/>
  <c r="W34" i="37"/>
  <c r="Q34" i="37"/>
  <c r="Q48" i="37"/>
  <c r="Q49" i="37"/>
  <c r="W49" i="37"/>
  <c r="X48" i="37"/>
  <c r="W18" i="37"/>
  <c r="Q18" i="37"/>
  <c r="R15" i="37"/>
  <c r="T15" i="37"/>
  <c r="Y15" i="37"/>
  <c r="E17" i="38"/>
  <c r="K46" i="38" s="1"/>
  <c r="K45" i="38"/>
  <c r="P15" i="37"/>
  <c r="V14" i="37"/>
  <c r="V15" i="37"/>
  <c r="E17" i="18"/>
  <c r="K47" i="18" s="1"/>
  <c r="K45" i="18"/>
  <c r="P14" i="37"/>
  <c r="P16" i="37"/>
  <c r="V16" i="37"/>
  <c r="E18" i="38"/>
  <c r="E16" i="18"/>
  <c r="R37" i="37" l="1"/>
  <c r="Z35" i="37"/>
  <c r="Z41" i="37"/>
  <c r="L57" i="37"/>
  <c r="T21" i="37"/>
  <c r="Z21" i="37"/>
  <c r="X43" i="37"/>
  <c r="R43" i="37"/>
  <c r="Z43" i="37"/>
  <c r="T43" i="37"/>
  <c r="R34" i="37"/>
  <c r="X34" i="37"/>
  <c r="X22" i="37"/>
  <c r="R22" i="37"/>
  <c r="R24" i="37"/>
  <c r="X24" i="37"/>
  <c r="Z40" i="37"/>
  <c r="T40" i="37"/>
  <c r="N57" i="37"/>
  <c r="X54" i="37"/>
  <c r="R54" i="37"/>
  <c r="R41" i="37"/>
  <c r="X41" i="37"/>
  <c r="X42" i="37"/>
  <c r="R42" i="37"/>
  <c r="T17" i="37"/>
  <c r="Z17" i="37"/>
  <c r="Z42" i="37"/>
  <c r="T42" i="37"/>
  <c r="X39" i="37"/>
  <c r="R39" i="37"/>
  <c r="T29" i="37"/>
  <c r="Z29" i="37"/>
  <c r="X29" i="37"/>
  <c r="R29" i="37"/>
  <c r="Z20" i="37"/>
  <c r="T20" i="37"/>
  <c r="T54" i="37"/>
  <c r="Z54" i="37"/>
  <c r="T47" i="37"/>
  <c r="Z47" i="37"/>
  <c r="R31" i="37"/>
  <c r="X31" i="37"/>
  <c r="T38" i="37"/>
  <c r="Z38" i="37"/>
  <c r="R38" i="37"/>
  <c r="X38" i="37"/>
  <c r="X35" i="37"/>
  <c r="R35" i="37"/>
  <c r="T37" i="37"/>
  <c r="Z37" i="37"/>
  <c r="X44" i="37"/>
  <c r="R44" i="37"/>
  <c r="T22" i="37"/>
  <c r="Z22" i="37"/>
  <c r="R17" i="37"/>
  <c r="X17" i="37"/>
  <c r="R52" i="37"/>
  <c r="X52" i="37"/>
  <c r="Z31" i="37"/>
  <c r="T31" i="37"/>
  <c r="Z28" i="37"/>
  <c r="T28" i="37"/>
  <c r="T24" i="37"/>
  <c r="Z24" i="37"/>
  <c r="X28" i="37"/>
  <c r="R28" i="37"/>
  <c r="R47" i="37"/>
  <c r="X47" i="37"/>
  <c r="Z30" i="37"/>
  <c r="T30" i="37"/>
  <c r="Z45" i="37"/>
  <c r="T45" i="37"/>
  <c r="T53" i="37"/>
  <c r="Z53" i="37"/>
  <c r="R32" i="37"/>
  <c r="X32" i="37"/>
  <c r="X46" i="37"/>
  <c r="R46" i="37"/>
  <c r="Z36" i="37"/>
  <c r="T36" i="37"/>
  <c r="X50" i="37"/>
  <c r="R50" i="37"/>
  <c r="Z52" i="37"/>
  <c r="T52" i="37"/>
  <c r="Z44" i="37"/>
  <c r="T44" i="37"/>
  <c r="X36" i="37"/>
  <c r="R36" i="37"/>
  <c r="T50" i="37"/>
  <c r="Z50" i="37"/>
  <c r="T39" i="37"/>
  <c r="Z39" i="37"/>
  <c r="Z32" i="37"/>
  <c r="T32" i="37"/>
  <c r="Z23" i="37"/>
  <c r="T23" i="37"/>
  <c r="X21" i="37"/>
  <c r="R21" i="37"/>
  <c r="X45" i="37"/>
  <c r="R45" i="37"/>
  <c r="X53" i="37"/>
  <c r="R53" i="37"/>
  <c r="R23" i="37"/>
  <c r="X23" i="37"/>
  <c r="Z34" i="37"/>
  <c r="T34" i="37"/>
  <c r="R40" i="37"/>
  <c r="X40" i="37"/>
  <c r="R30" i="37"/>
  <c r="X30" i="37"/>
  <c r="R20" i="37"/>
  <c r="X20" i="37"/>
  <c r="V57" i="37"/>
  <c r="P57" i="37"/>
  <c r="Z48" i="37"/>
  <c r="R48" i="37"/>
  <c r="R49" i="37"/>
  <c r="X49" i="37"/>
  <c r="Z49" i="37"/>
  <c r="T49" i="37"/>
  <c r="R18" i="37"/>
  <c r="X18" i="37"/>
  <c r="Z18" i="37"/>
  <c r="T18" i="37"/>
  <c r="R16" i="37"/>
  <c r="AA14" i="37"/>
  <c r="X15" i="37"/>
  <c r="I6" i="28"/>
  <c r="Z16" i="37"/>
  <c r="Z15" i="37"/>
  <c r="K52" i="18"/>
  <c r="Y14" i="37"/>
  <c r="X16" i="37"/>
  <c r="S15" i="37"/>
  <c r="E19" i="38"/>
  <c r="E21" i="38" s="1"/>
  <c r="K47" i="38"/>
  <c r="Q15" i="37"/>
  <c r="Q16" i="37"/>
  <c r="W14" i="37"/>
  <c r="S16" i="37"/>
  <c r="Y16" i="37"/>
  <c r="U16" i="37"/>
  <c r="AA16" i="37"/>
  <c r="W15" i="37"/>
  <c r="U15" i="37"/>
  <c r="AA15" i="37"/>
  <c r="W16" i="37"/>
  <c r="E18" i="18"/>
  <c r="E20" i="18" s="1"/>
  <c r="C29" i="17" s="1"/>
  <c r="C31" i="17" s="1"/>
  <c r="C34" i="17" s="1"/>
  <c r="C21" i="17" s="1"/>
  <c r="C24" i="17" s="1"/>
  <c r="K46" i="18"/>
  <c r="Q14" i="37"/>
  <c r="Z14" i="37"/>
  <c r="Z57" i="37" l="1"/>
  <c r="AA57" i="37"/>
  <c r="Q57" i="37"/>
  <c r="Y57" i="37"/>
  <c r="W57" i="37"/>
  <c r="X14" i="37"/>
  <c r="X57" i="37" s="1"/>
  <c r="E22" i="38"/>
  <c r="E23" i="38" s="1"/>
  <c r="E25" i="38" s="1"/>
  <c r="R14" i="37"/>
  <c r="U14" i="37"/>
  <c r="U57" i="37" s="1"/>
  <c r="S14" i="37"/>
  <c r="S57" i="37" s="1"/>
  <c r="T14" i="37"/>
  <c r="T57" i="37" s="1"/>
  <c r="E21" i="18"/>
  <c r="R57" i="37" l="1"/>
  <c r="K48" i="38"/>
  <c r="E26" i="38"/>
  <c r="E32" i="38" s="1"/>
  <c r="E43" i="38" s="1"/>
  <c r="K61" i="38" s="1"/>
  <c r="K49" i="38"/>
  <c r="E22" i="18"/>
  <c r="E24" i="18" s="1"/>
  <c r="K48" i="18"/>
  <c r="K63" i="38" l="1"/>
  <c r="E25" i="18"/>
  <c r="E31" i="18" s="1"/>
  <c r="K49" i="18"/>
  <c r="E47" i="38"/>
  <c r="I99" i="37" l="1"/>
  <c r="J100" i="37"/>
  <c r="J99" i="37"/>
  <c r="J101" i="37"/>
  <c r="I98" i="37"/>
  <c r="I100" i="37"/>
  <c r="I101" i="37"/>
  <c r="J98" i="37"/>
  <c r="J87" i="37"/>
  <c r="J79" i="37"/>
  <c r="J74" i="37"/>
  <c r="J76" i="37"/>
  <c r="I91" i="37"/>
  <c r="I73" i="37"/>
  <c r="I75" i="37"/>
  <c r="I96" i="37"/>
  <c r="J81" i="37"/>
  <c r="I64" i="37"/>
  <c r="I93" i="37"/>
  <c r="J69" i="37"/>
  <c r="J66" i="37"/>
  <c r="J68" i="37"/>
  <c r="I87" i="37"/>
  <c r="J92" i="37"/>
  <c r="J78" i="37"/>
  <c r="I65" i="37"/>
  <c r="J96" i="37"/>
  <c r="J93" i="37"/>
  <c r="I68" i="37"/>
  <c r="J67" i="37"/>
  <c r="I85" i="37"/>
  <c r="I83" i="37"/>
  <c r="I90" i="37"/>
  <c r="J73" i="37"/>
  <c r="I71" i="37"/>
  <c r="J89" i="37"/>
  <c r="I82" i="37"/>
  <c r="J82" i="37"/>
  <c r="I66" i="37"/>
  <c r="I97" i="37"/>
  <c r="J84" i="37"/>
  <c r="I77" i="37"/>
  <c r="J86" i="37"/>
  <c r="I63" i="37"/>
  <c r="I76" i="37"/>
  <c r="I67" i="37"/>
  <c r="J75" i="37"/>
  <c r="I78" i="37"/>
  <c r="I89" i="37"/>
  <c r="I94" i="37"/>
  <c r="J83" i="37"/>
  <c r="I79" i="37"/>
  <c r="I74" i="37"/>
  <c r="J80" i="37"/>
  <c r="I72" i="37"/>
  <c r="J91" i="37"/>
  <c r="J95" i="37"/>
  <c r="J71" i="37"/>
  <c r="J85" i="37"/>
  <c r="I86" i="37"/>
  <c r="J65" i="37"/>
  <c r="I81" i="37"/>
  <c r="J77" i="37"/>
  <c r="I70" i="37"/>
  <c r="I92" i="37"/>
  <c r="J63" i="37"/>
  <c r="J97" i="37"/>
  <c r="I88" i="37"/>
  <c r="J90" i="37"/>
  <c r="J88" i="37"/>
  <c r="I69" i="37"/>
  <c r="I84" i="37"/>
  <c r="I80" i="37"/>
  <c r="J72" i="37"/>
  <c r="J70" i="37"/>
  <c r="I95" i="37"/>
  <c r="J94" i="37"/>
  <c r="J64" i="37"/>
  <c r="J61" i="37"/>
  <c r="J62" i="37"/>
  <c r="I62" i="37"/>
  <c r="J60" i="37"/>
  <c r="I61" i="37"/>
  <c r="I60" i="37"/>
  <c r="F35" i="38"/>
  <c r="F36" i="38"/>
  <c r="F37" i="38"/>
  <c r="F38" i="38"/>
  <c r="F39" i="38"/>
  <c r="F40" i="38"/>
  <c r="F41" i="38"/>
  <c r="E49" i="38"/>
  <c r="K65" i="38" s="1"/>
  <c r="F34" i="38"/>
  <c r="E53" i="38"/>
  <c r="F19" i="38"/>
  <c r="F45" i="38"/>
  <c r="F26" i="38"/>
  <c r="E51" i="38"/>
  <c r="F23" i="38"/>
  <c r="F32" i="38"/>
  <c r="F43" i="38"/>
  <c r="E42" i="18"/>
  <c r="K61" i="18" s="1"/>
  <c r="K63" i="18" s="1"/>
  <c r="N101" i="37" l="1"/>
  <c r="M99" i="37"/>
  <c r="M101" i="37"/>
  <c r="N99" i="37"/>
  <c r="M100" i="37"/>
  <c r="M98" i="37"/>
  <c r="N98" i="37"/>
  <c r="N100" i="37"/>
  <c r="L100" i="37"/>
  <c r="L98" i="37"/>
  <c r="K101" i="37"/>
  <c r="K98" i="37"/>
  <c r="L99" i="37"/>
  <c r="K100" i="37"/>
  <c r="L101" i="37"/>
  <c r="K99" i="37"/>
  <c r="M84" i="37"/>
  <c r="N89" i="37"/>
  <c r="N82" i="37"/>
  <c r="N77" i="37"/>
  <c r="N88" i="37"/>
  <c r="M77" i="37"/>
  <c r="N65" i="37"/>
  <c r="N66" i="37"/>
  <c r="N87" i="37"/>
  <c r="M93" i="37"/>
  <c r="N73" i="37"/>
  <c r="M89" i="37"/>
  <c r="M88" i="37"/>
  <c r="M74" i="37"/>
  <c r="M82" i="37"/>
  <c r="M87" i="37"/>
  <c r="N81" i="37"/>
  <c r="M78" i="37"/>
  <c r="N83" i="37"/>
  <c r="N86" i="37"/>
  <c r="M79" i="37"/>
  <c r="M90" i="37"/>
  <c r="N80" i="37"/>
  <c r="N91" i="37"/>
  <c r="N63" i="37"/>
  <c r="N96" i="37"/>
  <c r="M83" i="37"/>
  <c r="M91" i="37"/>
  <c r="M86" i="37"/>
  <c r="N72" i="37"/>
  <c r="M68" i="37"/>
  <c r="N92" i="37"/>
  <c r="M76" i="37"/>
  <c r="M67" i="37"/>
  <c r="M69" i="37"/>
  <c r="N69" i="37"/>
  <c r="M71" i="37"/>
  <c r="N67" i="37"/>
  <c r="M66" i="37"/>
  <c r="M65" i="37"/>
  <c r="N70" i="37"/>
  <c r="M75" i="37"/>
  <c r="M81" i="37"/>
  <c r="M72" i="37"/>
  <c r="M63" i="37"/>
  <c r="M80" i="37"/>
  <c r="M96" i="37"/>
  <c r="N76" i="37"/>
  <c r="M92" i="37"/>
  <c r="N74" i="37"/>
  <c r="N85" i="37"/>
  <c r="M70" i="37"/>
  <c r="M85" i="37"/>
  <c r="M73" i="37"/>
  <c r="N71" i="37"/>
  <c r="N93" i="37"/>
  <c r="N79" i="37"/>
  <c r="M95" i="37"/>
  <c r="N90" i="37"/>
  <c r="N97" i="37"/>
  <c r="N78" i="37"/>
  <c r="M97" i="37"/>
  <c r="N75" i="37"/>
  <c r="N95" i="37"/>
  <c r="N84" i="37"/>
  <c r="N68" i="37"/>
  <c r="N94" i="37"/>
  <c r="N64" i="37"/>
  <c r="M94" i="37"/>
  <c r="M64" i="37"/>
  <c r="K92" i="37"/>
  <c r="L88" i="37"/>
  <c r="K78" i="37"/>
  <c r="L75" i="37"/>
  <c r="K70" i="37"/>
  <c r="L69" i="37"/>
  <c r="L82" i="37"/>
  <c r="L83" i="37"/>
  <c r="L70" i="37"/>
  <c r="K84" i="37"/>
  <c r="L81" i="37"/>
  <c r="L96" i="37"/>
  <c r="L67" i="37"/>
  <c r="L66" i="37"/>
  <c r="K91" i="37"/>
  <c r="K65" i="37"/>
  <c r="K77" i="37"/>
  <c r="K93" i="37"/>
  <c r="K76" i="37"/>
  <c r="K74" i="37"/>
  <c r="K66" i="37"/>
  <c r="L72" i="37"/>
  <c r="L92" i="37"/>
  <c r="K85" i="37"/>
  <c r="K79" i="37"/>
  <c r="K80" i="37"/>
  <c r="L97" i="37"/>
  <c r="K88" i="37"/>
  <c r="L65" i="37"/>
  <c r="L74" i="37"/>
  <c r="K72" i="37"/>
  <c r="K69" i="37"/>
  <c r="L76" i="37"/>
  <c r="K87" i="37"/>
  <c r="L63" i="37"/>
  <c r="L79" i="37"/>
  <c r="K63" i="37"/>
  <c r="K95" i="37"/>
  <c r="L73" i="37"/>
  <c r="K75" i="37"/>
  <c r="K81" i="37"/>
  <c r="L90" i="37"/>
  <c r="L93" i="37"/>
  <c r="L77" i="37"/>
  <c r="K86" i="37"/>
  <c r="K73" i="37"/>
  <c r="L87" i="37"/>
  <c r="L78" i="37"/>
  <c r="K67" i="37"/>
  <c r="K90" i="37"/>
  <c r="K71" i="37"/>
  <c r="K97" i="37"/>
  <c r="L95" i="37"/>
  <c r="L84" i="37"/>
  <c r="K89" i="37"/>
  <c r="L85" i="37"/>
  <c r="L71" i="37"/>
  <c r="L89" i="37"/>
  <c r="L68" i="37"/>
  <c r="K83" i="37"/>
  <c r="K96" i="37"/>
  <c r="L80" i="37"/>
  <c r="L86" i="37"/>
  <c r="K68" i="37"/>
  <c r="K82" i="37"/>
  <c r="L91" i="37"/>
  <c r="L94" i="37"/>
  <c r="L64" i="37"/>
  <c r="K94" i="37"/>
  <c r="K64" i="37"/>
  <c r="K69" i="38"/>
  <c r="K67" i="38"/>
  <c r="J103" i="37"/>
  <c r="L60" i="37"/>
  <c r="L61" i="37"/>
  <c r="K61" i="37"/>
  <c r="K62" i="37"/>
  <c r="L62" i="37"/>
  <c r="K60" i="37"/>
  <c r="I103" i="37"/>
  <c r="M62" i="37"/>
  <c r="M60" i="37"/>
  <c r="N60" i="37"/>
  <c r="N62" i="37"/>
  <c r="N61" i="37"/>
  <c r="M61" i="37"/>
  <c r="F47" i="38"/>
  <c r="E46" i="18"/>
  <c r="O99" i="37" l="1"/>
  <c r="O98" i="37"/>
  <c r="O101" i="37"/>
  <c r="O100" i="37"/>
  <c r="I30" i="31"/>
  <c r="C99" i="37"/>
  <c r="B98" i="37"/>
  <c r="B100" i="37"/>
  <c r="B101" i="37"/>
  <c r="B99" i="37"/>
  <c r="C101" i="37"/>
  <c r="C98" i="37"/>
  <c r="C100" i="37"/>
  <c r="C92" i="37"/>
  <c r="O94" i="37"/>
  <c r="O82" i="37"/>
  <c r="O63" i="37"/>
  <c r="O90" i="37"/>
  <c r="O71" i="37"/>
  <c r="O64" i="37"/>
  <c r="O97" i="37"/>
  <c r="O86" i="37"/>
  <c r="O95" i="37"/>
  <c r="O85" i="37"/>
  <c r="O70" i="37"/>
  <c r="O93" i="37"/>
  <c r="O66" i="37"/>
  <c r="O87" i="37"/>
  <c r="O91" i="37"/>
  <c r="O67" i="37"/>
  <c r="O68" i="37"/>
  <c r="O80" i="37"/>
  <c r="O73" i="37"/>
  <c r="O74" i="37"/>
  <c r="O65" i="37"/>
  <c r="O89" i="37"/>
  <c r="O88" i="37"/>
  <c r="O72" i="37"/>
  <c r="O96" i="37"/>
  <c r="O75" i="37"/>
  <c r="O76" i="37"/>
  <c r="O81" i="37"/>
  <c r="O83" i="37"/>
  <c r="O69" i="37"/>
  <c r="O79" i="37"/>
  <c r="O77" i="37"/>
  <c r="O84" i="37"/>
  <c r="O78" i="37"/>
  <c r="O92" i="37"/>
  <c r="C79" i="37"/>
  <c r="B76" i="37"/>
  <c r="C70" i="37"/>
  <c r="B88" i="37"/>
  <c r="B71" i="37"/>
  <c r="B82" i="37"/>
  <c r="B72" i="37"/>
  <c r="C78" i="37"/>
  <c r="C68" i="37"/>
  <c r="B67" i="37"/>
  <c r="B77" i="37"/>
  <c r="B68" i="37"/>
  <c r="C80" i="37"/>
  <c r="B92" i="37"/>
  <c r="C67" i="37"/>
  <c r="C81" i="37"/>
  <c r="B63" i="37"/>
  <c r="B87" i="37"/>
  <c r="C86" i="37"/>
  <c r="C85" i="37"/>
  <c r="C96" i="37"/>
  <c r="C91" i="37"/>
  <c r="B91" i="37"/>
  <c r="B90" i="37"/>
  <c r="C87" i="37"/>
  <c r="B74" i="37"/>
  <c r="C65" i="37"/>
  <c r="B85" i="37"/>
  <c r="B84" i="37"/>
  <c r="C71" i="37"/>
  <c r="C74" i="37"/>
  <c r="B70" i="37"/>
  <c r="C95" i="37"/>
  <c r="C77" i="37"/>
  <c r="C84" i="37"/>
  <c r="B66" i="37"/>
  <c r="B97" i="37"/>
  <c r="B94" i="37"/>
  <c r="C89" i="37"/>
  <c r="B83" i="37"/>
  <c r="C75" i="37"/>
  <c r="B65" i="37"/>
  <c r="C73" i="37"/>
  <c r="B95" i="37"/>
  <c r="C83" i="37"/>
  <c r="C90" i="37"/>
  <c r="C76" i="37"/>
  <c r="B81" i="37"/>
  <c r="C69" i="37"/>
  <c r="B75" i="37"/>
  <c r="B96" i="37"/>
  <c r="C72" i="37"/>
  <c r="B73" i="37"/>
  <c r="B86" i="37"/>
  <c r="B89" i="37"/>
  <c r="B78" i="37"/>
  <c r="C63" i="37"/>
  <c r="C97" i="37"/>
  <c r="B69" i="37"/>
  <c r="B80" i="37"/>
  <c r="C93" i="37"/>
  <c r="C88" i="37"/>
  <c r="B93" i="37"/>
  <c r="B79" i="37"/>
  <c r="C66" i="37"/>
  <c r="C82" i="37"/>
  <c r="B64" i="37"/>
  <c r="C94" i="37"/>
  <c r="C64" i="37"/>
  <c r="O62" i="37"/>
  <c r="O61" i="37"/>
  <c r="M103" i="37"/>
  <c r="K103" i="37"/>
  <c r="N103" i="37"/>
  <c r="O60" i="37"/>
  <c r="L103" i="37"/>
  <c r="B61" i="37"/>
  <c r="B62" i="37"/>
  <c r="B60" i="37"/>
  <c r="C61" i="37"/>
  <c r="C62" i="37"/>
  <c r="C60" i="37"/>
  <c r="E48" i="18"/>
  <c r="F34" i="18"/>
  <c r="F35" i="18"/>
  <c r="F36" i="18"/>
  <c r="F37" i="18"/>
  <c r="F38" i="18"/>
  <c r="F39" i="18"/>
  <c r="F40" i="18"/>
  <c r="F33" i="18"/>
  <c r="F41" i="18"/>
  <c r="E50" i="18"/>
  <c r="F44" i="18"/>
  <c r="F18" i="18"/>
  <c r="F22" i="18"/>
  <c r="F25" i="18"/>
  <c r="E52" i="18"/>
  <c r="F31" i="18"/>
  <c r="F42" i="18"/>
  <c r="I31" i="31" l="1"/>
  <c r="Q84" i="37"/>
  <c r="Q82" i="37"/>
  <c r="Q85" i="37"/>
  <c r="I24" i="31"/>
  <c r="I23" i="31"/>
  <c r="I26" i="31"/>
  <c r="I25" i="31"/>
  <c r="E100" i="37"/>
  <c r="D101" i="37"/>
  <c r="D98" i="37"/>
  <c r="E99" i="37"/>
  <c r="E101" i="37"/>
  <c r="D100" i="37"/>
  <c r="D99" i="37"/>
  <c r="E98" i="37"/>
  <c r="I32" i="31"/>
  <c r="F100" i="37"/>
  <c r="F99" i="37"/>
  <c r="G98" i="37"/>
  <c r="G99" i="37"/>
  <c r="F101" i="37"/>
  <c r="F98" i="37"/>
  <c r="G100" i="37"/>
  <c r="G101" i="37"/>
  <c r="E85" i="37"/>
  <c r="E69" i="37"/>
  <c r="E96" i="37"/>
  <c r="E90" i="37"/>
  <c r="E73" i="37"/>
  <c r="D95" i="37"/>
  <c r="D80" i="37"/>
  <c r="E68" i="37"/>
  <c r="E95" i="37"/>
  <c r="D63" i="37"/>
  <c r="E93" i="37"/>
  <c r="D96" i="37"/>
  <c r="E67" i="37"/>
  <c r="D73" i="37"/>
  <c r="E63" i="37"/>
  <c r="D87" i="37"/>
  <c r="E91" i="37"/>
  <c r="D75" i="37"/>
  <c r="E75" i="37"/>
  <c r="D86" i="37"/>
  <c r="D66" i="37"/>
  <c r="E86" i="37"/>
  <c r="D74" i="37"/>
  <c r="D90" i="37"/>
  <c r="D78" i="37"/>
  <c r="D71" i="37"/>
  <c r="D97" i="37"/>
  <c r="D67" i="37"/>
  <c r="D93" i="37"/>
  <c r="E74" i="37"/>
  <c r="E78" i="37"/>
  <c r="D68" i="37"/>
  <c r="D84" i="37"/>
  <c r="D83" i="37"/>
  <c r="D85" i="37"/>
  <c r="D92" i="37"/>
  <c r="E97" i="37"/>
  <c r="D89" i="37"/>
  <c r="D81" i="37"/>
  <c r="D72" i="37"/>
  <c r="E66" i="37"/>
  <c r="E83" i="37"/>
  <c r="E88" i="37"/>
  <c r="E80" i="37"/>
  <c r="E72" i="37"/>
  <c r="D69" i="37"/>
  <c r="D65" i="37"/>
  <c r="D82" i="37"/>
  <c r="E77" i="37"/>
  <c r="D79" i="37"/>
  <c r="E65" i="37"/>
  <c r="D70" i="37"/>
  <c r="E71" i="37"/>
  <c r="E87" i="37"/>
  <c r="D76" i="37"/>
  <c r="D88" i="37"/>
  <c r="E84" i="37"/>
  <c r="D77" i="37"/>
  <c r="E89" i="37"/>
  <c r="E81" i="37"/>
  <c r="E82" i="37"/>
  <c r="E92" i="37"/>
  <c r="E79" i="37"/>
  <c r="E76" i="37"/>
  <c r="E70" i="37"/>
  <c r="D91" i="37"/>
  <c r="E94" i="37"/>
  <c r="E64" i="37"/>
  <c r="D94" i="37"/>
  <c r="D64" i="37"/>
  <c r="F86" i="37"/>
  <c r="G76" i="37"/>
  <c r="F91" i="37"/>
  <c r="F84" i="37"/>
  <c r="G80" i="37"/>
  <c r="G72" i="37"/>
  <c r="F80" i="37"/>
  <c r="F96" i="37"/>
  <c r="G82" i="37"/>
  <c r="G96" i="37"/>
  <c r="G95" i="37"/>
  <c r="G67" i="37"/>
  <c r="G68" i="37"/>
  <c r="G89" i="37"/>
  <c r="F75" i="37"/>
  <c r="F82" i="37"/>
  <c r="G85" i="37"/>
  <c r="F67" i="37"/>
  <c r="G65" i="37"/>
  <c r="G77" i="37"/>
  <c r="F68" i="37"/>
  <c r="F90" i="37"/>
  <c r="F71" i="37"/>
  <c r="F88" i="37"/>
  <c r="G79" i="37"/>
  <c r="F63" i="37"/>
  <c r="F93" i="37"/>
  <c r="F85" i="37"/>
  <c r="G97" i="37"/>
  <c r="F76" i="37"/>
  <c r="G73" i="37"/>
  <c r="G86" i="37"/>
  <c r="F72" i="37"/>
  <c r="F77" i="37"/>
  <c r="F83" i="37"/>
  <c r="G92" i="37"/>
  <c r="F95" i="37"/>
  <c r="F69" i="37"/>
  <c r="F81" i="37"/>
  <c r="F89" i="37"/>
  <c r="G90" i="37"/>
  <c r="G88" i="37"/>
  <c r="G84" i="37"/>
  <c r="G71" i="37"/>
  <c r="G93" i="37"/>
  <c r="G75" i="37"/>
  <c r="G69" i="37"/>
  <c r="G70" i="37"/>
  <c r="G81" i="37"/>
  <c r="G87" i="37"/>
  <c r="G74" i="37"/>
  <c r="F97" i="37"/>
  <c r="F66" i="37"/>
  <c r="F74" i="37"/>
  <c r="G66" i="37"/>
  <c r="F79" i="37"/>
  <c r="G78" i="37"/>
  <c r="F65" i="37"/>
  <c r="F87" i="37"/>
  <c r="F70" i="37"/>
  <c r="F92" i="37"/>
  <c r="G91" i="37"/>
  <c r="F73" i="37"/>
  <c r="F78" i="37"/>
  <c r="G83" i="37"/>
  <c r="G63" i="37"/>
  <c r="G94" i="37"/>
  <c r="G64" i="37"/>
  <c r="F94" i="37"/>
  <c r="F64" i="37"/>
  <c r="D61" i="37"/>
  <c r="D62" i="37"/>
  <c r="D60" i="37"/>
  <c r="O103" i="37"/>
  <c r="C103" i="37"/>
  <c r="Q79" i="37"/>
  <c r="K69" i="18"/>
  <c r="G61" i="37"/>
  <c r="F60" i="37"/>
  <c r="G62" i="37"/>
  <c r="F62" i="37"/>
  <c r="F61" i="37"/>
  <c r="G60" i="37"/>
  <c r="K67" i="18"/>
  <c r="E62" i="37"/>
  <c r="E61" i="37"/>
  <c r="E60" i="37"/>
  <c r="K65" i="18"/>
  <c r="B103" i="37"/>
  <c r="F46" i="18"/>
  <c r="Q102" i="37" l="1"/>
  <c r="S102" i="37" s="1"/>
  <c r="H99" i="37"/>
  <c r="H100" i="37"/>
  <c r="H101" i="37"/>
  <c r="H98" i="37"/>
  <c r="Q100" i="37"/>
  <c r="Q98" i="37"/>
  <c r="D103" i="37"/>
  <c r="H94" i="37"/>
  <c r="S94" i="37" s="1"/>
  <c r="H85" i="37"/>
  <c r="S85" i="37" s="1"/>
  <c r="H66" i="37"/>
  <c r="S66" i="37" s="1"/>
  <c r="H88" i="37"/>
  <c r="S88" i="37" s="1"/>
  <c r="H76" i="37"/>
  <c r="S76" i="37" s="1"/>
  <c r="H72" i="37"/>
  <c r="S72" i="37" s="1"/>
  <c r="H78" i="37"/>
  <c r="S78" i="37" s="1"/>
  <c r="H93" i="37"/>
  <c r="S93" i="37" s="1"/>
  <c r="H96" i="37"/>
  <c r="S96" i="37" s="1"/>
  <c r="H65" i="37"/>
  <c r="S65" i="37" s="1"/>
  <c r="H81" i="37"/>
  <c r="S81" i="37" s="1"/>
  <c r="H63" i="37"/>
  <c r="S63" i="37" s="1"/>
  <c r="H92" i="37"/>
  <c r="S92" i="37" s="1"/>
  <c r="H86" i="37"/>
  <c r="H83" i="37"/>
  <c r="S83" i="37" s="1"/>
  <c r="H64" i="37"/>
  <c r="S64" i="37" s="1"/>
  <c r="H73" i="37"/>
  <c r="S73" i="37" s="1"/>
  <c r="H71" i="37"/>
  <c r="S71" i="37" s="1"/>
  <c r="H84" i="37"/>
  <c r="S84" i="37" s="1"/>
  <c r="H70" i="37"/>
  <c r="S70" i="37" s="1"/>
  <c r="H68" i="37"/>
  <c r="S68" i="37" s="1"/>
  <c r="H90" i="37"/>
  <c r="S90" i="37" s="1"/>
  <c r="H75" i="37"/>
  <c r="S75" i="37" s="1"/>
  <c r="H91" i="37"/>
  <c r="S91" i="37" s="1"/>
  <c r="H69" i="37"/>
  <c r="S69" i="37" s="1"/>
  <c r="H74" i="37"/>
  <c r="S74" i="37" s="1"/>
  <c r="H77" i="37"/>
  <c r="S77" i="37" s="1"/>
  <c r="H79" i="37"/>
  <c r="S79" i="37" s="1"/>
  <c r="H87" i="37"/>
  <c r="S87" i="37" s="1"/>
  <c r="H97" i="37"/>
  <c r="S97" i="37" s="1"/>
  <c r="H80" i="37"/>
  <c r="S80" i="37" s="1"/>
  <c r="H82" i="37"/>
  <c r="S82" i="37" s="1"/>
  <c r="H89" i="37"/>
  <c r="S89" i="37" s="1"/>
  <c r="H67" i="37"/>
  <c r="S67" i="37" s="1"/>
  <c r="H95" i="37"/>
  <c r="S95" i="37" s="1"/>
  <c r="H61" i="37"/>
  <c r="H62" i="37"/>
  <c r="E103" i="37"/>
  <c r="G103" i="37"/>
  <c r="I39" i="31"/>
  <c r="H60" i="37"/>
  <c r="F103" i="37"/>
  <c r="S60" i="37" l="1"/>
  <c r="S99" i="37"/>
  <c r="S86" i="37"/>
  <c r="S62" i="37"/>
  <c r="T62" i="37" s="1"/>
  <c r="S98" i="37"/>
  <c r="S61" i="37"/>
  <c r="S101" i="37"/>
  <c r="T101" i="37" s="1"/>
  <c r="S100" i="37"/>
  <c r="Q103" i="37"/>
  <c r="T72" i="37"/>
  <c r="T79" i="37"/>
  <c r="T84" i="37"/>
  <c r="T71" i="37"/>
  <c r="T97" i="37"/>
  <c r="T73" i="37"/>
  <c r="T85" i="37"/>
  <c r="T82" i="37"/>
  <c r="T96" i="37"/>
  <c r="T80" i="37"/>
  <c r="T68" i="37"/>
  <c r="T90" i="37"/>
  <c r="T92" i="37"/>
  <c r="T76" i="37"/>
  <c r="T75" i="37"/>
  <c r="T78" i="37"/>
  <c r="T63" i="37"/>
  <c r="T70" i="37"/>
  <c r="T74" i="37"/>
  <c r="T81" i="37"/>
  <c r="T66" i="37"/>
  <c r="T93" i="37"/>
  <c r="T95" i="37"/>
  <c r="T88" i="37"/>
  <c r="T89" i="37"/>
  <c r="T69" i="37"/>
  <c r="T65" i="37"/>
  <c r="T83" i="37"/>
  <c r="T87" i="37"/>
  <c r="T77" i="37"/>
  <c r="T67" i="37"/>
  <c r="T91" i="37"/>
  <c r="T64" i="37"/>
  <c r="T94" i="37"/>
  <c r="T102" i="37"/>
  <c r="H103" i="37"/>
  <c r="T99" i="37" l="1"/>
  <c r="T86" i="37"/>
  <c r="T61" i="37"/>
  <c r="T98" i="37"/>
  <c r="T100" i="37"/>
  <c r="T60" i="37"/>
  <c r="S103" i="37"/>
  <c r="P1" i="37" s="1"/>
  <c r="P2" i="37" l="1"/>
  <c r="P3" i="37" s="1"/>
  <c r="T103" i="37"/>
</calcChain>
</file>

<file path=xl/sharedStrings.xml><?xml version="1.0" encoding="utf-8"?>
<sst xmlns="http://schemas.openxmlformats.org/spreadsheetml/2006/main" count="11165" uniqueCount="1810">
  <si>
    <t>Naam opdrachtgever</t>
  </si>
  <si>
    <t>Calculatie onderdeel</t>
  </si>
  <si>
    <t>Gebouw/plaats</t>
  </si>
  <si>
    <t>Referentie nummer</t>
  </si>
  <si>
    <t>Invoervelden</t>
  </si>
  <si>
    <t>Minimale taakgrootte</t>
  </si>
  <si>
    <t>EINDTOTAAL KOSTEN PER JAAR  EXCLUSIEF BTW         INSCHRIJVINGSBEDRAG</t>
  </si>
  <si>
    <t>uur per dag</t>
  </si>
  <si>
    <t>B.T.W.</t>
  </si>
  <si>
    <t>GVB Facilitair</t>
  </si>
  <si>
    <t>Totale kosten per jaar inclusief B.T.W.</t>
  </si>
  <si>
    <t>Toezicht percentage</t>
  </si>
  <si>
    <t>Amsterdam</t>
  </si>
  <si>
    <t>per prod. Uur</t>
  </si>
  <si>
    <t>MAXIMALE BOVENGRENS PLAFONDBEDRAG INSCHRIJVINGSBEDRAG</t>
  </si>
  <si>
    <t>2024-37</t>
  </si>
  <si>
    <t>MAXIMALE ONDERGRENS INSCHRIJVINGSBEDRAG</t>
  </si>
  <si>
    <t>Naam dienstverlener</t>
  </si>
  <si>
    <t>Prijspeil</t>
  </si>
  <si>
    <t>SUPPLETIEKOSTEN OVERNAME PERSONEEL*</t>
  </si>
  <si>
    <t>Versie</t>
  </si>
  <si>
    <t>NVI 2</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</si>
  <si>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</si>
  <si>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</si>
  <si>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</si>
  <si>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</si>
  <si>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</si>
  <si>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</si>
  <si>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</si>
  <si>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</si>
  <si>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</si>
  <si>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Hoogste frequentie za - zo naloop</t>
  </si>
  <si>
    <t>Hoogste frequentie feestdag</t>
  </si>
  <si>
    <t>Hoogste frequentie feestdag naloop</t>
  </si>
  <si>
    <t>Productie uren ma t/m vr</t>
  </si>
  <si>
    <t>Productie uren ma t/m vr naloop</t>
  </si>
  <si>
    <t>Productie uren za - zo</t>
  </si>
  <si>
    <t>Productie uren za - zo naloop</t>
  </si>
  <si>
    <t>Productie uren feestdag</t>
  </si>
  <si>
    <t>Productie uren feestdag naloop</t>
  </si>
  <si>
    <t>Uren minimale taakgrootte ma t/m vrij</t>
  </si>
  <si>
    <t>Uren minimale taakgrootte ma t/m vrij naloop</t>
  </si>
  <si>
    <t>Uren minimale taakgrootte za - zo</t>
  </si>
  <si>
    <t>Uren minimale taakgrootte za - zo naloop</t>
  </si>
  <si>
    <t>Uren minimale taakgrootte feestdag</t>
  </si>
  <si>
    <t>Uren minimale taakgrootte feestdag naloop</t>
  </si>
  <si>
    <t>Toezicht uren per jaar ma t/m vr</t>
  </si>
  <si>
    <t>Toezicht uren per jaar ma t/m vr naloop</t>
  </si>
  <si>
    <t>Toezicht uren per jaar za - zo</t>
  </si>
  <si>
    <t>Toezicht uren per jaar za - zo naloop</t>
  </si>
  <si>
    <t>Toezicht uren per jaar feestdag</t>
  </si>
  <si>
    <t>Toezicht uren per jaar feestdag naloop</t>
  </si>
  <si>
    <t>Antwerpenbaan 50 (Nieuw Sloten)</t>
  </si>
  <si>
    <t>Surinamekade 4 (Azartplein)</t>
  </si>
  <si>
    <t>Baldwinstraat 39 (Osdorp de Aker)</t>
  </si>
  <si>
    <t>Boelelaan 900 (VU Medisch Centrum)</t>
  </si>
  <si>
    <t>Buikslotermeerplein 344 (Olof Palmeplein)</t>
  </si>
  <si>
    <t>Het betonijzer 1a (Diemen Sniep)</t>
  </si>
  <si>
    <t>Dijkgraafplein 185 (Dijkgraafplein)</t>
  </si>
  <si>
    <t>Europaboulevard 8 (Rai)</t>
  </si>
  <si>
    <t>Hammarskjoldsingel 9 (Westwijk)</t>
  </si>
  <si>
    <t>Handelsweg 57 (Amstelveen binnenhof)</t>
  </si>
  <si>
    <t>Heivlinderweg 87 (Diemen Noord)</t>
  </si>
  <si>
    <t>Hoofdwerkplaats Baan &amp; Bovenbouw</t>
  </si>
  <si>
    <t>Hoofdwerkplaats Rail Diemen</t>
  </si>
  <si>
    <t>Hoofdwerkplaats S&amp;T Loods</t>
  </si>
  <si>
    <t xml:space="preserve">IJburglaan 1608 (IJburglaan) </t>
  </si>
  <si>
    <t>Insulindeweg 999 (Flevopark)</t>
  </si>
  <si>
    <t>Julianaplein 1z (Amstelstation)</t>
  </si>
  <si>
    <t>Julianaplein 1e (Amstelstation)</t>
  </si>
  <si>
    <t>KNSM-laan 806 (KNSM Eiland)</t>
  </si>
  <si>
    <t>Kuil Wielen Draaibank (KWD)</t>
  </si>
  <si>
    <t>Lambertus Zijlplein 6 (Lambertus Zijlplein)</t>
  </si>
  <si>
    <t>Wasmachine Legmeerpolder Tram</t>
  </si>
  <si>
    <t>Lijnwerkplaats Metro (LWP)</t>
  </si>
  <si>
    <t>Meibergdreef 3 (Holendrecht)</t>
  </si>
  <si>
    <t>Remise Havenstraat (incl. kantoren)</t>
  </si>
  <si>
    <t>Remise Lekstraat (incl. kantoren)</t>
  </si>
  <si>
    <t xml:space="preserve">Slotermeerlaan 6 (Slotermeer) </t>
  </si>
  <si>
    <t>Arenaboulevard 609 (Bijlmer-Arena)</t>
  </si>
  <si>
    <t>De Ruijterkade 80 (CS IJzijde)</t>
  </si>
  <si>
    <t>Strawinskylaan 8 (Zuid WTC)</t>
  </si>
  <si>
    <t>Carrascolplein 6 (Carrascoplein)</t>
  </si>
  <si>
    <t>Stationsplein 4 (CS Koffiehuis)</t>
  </si>
  <si>
    <t>Waterspiegelplein 10 (Van Hallstraat)</t>
  </si>
  <si>
    <t>Schipluidenlaan 948 (Cornelis Lelylaan)</t>
  </si>
  <si>
    <t>Zuiderzeeweg 10 (Tijs)</t>
  </si>
  <si>
    <t>Stationstraat 2 (Uithoorn)</t>
  </si>
  <si>
    <t>Hoofdkantoor ALW</t>
  </si>
  <si>
    <t>Lijnwerkplaats RH100</t>
  </si>
  <si>
    <t>Garage Noord</t>
  </si>
  <si>
    <t>Garage Zuid</t>
  </si>
  <si>
    <t>Garage West</t>
  </si>
  <si>
    <t>Basis Werkplaats</t>
  </si>
  <si>
    <t>Kosten productie per jaar ma t/m vr incl minimale taakgrootte</t>
  </si>
  <si>
    <t>Kosten productie per jaar ma t/m vr naloop incl minimale taakgrootte</t>
  </si>
  <si>
    <t>Kosten productie per jaar za - zo incl minimale taakgrootte</t>
  </si>
  <si>
    <t>Kosten productie per jaar za / zo / fe naloop incl minimale taakgrootte</t>
  </si>
  <si>
    <t>Kosten productie per jaar feestdag incl minimale taakgrootte</t>
  </si>
  <si>
    <t>Kosten productie per jaar feestdag naloop incl minimale taakgrootte</t>
  </si>
  <si>
    <t>Totale kosten productie per jaar</t>
  </si>
  <si>
    <t xml:space="preserve">Kosten toezicht per jaar ma t/m vr </t>
  </si>
  <si>
    <t>Kosten toezicht per jaar ma t/m vr naloop</t>
  </si>
  <si>
    <t>Kosten toezicht per jaar za - zo</t>
  </si>
  <si>
    <t>Kosten toezicht per jaar za / zo / fe naloop</t>
  </si>
  <si>
    <t>Kosten toezicht per jaar feestdag</t>
  </si>
  <si>
    <t>Kosten toezicht per jaar feestdag naloop</t>
  </si>
  <si>
    <t>Totale kosten toezicht per jaar</t>
  </si>
  <si>
    <t>Kosten vloeronderhoud per jaar</t>
  </si>
  <si>
    <t>Kosten Additioneel per jaar</t>
  </si>
  <si>
    <t>Kosten glasbewassing per jaar</t>
  </si>
  <si>
    <t>Totaal kosten per jaar excl. btw</t>
  </si>
  <si>
    <t>Totaal kosten per maand excl. btw</t>
  </si>
  <si>
    <t>Algemeen</t>
  </si>
  <si>
    <t>Datum:</t>
  </si>
  <si>
    <t>Handtekening rechtsgeldig vertegenwoordiger:</t>
  </si>
  <si>
    <t>Naam:</t>
  </si>
  <si>
    <t>Functie:</t>
  </si>
  <si>
    <t>Organisatie:</t>
  </si>
  <si>
    <t>Gewogen prestatie</t>
  </si>
  <si>
    <t>m2/uur</t>
  </si>
  <si>
    <t>Frequentie van uitvoering (per jaar):</t>
  </si>
  <si>
    <t>Ruimtecategorie</t>
  </si>
  <si>
    <t>M2 Totaal</t>
  </si>
  <si>
    <t>Naloop opslag ma-vr</t>
  </si>
  <si>
    <t>Weekend / feestdag opslag</t>
  </si>
  <si>
    <t>Naloop weekend / feestdag opslag</t>
  </si>
  <si>
    <t>VSR Code</t>
  </si>
  <si>
    <t>Administratieve ruimten</t>
  </si>
  <si>
    <t>B</t>
  </si>
  <si>
    <t>Computerruimte</t>
  </si>
  <si>
    <t>Douche/wasruimte</t>
  </si>
  <si>
    <t>S</t>
  </si>
  <si>
    <t>Entree</t>
  </si>
  <si>
    <t>V</t>
  </si>
  <si>
    <t>Gang, hal</t>
  </si>
  <si>
    <t>Kleed/was ruimten</t>
  </si>
  <si>
    <t>Lift</t>
  </si>
  <si>
    <t>Pantry/keuken</t>
  </si>
  <si>
    <t>Restauratieve ruimten</t>
  </si>
  <si>
    <t>Rookruimte</t>
  </si>
  <si>
    <t>Sanitaire ruimten</t>
  </si>
  <si>
    <t>Stalling</t>
  </si>
  <si>
    <t>Trappenhuis</t>
  </si>
  <si>
    <t>Verblijfsuimte</t>
  </si>
  <si>
    <t>Vergaderruimten</t>
  </si>
  <si>
    <t>Werkplaats</t>
  </si>
  <si>
    <t>Werkplaats/werkkuilen</t>
  </si>
  <si>
    <t>Niet in onderhoud</t>
  </si>
  <si>
    <t>Totaal</t>
  </si>
  <si>
    <t>Kolom voor matrix</t>
  </si>
  <si>
    <t>Frequentie verklaring</t>
  </si>
  <si>
    <t>Freq</t>
  </si>
  <si>
    <t>Kolom</t>
  </si>
  <si>
    <t>1 x per week (52 weken)</t>
  </si>
  <si>
    <t>2 x per week (52 weken)</t>
  </si>
  <si>
    <t>3 x per week (52 weken)</t>
  </si>
  <si>
    <t>5 x per week (52 weken)</t>
  </si>
  <si>
    <t>% van reguliere norm</t>
  </si>
  <si>
    <t>Afdeling</t>
  </si>
  <si>
    <t>Verdieping</t>
  </si>
  <si>
    <t>Ruimte nummer</t>
  </si>
  <si>
    <t>Kwaliteitsontwerp</t>
  </si>
  <si>
    <t>Ruimteomschrijving opdrachtgever</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</si>
  <si>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</si>
  <si>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</si>
  <si>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</si>
  <si>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</si>
  <si>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</si>
  <si>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</si>
  <si>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</si>
  <si>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</si>
  <si>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</si>
  <si>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</si>
  <si>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</si>
  <si>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</si>
  <si>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</si>
  <si>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</si>
  <si>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</si>
  <si>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</si>
  <si>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</si>
  <si>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VSR code</t>
  </si>
  <si>
    <t>Bijzonderheden / opmerkingen</t>
  </si>
  <si>
    <t>M2 per jaar</t>
  </si>
  <si>
    <t>1e</t>
  </si>
  <si>
    <t>Resultaatgericht</t>
  </si>
  <si>
    <t>singel</t>
  </si>
  <si>
    <t>Tapijt</t>
  </si>
  <si>
    <t>belplek</t>
  </si>
  <si>
    <t>kantoor</t>
  </si>
  <si>
    <t>noodtrap</t>
  </si>
  <si>
    <t>PVC</t>
  </si>
  <si>
    <t>Rijksmuseum</t>
  </si>
  <si>
    <t>gang</t>
  </si>
  <si>
    <t>toilet dames</t>
  </si>
  <si>
    <t>Tegel</t>
  </si>
  <si>
    <t>toilet heren</t>
  </si>
  <si>
    <t>NVT</t>
  </si>
  <si>
    <t>werkkast</t>
  </si>
  <si>
    <t>nio</t>
  </si>
  <si>
    <t>onbekend</t>
  </si>
  <si>
    <t>lifthal</t>
  </si>
  <si>
    <t>traphuis</t>
  </si>
  <si>
    <t>Steen</t>
  </si>
  <si>
    <t>kluisjes</t>
  </si>
  <si>
    <t>balkon</t>
  </si>
  <si>
    <t>bloemenmarkt</t>
  </si>
  <si>
    <t>Albert Cuijp</t>
  </si>
  <si>
    <t>1006a</t>
  </si>
  <si>
    <t>belcel</t>
  </si>
  <si>
    <t>1006b</t>
  </si>
  <si>
    <t>1006c</t>
  </si>
  <si>
    <t>spreekruimte</t>
  </si>
  <si>
    <t>1006d</t>
  </si>
  <si>
    <t>1004a</t>
  </si>
  <si>
    <t>algemene ruimte</t>
  </si>
  <si>
    <t>1010a</t>
  </si>
  <si>
    <t>belcel 8x</t>
  </si>
  <si>
    <t>spreekkamer</t>
  </si>
  <si>
    <t>projectkamer</t>
  </si>
  <si>
    <t>trap</t>
  </si>
  <si>
    <t>combino</t>
  </si>
  <si>
    <t>1e-2e</t>
  </si>
  <si>
    <t>2e</t>
  </si>
  <si>
    <t>kantine</t>
  </si>
  <si>
    <t>Linoleum</t>
  </si>
  <si>
    <t>CCV vergaderruimte</t>
  </si>
  <si>
    <t>216a</t>
  </si>
  <si>
    <t>copy</t>
  </si>
  <si>
    <t>controlekamer</t>
  </si>
  <si>
    <t>Computervloer met tapijttegels</t>
  </si>
  <si>
    <t>bg</t>
  </si>
  <si>
    <t>kantoor/copy</t>
  </si>
  <si>
    <t>administratie</t>
  </si>
  <si>
    <t>opslag/expeditie</t>
  </si>
  <si>
    <t>opslag/magazijn</t>
  </si>
  <si>
    <t>postkamer</t>
  </si>
  <si>
    <t>hal</t>
  </si>
  <si>
    <t>EHBO/kolfruimte</t>
  </si>
  <si>
    <t>douche</t>
  </si>
  <si>
    <t>archief</t>
  </si>
  <si>
    <t>009a</t>
  </si>
  <si>
    <t>009</t>
  </si>
  <si>
    <t>expeditie</t>
  </si>
  <si>
    <t>007</t>
  </si>
  <si>
    <t>005</t>
  </si>
  <si>
    <t>pantry/koffiehoek</t>
  </si>
  <si>
    <t>003</t>
  </si>
  <si>
    <t>poortjes</t>
  </si>
  <si>
    <t>001</t>
  </si>
  <si>
    <t>dam/restaurant</t>
  </si>
  <si>
    <t>001a</t>
  </si>
  <si>
    <t>receptie</t>
  </si>
  <si>
    <t>002</t>
  </si>
  <si>
    <t>entree+binnenkomst</t>
  </si>
  <si>
    <t>0.3 Artis vergaderruimte</t>
  </si>
  <si>
    <t>0.3 Zuidas vergaderruimte</t>
  </si>
  <si>
    <t>0.3 't Veerhuys vergaderruimte</t>
  </si>
  <si>
    <t>304/05</t>
  </si>
  <si>
    <t xml:space="preserve">kantoor  </t>
  </si>
  <si>
    <t>012</t>
  </si>
  <si>
    <t>013</t>
  </si>
  <si>
    <t xml:space="preserve">belcel </t>
  </si>
  <si>
    <t>014</t>
  </si>
  <si>
    <t>1.01</t>
  </si>
  <si>
    <t>Ijsbergzaal</t>
  </si>
  <si>
    <t>FD</t>
  </si>
  <si>
    <t>gang + lifthal</t>
  </si>
  <si>
    <t>miva toilet</t>
  </si>
  <si>
    <t>0.2.1</t>
  </si>
  <si>
    <t>vergaderzaal Begijnhof</t>
  </si>
  <si>
    <t>0.2.2</t>
  </si>
  <si>
    <t>vergaderzaal Jordaan</t>
  </si>
  <si>
    <t>0.2.3</t>
  </si>
  <si>
    <t>vergaderzaal 't IJ</t>
  </si>
  <si>
    <t>0.2.4</t>
  </si>
  <si>
    <t>vergaderzaal Carré</t>
  </si>
  <si>
    <t>0.2.5</t>
  </si>
  <si>
    <t>vergaderzaal Tuschinski</t>
  </si>
  <si>
    <t>0.2.6</t>
  </si>
  <si>
    <t>bg-1e</t>
  </si>
  <si>
    <t>kelder</t>
  </si>
  <si>
    <t>0.01</t>
  </si>
  <si>
    <t>Sanitaire ruimte (kleedruimte)</t>
  </si>
  <si>
    <t>0.02</t>
  </si>
  <si>
    <t>Sanitaire ruimte</t>
  </si>
  <si>
    <t>0.03</t>
  </si>
  <si>
    <t>Sanitaire ruimte (douche)</t>
  </si>
  <si>
    <t>0.04</t>
  </si>
  <si>
    <t>0.05</t>
  </si>
  <si>
    <t>0.06</t>
  </si>
  <si>
    <t>Verkeersruimte</t>
  </si>
  <si>
    <t>0.07</t>
  </si>
  <si>
    <t>0.08</t>
  </si>
  <si>
    <t>0.09</t>
  </si>
  <si>
    <t>0.10</t>
  </si>
  <si>
    <t>0.11</t>
  </si>
  <si>
    <t>0.11a</t>
  </si>
  <si>
    <t>Trapkast</t>
  </si>
  <si>
    <t>0.12</t>
  </si>
  <si>
    <t>0.14</t>
  </si>
  <si>
    <t>Technische ruimte</t>
  </si>
  <si>
    <t>0.15</t>
  </si>
  <si>
    <t>Kantine</t>
  </si>
  <si>
    <t>0.QQ1</t>
  </si>
  <si>
    <t>Kast</t>
  </si>
  <si>
    <t>0.QQ3</t>
  </si>
  <si>
    <t>Inspanningsgericht</t>
  </si>
  <si>
    <t>0.QQ4</t>
  </si>
  <si>
    <t>0.QQ5</t>
  </si>
  <si>
    <t>Kantoor</t>
  </si>
  <si>
    <t>QQ2</t>
  </si>
  <si>
    <t>01</t>
  </si>
  <si>
    <t>02</t>
  </si>
  <si>
    <t>Technische ruimte (CV)</t>
  </si>
  <si>
    <t>03</t>
  </si>
  <si>
    <t>Printerruimte</t>
  </si>
  <si>
    <t>04</t>
  </si>
  <si>
    <t>05</t>
  </si>
  <si>
    <t>trappenhuis</t>
  </si>
  <si>
    <t>06</t>
  </si>
  <si>
    <t>Vergaderruimte / opkomst</t>
  </si>
  <si>
    <t>V1</t>
  </si>
  <si>
    <t>Vide</t>
  </si>
  <si>
    <t>03.03</t>
  </si>
  <si>
    <t>hoofdentree</t>
  </si>
  <si>
    <t>Staal</t>
  </si>
  <si>
    <t>traphal</t>
  </si>
  <si>
    <t>lift</t>
  </si>
  <si>
    <t>entree 2</t>
  </si>
  <si>
    <t>03.01d</t>
  </si>
  <si>
    <t>werkplaats gang</t>
  </si>
  <si>
    <t>Beton</t>
  </si>
  <si>
    <t xml:space="preserve">werkplaats  </t>
  </si>
  <si>
    <t>werkplaats</t>
  </si>
  <si>
    <t>06.12</t>
  </si>
  <si>
    <t>werkplaats smederij</t>
  </si>
  <si>
    <t>werkplaats TPW</t>
  </si>
  <si>
    <t>06.14</t>
  </si>
  <si>
    <t xml:space="preserve">werkplaats </t>
  </si>
  <si>
    <t>werkplaats werkplaats testruimte</t>
  </si>
  <si>
    <t>06.13</t>
  </si>
  <si>
    <t>magazijn 1</t>
  </si>
  <si>
    <t>magazijn kantoor</t>
  </si>
  <si>
    <t>magazijn 2</t>
  </si>
  <si>
    <t>ontvangst magazijn 1</t>
  </si>
  <si>
    <t>08.08</t>
  </si>
  <si>
    <t>magazijn/kantine/vergaderruimte</t>
  </si>
  <si>
    <t>kwaliteitscontrole</t>
  </si>
  <si>
    <t>los/laadgedelte 2</t>
  </si>
  <si>
    <t>09.06</t>
  </si>
  <si>
    <t>hoofd magazijn</t>
  </si>
  <si>
    <t>ontvangst 3 kantoor</t>
  </si>
  <si>
    <t>01.01</t>
  </si>
  <si>
    <t xml:space="preserve">ontvangst 3  </t>
  </si>
  <si>
    <t>01.02</t>
  </si>
  <si>
    <t>01.12</t>
  </si>
  <si>
    <t>toilet 2x</t>
  </si>
  <si>
    <t>Epoxy</t>
  </si>
  <si>
    <t>08.02</t>
  </si>
  <si>
    <t>schilderruimte</t>
  </si>
  <si>
    <t>schilderruimte kantoor</t>
  </si>
  <si>
    <t>08.06</t>
  </si>
  <si>
    <t>schilderruimte verfaanmaak</t>
  </si>
  <si>
    <t>01.03</t>
  </si>
  <si>
    <t>spoor 15/16</t>
  </si>
  <si>
    <t>spoor 15/16 kelder</t>
  </si>
  <si>
    <t>01.05/01.08</t>
  </si>
  <si>
    <t>spoor 14+11</t>
  </si>
  <si>
    <t>01.06</t>
  </si>
  <si>
    <t>spoor 13</t>
  </si>
  <si>
    <t>01.07</t>
  </si>
  <si>
    <t>spoor 12</t>
  </si>
  <si>
    <t>spoor 12 kelder</t>
  </si>
  <si>
    <t>01.09</t>
  </si>
  <si>
    <t>spoor 10</t>
  </si>
  <si>
    <t>toiletten 2x</t>
  </si>
  <si>
    <t>06.03</t>
  </si>
  <si>
    <t>spoor 7-9</t>
  </si>
  <si>
    <t>spoor 7-9 kelder</t>
  </si>
  <si>
    <t xml:space="preserve">spoor 2-6 </t>
  </si>
  <si>
    <t>spoor 2-6 kelder</t>
  </si>
  <si>
    <t>01.10</t>
  </si>
  <si>
    <t>spoor 1</t>
  </si>
  <si>
    <t>spoor 1 kelder</t>
  </si>
  <si>
    <t>02.01</t>
  </si>
  <si>
    <t>plein 16</t>
  </si>
  <si>
    <t>02.03</t>
  </si>
  <si>
    <t>plein 16 toiletten heren</t>
  </si>
  <si>
    <t>03.05</t>
  </si>
  <si>
    <t>plein 16 toiletten dames</t>
  </si>
  <si>
    <t>02.04</t>
  </si>
  <si>
    <t>02.04a</t>
  </si>
  <si>
    <t>02.04b</t>
  </si>
  <si>
    <t>02.06</t>
  </si>
  <si>
    <t>02.06a</t>
  </si>
  <si>
    <t>onderdelen produktie</t>
  </si>
  <si>
    <t>06.10</t>
  </si>
  <si>
    <t>kantoor "aquarium"</t>
  </si>
  <si>
    <t>03.06</t>
  </si>
  <si>
    <t>03.07</t>
  </si>
  <si>
    <t>03.08</t>
  </si>
  <si>
    <t>TD ruimte</t>
  </si>
  <si>
    <t>03.09</t>
  </si>
  <si>
    <t>werkmagazijn</t>
  </si>
  <si>
    <t>03.12</t>
  </si>
  <si>
    <t>accu laadruimte</t>
  </si>
  <si>
    <t>03.14</t>
  </si>
  <si>
    <t>electronica ruimte</t>
  </si>
  <si>
    <t>magazijn opslag</t>
  </si>
  <si>
    <t>kleine lift</t>
  </si>
  <si>
    <t>02.07</t>
  </si>
  <si>
    <t>13.01</t>
  </si>
  <si>
    <t>hal bij hoofdentree</t>
  </si>
  <si>
    <t>13.03</t>
  </si>
  <si>
    <t>toiletten heren</t>
  </si>
  <si>
    <t>toiletten dames</t>
  </si>
  <si>
    <t>13.03a</t>
  </si>
  <si>
    <t>13.00</t>
  </si>
  <si>
    <t>13.06</t>
  </si>
  <si>
    <t>ontspanningsruimte</t>
  </si>
  <si>
    <t>13.08</t>
  </si>
  <si>
    <t>13.15</t>
  </si>
  <si>
    <t>13.14</t>
  </si>
  <si>
    <t>14.15</t>
  </si>
  <si>
    <t>13.16</t>
  </si>
  <si>
    <t>13.17</t>
  </si>
  <si>
    <t>13.09</t>
  </si>
  <si>
    <t>Flexkantoren</t>
  </si>
  <si>
    <t>13.18</t>
  </si>
  <si>
    <t>wachtkamer</t>
  </si>
  <si>
    <t>13.18a</t>
  </si>
  <si>
    <t>kantoor/vergaderruimte</t>
  </si>
  <si>
    <t>13.10</t>
  </si>
  <si>
    <t>repro RIB</t>
  </si>
  <si>
    <t>16.44</t>
  </si>
  <si>
    <t>16.42</t>
  </si>
  <si>
    <t>kleedruimte</t>
  </si>
  <si>
    <t>16.09</t>
  </si>
  <si>
    <t>bedrijfsrestaurant</t>
  </si>
  <si>
    <t>16.06</t>
  </si>
  <si>
    <t>16.01</t>
  </si>
  <si>
    <t>hal noodtrap</t>
  </si>
  <si>
    <t>16.03</t>
  </si>
  <si>
    <t>16.03a</t>
  </si>
  <si>
    <t>16.08</t>
  </si>
  <si>
    <t>facilitaire dienst</t>
  </si>
  <si>
    <t>16.10</t>
  </si>
  <si>
    <t>opslag keuken</t>
  </si>
  <si>
    <t>16.12</t>
  </si>
  <si>
    <t>td ruimte</t>
  </si>
  <si>
    <t>beton</t>
  </si>
  <si>
    <t>16.14</t>
  </si>
  <si>
    <t>instructieruimte</t>
  </si>
  <si>
    <t>16.38</t>
  </si>
  <si>
    <t>kleedruimte heren</t>
  </si>
  <si>
    <t>douches heren</t>
  </si>
  <si>
    <t>16.40</t>
  </si>
  <si>
    <t>16.34</t>
  </si>
  <si>
    <t>kleedruimte dames</t>
  </si>
  <si>
    <t>douches dames</t>
  </si>
  <si>
    <t>16.32</t>
  </si>
  <si>
    <t>FB opslag</t>
  </si>
  <si>
    <t>16.30</t>
  </si>
  <si>
    <t>bergruimte</t>
  </si>
  <si>
    <t>12.05</t>
  </si>
  <si>
    <t>hal/copy/pantry 12</t>
  </si>
  <si>
    <t>gang 12</t>
  </si>
  <si>
    <t>12.14</t>
  </si>
  <si>
    <t>12.12/10</t>
  </si>
  <si>
    <t>12.08</t>
  </si>
  <si>
    <t>12.06</t>
  </si>
  <si>
    <t>12.04</t>
  </si>
  <si>
    <t>12.02</t>
  </si>
  <si>
    <t>14.05</t>
  </si>
  <si>
    <t>hal 14</t>
  </si>
  <si>
    <t>11.03</t>
  </si>
  <si>
    <t>11.05</t>
  </si>
  <si>
    <t>gang 11</t>
  </si>
  <si>
    <t>11.02/04/06</t>
  </si>
  <si>
    <t>11.08</t>
  </si>
  <si>
    <t>gang 14</t>
  </si>
  <si>
    <t>14.14</t>
  </si>
  <si>
    <t>flexplek</t>
  </si>
  <si>
    <t>14.12</t>
  </si>
  <si>
    <t>belruimte</t>
  </si>
  <si>
    <t>14.10</t>
  </si>
  <si>
    <t>14.08</t>
  </si>
  <si>
    <t>14.06</t>
  </si>
  <si>
    <t>14.04</t>
  </si>
  <si>
    <t>14.02</t>
  </si>
  <si>
    <t>18.05</t>
  </si>
  <si>
    <t>hal/pantry</t>
  </si>
  <si>
    <t>18.01</t>
  </si>
  <si>
    <t>gang 18</t>
  </si>
  <si>
    <t>18.02</t>
  </si>
  <si>
    <t>18.38</t>
  </si>
  <si>
    <t>vergaderruimte</t>
  </si>
  <si>
    <t>18.08</t>
  </si>
  <si>
    <t>18.10</t>
  </si>
  <si>
    <t>18.40</t>
  </si>
  <si>
    <t>gecoat beton</t>
  </si>
  <si>
    <t>18.12</t>
  </si>
  <si>
    <t>18.16</t>
  </si>
  <si>
    <t>15.03</t>
  </si>
  <si>
    <t>15.01</t>
  </si>
  <si>
    <t>hal 15</t>
  </si>
  <si>
    <t>18.18</t>
  </si>
  <si>
    <t>computerruimte</t>
  </si>
  <si>
    <t>computervloer</t>
  </si>
  <si>
    <t>18.20</t>
  </si>
  <si>
    <t>18.24</t>
  </si>
  <si>
    <t>18.29</t>
  </si>
  <si>
    <t>FZ kantoor</t>
  </si>
  <si>
    <t>18.28</t>
  </si>
  <si>
    <t>19.03</t>
  </si>
  <si>
    <t>19.03a</t>
  </si>
  <si>
    <t>19.01</t>
  </si>
  <si>
    <t>hal 19</t>
  </si>
  <si>
    <t>18.11</t>
  </si>
  <si>
    <t>18.30</t>
  </si>
  <si>
    <t>18.11a</t>
  </si>
  <si>
    <t>18.36</t>
  </si>
  <si>
    <t>18.36a</t>
  </si>
  <si>
    <t>18.36b</t>
  </si>
  <si>
    <t>gang 18.04/06</t>
  </si>
  <si>
    <t>17.34</t>
  </si>
  <si>
    <t>19.18</t>
  </si>
  <si>
    <t>19.16</t>
  </si>
  <si>
    <t>19.16a</t>
  </si>
  <si>
    <t>19.10</t>
  </si>
  <si>
    <t>19.06</t>
  </si>
  <si>
    <t>19.04</t>
  </si>
  <si>
    <t>19.02</t>
  </si>
  <si>
    <t>gang 15 (15.32-15.16)</t>
  </si>
  <si>
    <t>15.16</t>
  </si>
  <si>
    <t>overlegruimte</t>
  </si>
  <si>
    <t>15.18</t>
  </si>
  <si>
    <t>15.20</t>
  </si>
  <si>
    <t>15.22</t>
  </si>
  <si>
    <t>15.28</t>
  </si>
  <si>
    <t>15.30</t>
  </si>
  <si>
    <t>15.32</t>
  </si>
  <si>
    <t>EHBO</t>
  </si>
  <si>
    <t>binnentrap</t>
  </si>
  <si>
    <t>Kleedruimte</t>
  </si>
  <si>
    <t>004</t>
  </si>
  <si>
    <t>006</t>
  </si>
  <si>
    <t>008</t>
  </si>
  <si>
    <t>Magazijn</t>
  </si>
  <si>
    <t>010</t>
  </si>
  <si>
    <t>011</t>
  </si>
  <si>
    <t>Douche ruimte</t>
  </si>
  <si>
    <t>Verkeersruimte / trappenhuis</t>
  </si>
  <si>
    <t>Berging</t>
  </si>
  <si>
    <t>Techniek</t>
  </si>
  <si>
    <t>-1-1</t>
  </si>
  <si>
    <t>-1-02</t>
  </si>
  <si>
    <t>-1-03</t>
  </si>
  <si>
    <t>Bedieningsruimte</t>
  </si>
  <si>
    <t>Onbekend</t>
  </si>
  <si>
    <t>-1-04</t>
  </si>
  <si>
    <t>-1-05</t>
  </si>
  <si>
    <t>0-01</t>
  </si>
  <si>
    <t>0-02</t>
  </si>
  <si>
    <t>0-03</t>
  </si>
  <si>
    <t>DHT</t>
  </si>
  <si>
    <t>0-04</t>
  </si>
  <si>
    <t>0-05</t>
  </si>
  <si>
    <t>niet in onderhoud</t>
  </si>
  <si>
    <t>07</t>
  </si>
  <si>
    <t>08</t>
  </si>
  <si>
    <t>Magazijn (schoonmaak)</t>
  </si>
  <si>
    <t>09</t>
  </si>
  <si>
    <t>10</t>
  </si>
  <si>
    <t>11</t>
  </si>
  <si>
    <t>Verkeersruimte (entree)</t>
  </si>
  <si>
    <t>12</t>
  </si>
  <si>
    <t>13</t>
  </si>
  <si>
    <t>Stilte ruimte</t>
  </si>
  <si>
    <t>15</t>
  </si>
  <si>
    <t>16</t>
  </si>
  <si>
    <t>17</t>
  </si>
  <si>
    <t>18</t>
  </si>
  <si>
    <t>S&amp;T ruimte</t>
  </si>
  <si>
    <t>20</t>
  </si>
  <si>
    <t>Technische ruimte (lift)</t>
  </si>
  <si>
    <t>24</t>
  </si>
  <si>
    <t>26</t>
  </si>
  <si>
    <t>27</t>
  </si>
  <si>
    <t>28</t>
  </si>
  <si>
    <t>30</t>
  </si>
  <si>
    <t>31</t>
  </si>
  <si>
    <t>39</t>
  </si>
  <si>
    <t>40</t>
  </si>
  <si>
    <t>41</t>
  </si>
  <si>
    <t>45</t>
  </si>
  <si>
    <t>47</t>
  </si>
  <si>
    <t>48</t>
  </si>
  <si>
    <t>49</t>
  </si>
  <si>
    <t>50</t>
  </si>
  <si>
    <t>51</t>
  </si>
  <si>
    <t>52</t>
  </si>
  <si>
    <t>53</t>
  </si>
  <si>
    <t>54</t>
  </si>
  <si>
    <t>Kardexruimte</t>
  </si>
  <si>
    <t>02a</t>
  </si>
  <si>
    <t>02b</t>
  </si>
  <si>
    <t>02c</t>
  </si>
  <si>
    <t>03a</t>
  </si>
  <si>
    <t>03b</t>
  </si>
  <si>
    <t>04a</t>
  </si>
  <si>
    <t>04b</t>
  </si>
  <si>
    <t>04c</t>
  </si>
  <si>
    <t>04d</t>
  </si>
  <si>
    <t>04e</t>
  </si>
  <si>
    <t>04f</t>
  </si>
  <si>
    <t>04g</t>
  </si>
  <si>
    <t>14a</t>
  </si>
  <si>
    <t>14b</t>
  </si>
  <si>
    <t>20a</t>
  </si>
  <si>
    <t>Trap</t>
  </si>
  <si>
    <t>25a</t>
  </si>
  <si>
    <t>Technische ruimte (laagspanning)</t>
  </si>
  <si>
    <t>25b</t>
  </si>
  <si>
    <t>Technische ruimte (ketelhuis)</t>
  </si>
  <si>
    <t>25c</t>
  </si>
  <si>
    <t>25d</t>
  </si>
  <si>
    <t>Technische ruimte (hoogspanning)</t>
  </si>
  <si>
    <t>39a</t>
  </si>
  <si>
    <t>39b</t>
  </si>
  <si>
    <t>46a</t>
  </si>
  <si>
    <t>46b</t>
  </si>
  <si>
    <t>Vergaderruimte</t>
  </si>
  <si>
    <t>14</t>
  </si>
  <si>
    <t>19</t>
  </si>
  <si>
    <t>21</t>
  </si>
  <si>
    <t>25</t>
  </si>
  <si>
    <t>29</t>
  </si>
  <si>
    <t>32</t>
  </si>
  <si>
    <t>33</t>
  </si>
  <si>
    <t>37</t>
  </si>
  <si>
    <t>38</t>
  </si>
  <si>
    <t>42</t>
  </si>
  <si>
    <t>43</t>
  </si>
  <si>
    <t>44</t>
  </si>
  <si>
    <t>46</t>
  </si>
  <si>
    <t>42a</t>
  </si>
  <si>
    <t>QQ1</t>
  </si>
  <si>
    <t>00</t>
  </si>
  <si>
    <t>22</t>
  </si>
  <si>
    <t>Verkeersruimte /trappenhuis</t>
  </si>
  <si>
    <t>23</t>
  </si>
  <si>
    <t>V2</t>
  </si>
  <si>
    <t>V3</t>
  </si>
  <si>
    <t>V4</t>
  </si>
  <si>
    <t>V5</t>
  </si>
  <si>
    <t>Techniekruimte (relais)</t>
  </si>
  <si>
    <t>-1</t>
  </si>
  <si>
    <t>Wasruimte</t>
  </si>
  <si>
    <t>Techniek ruimte</t>
  </si>
  <si>
    <t>Techniek ruimte (telecom)</t>
  </si>
  <si>
    <t>Onthardingsruimte</t>
  </si>
  <si>
    <t>Feacalien</t>
  </si>
  <si>
    <t>0.085</t>
  </si>
  <si>
    <t>loge LC voorruimte</t>
  </si>
  <si>
    <t>0.088a</t>
  </si>
  <si>
    <t>Loge LC kantoor</t>
  </si>
  <si>
    <t>0.088</t>
  </si>
  <si>
    <t>Loge LC hal</t>
  </si>
  <si>
    <t>0.087</t>
  </si>
  <si>
    <t>loge LC toilet</t>
  </si>
  <si>
    <t>0.082</t>
  </si>
  <si>
    <t>garage</t>
  </si>
  <si>
    <t>0.075</t>
  </si>
  <si>
    <t>kantoor planning</t>
  </si>
  <si>
    <t xml:space="preserve">gang loket </t>
  </si>
  <si>
    <t>berging</t>
  </si>
  <si>
    <t>0.077</t>
  </si>
  <si>
    <t>toilet</t>
  </si>
  <si>
    <t>0.054</t>
  </si>
  <si>
    <t>spoor 76/77</t>
  </si>
  <si>
    <t>0.052</t>
  </si>
  <si>
    <t>0.053a</t>
  </si>
  <si>
    <t>spoor 74/75</t>
  </si>
  <si>
    <t>spoor 74/75 kelder 3x</t>
  </si>
  <si>
    <t>1.20</t>
  </si>
  <si>
    <t>kleedruimte teamleiders</t>
  </si>
  <si>
    <t>kleedruimte teamleiders douches</t>
  </si>
  <si>
    <t>0.039</t>
  </si>
  <si>
    <t>gang toiletten</t>
  </si>
  <si>
    <t>0.053c</t>
  </si>
  <si>
    <t>kantoor blauwe container</t>
  </si>
  <si>
    <t>0.049</t>
  </si>
  <si>
    <t>chemicaliënruimte 1</t>
  </si>
  <si>
    <t>0.050</t>
  </si>
  <si>
    <t>chemicaliënruimte 2</t>
  </si>
  <si>
    <t>0.053b</t>
  </si>
  <si>
    <t>magazijn TD</t>
  </si>
  <si>
    <t>0.046</t>
  </si>
  <si>
    <t>0.044</t>
  </si>
  <si>
    <t>vergader/kantoor</t>
  </si>
  <si>
    <t>0.045a</t>
  </si>
  <si>
    <t>0.045b</t>
  </si>
  <si>
    <t>0.057</t>
  </si>
  <si>
    <t>copyruimte</t>
  </si>
  <si>
    <t>pantry</t>
  </si>
  <si>
    <t>tussenruimte</t>
  </si>
  <si>
    <t>0.040</t>
  </si>
  <si>
    <t>buurthuis GVB</t>
  </si>
  <si>
    <t>0.092</t>
  </si>
  <si>
    <t>buurthuis GVB kantoor</t>
  </si>
  <si>
    <t>0.038</t>
  </si>
  <si>
    <t>0.032</t>
  </si>
  <si>
    <t>kantoor 18</t>
  </si>
  <si>
    <t>leslokaal</t>
  </si>
  <si>
    <t>0.030</t>
  </si>
  <si>
    <t>kantine ingang</t>
  </si>
  <si>
    <t>0.026</t>
  </si>
  <si>
    <t>0.025</t>
  </si>
  <si>
    <t>gang bij kantine</t>
  </si>
  <si>
    <t>trap naar simulator</t>
  </si>
  <si>
    <t>1.16</t>
  </si>
  <si>
    <t>lesruimte</t>
  </si>
  <si>
    <t>1.18</t>
  </si>
  <si>
    <t>simulator 1</t>
  </si>
  <si>
    <t>simulator 2</t>
  </si>
  <si>
    <t>simulator 3</t>
  </si>
  <si>
    <t>0.019</t>
  </si>
  <si>
    <t>0.018a</t>
  </si>
  <si>
    <t>damesdouche</t>
  </si>
  <si>
    <t>0.18</t>
  </si>
  <si>
    <t>kleedruimte douches</t>
  </si>
  <si>
    <t>0.018b</t>
  </si>
  <si>
    <t>0.015</t>
  </si>
  <si>
    <t>hal toiletten</t>
  </si>
  <si>
    <t>0.016</t>
  </si>
  <si>
    <t>0.014</t>
  </si>
  <si>
    <t>gang kantoren</t>
  </si>
  <si>
    <t>0.002</t>
  </si>
  <si>
    <t>hal kantoren</t>
  </si>
  <si>
    <t>0.001</t>
  </si>
  <si>
    <t>entree kantoren</t>
  </si>
  <si>
    <t>0.072</t>
  </si>
  <si>
    <t>0.003</t>
  </si>
  <si>
    <t>0.009</t>
  </si>
  <si>
    <t>0.013</t>
  </si>
  <si>
    <t xml:space="preserve">kantoor </t>
  </si>
  <si>
    <t>0.005</t>
  </si>
  <si>
    <t>0.006</t>
  </si>
  <si>
    <t>0.004</t>
  </si>
  <si>
    <t>1.09</t>
  </si>
  <si>
    <t>1.08/1.10</t>
  </si>
  <si>
    <t>1.02</t>
  </si>
  <si>
    <t>gang trap</t>
  </si>
  <si>
    <t>1.00</t>
  </si>
  <si>
    <t>1.03</t>
  </si>
  <si>
    <t>1.04</t>
  </si>
  <si>
    <t>opleiding</t>
  </si>
  <si>
    <t>1.05</t>
  </si>
  <si>
    <t>lokaal 1</t>
  </si>
  <si>
    <t>1.06</t>
  </si>
  <si>
    <t>koffiekamer</t>
  </si>
  <si>
    <t>1.07</t>
  </si>
  <si>
    <t>lokaal 2</t>
  </si>
  <si>
    <t>0.007</t>
  </si>
  <si>
    <t>vergaderruimte bij 0.03</t>
  </si>
  <si>
    <t>0.022</t>
  </si>
  <si>
    <t>gang naar buiten</t>
  </si>
  <si>
    <t>rookruimte</t>
  </si>
  <si>
    <t>0.055</t>
  </si>
  <si>
    <t>nieuwe kuilen spoor 18/19</t>
  </si>
  <si>
    <t>nieuwe kuilen sanitair</t>
  </si>
  <si>
    <t>spoor 13/17</t>
  </si>
  <si>
    <t>spoor 16/17 kuil</t>
  </si>
  <si>
    <t>spoor 13/14/15 kelders 3x</t>
  </si>
  <si>
    <t>hal buiten</t>
  </si>
  <si>
    <t>spoor 61-64 en 51-57</t>
  </si>
  <si>
    <t>0.041</t>
  </si>
  <si>
    <t>verfruimte</t>
  </si>
  <si>
    <t>opslag kantoor verfruimte</t>
  </si>
  <si>
    <t>entree</t>
  </si>
  <si>
    <t>1.22</t>
  </si>
  <si>
    <t>hal/gang</t>
  </si>
  <si>
    <t>1.27</t>
  </si>
  <si>
    <t>1.21</t>
  </si>
  <si>
    <t>1.23</t>
  </si>
  <si>
    <t>keuken</t>
  </si>
  <si>
    <t>1.26</t>
  </si>
  <si>
    <t>1.25</t>
  </si>
  <si>
    <t>1.19</t>
  </si>
  <si>
    <t>overloop</t>
  </si>
  <si>
    <t>2.01</t>
  </si>
  <si>
    <t>2.02</t>
  </si>
  <si>
    <t>1.36</t>
  </si>
  <si>
    <t>1.34a</t>
  </si>
  <si>
    <t>1.34b</t>
  </si>
  <si>
    <t>1.33</t>
  </si>
  <si>
    <t>2.05</t>
  </si>
  <si>
    <t>2.06</t>
  </si>
  <si>
    <t>2.09</t>
  </si>
  <si>
    <t>2.03</t>
  </si>
  <si>
    <t>2.04/2.07</t>
  </si>
  <si>
    <t>2.03/2.07</t>
  </si>
  <si>
    <t>2.08</t>
  </si>
  <si>
    <t>flexkantoor</t>
  </si>
  <si>
    <t>2e-3e</t>
  </si>
  <si>
    <t>3.05</t>
  </si>
  <si>
    <t>3e</t>
  </si>
  <si>
    <t>3.01/3.04</t>
  </si>
  <si>
    <t>vergader-/rustruimte</t>
  </si>
  <si>
    <t>3.03</t>
  </si>
  <si>
    <t>?</t>
  </si>
  <si>
    <t>00.88</t>
  </si>
  <si>
    <t>opkomstruimte</t>
  </si>
  <si>
    <t>00.87</t>
  </si>
  <si>
    <t>meldkamer</t>
  </si>
  <si>
    <t>00.89</t>
  </si>
  <si>
    <t>00.90</t>
  </si>
  <si>
    <t>00.91</t>
  </si>
  <si>
    <t>00.92</t>
  </si>
  <si>
    <t>opslag</t>
  </si>
  <si>
    <t>werkkast CSU</t>
  </si>
  <si>
    <t>00.63</t>
  </si>
  <si>
    <t>kantoor 44</t>
  </si>
  <si>
    <t>00.62</t>
  </si>
  <si>
    <t>toilet 44</t>
  </si>
  <si>
    <t>00.64</t>
  </si>
  <si>
    <t>chemicaliën/opslag 1</t>
  </si>
  <si>
    <t>00.67</t>
  </si>
  <si>
    <t>kleedruimte/opslag</t>
  </si>
  <si>
    <t>00.65/00.66</t>
  </si>
  <si>
    <t>chemicaliën 2</t>
  </si>
  <si>
    <t>00.05</t>
  </si>
  <si>
    <t>wasstraat</t>
  </si>
  <si>
    <t>parkeerplaats</t>
  </si>
  <si>
    <t>00.25</t>
  </si>
  <si>
    <t>remise</t>
  </si>
  <si>
    <t>00.74</t>
  </si>
  <si>
    <t>toiletten</t>
  </si>
  <si>
    <t>00.73</t>
  </si>
  <si>
    <t>00.78</t>
  </si>
  <si>
    <t>kantoor vakbond</t>
  </si>
  <si>
    <t>fotoclub gang</t>
  </si>
  <si>
    <t>fotoclub toilet</t>
  </si>
  <si>
    <t>fotoclub trap</t>
  </si>
  <si>
    <t>fotoclub hal</t>
  </si>
  <si>
    <t>fotoclub kantine</t>
  </si>
  <si>
    <t>fotoclub opslag</t>
  </si>
  <si>
    <t>trap + overloop</t>
  </si>
  <si>
    <t>hal spoor 12-2</t>
  </si>
  <si>
    <t>0.77</t>
  </si>
  <si>
    <t>BHV ruimte</t>
  </si>
  <si>
    <t>vergaderruimte 1</t>
  </si>
  <si>
    <t>gang + trap</t>
  </si>
  <si>
    <t>1.128a</t>
  </si>
  <si>
    <t>1.128-1.131</t>
  </si>
  <si>
    <t>opslag/keuken</t>
  </si>
  <si>
    <t>arbo</t>
  </si>
  <si>
    <t>HR teammanager</t>
  </si>
  <si>
    <t>verzuim</t>
  </si>
  <si>
    <t>1.124a</t>
  </si>
  <si>
    <t>1.124b</t>
  </si>
  <si>
    <t>1.114/1.115</t>
  </si>
  <si>
    <t>1.124c</t>
  </si>
  <si>
    <t>gang + noodtrap</t>
  </si>
  <si>
    <t>0.38</t>
  </si>
  <si>
    <t>00.08</t>
  </si>
  <si>
    <t>00.07</t>
  </si>
  <si>
    <t>kantoortuin 1</t>
  </si>
  <si>
    <t>00.12</t>
  </si>
  <si>
    <t>bg zaal groot</t>
  </si>
  <si>
    <t>00.10</t>
  </si>
  <si>
    <t>bg zaal klein</t>
  </si>
  <si>
    <t>00.06</t>
  </si>
  <si>
    <t>00.02/00.03</t>
  </si>
  <si>
    <t>kantoortuin 2</t>
  </si>
  <si>
    <t>00.14a</t>
  </si>
  <si>
    <t>garderobe</t>
  </si>
  <si>
    <t>00.15a</t>
  </si>
  <si>
    <t>00.15d</t>
  </si>
  <si>
    <t>0.16</t>
  </si>
  <si>
    <t>00.20</t>
  </si>
  <si>
    <t>00.20a</t>
  </si>
  <si>
    <t>00.18</t>
  </si>
  <si>
    <t>00.19</t>
  </si>
  <si>
    <t>00.21</t>
  </si>
  <si>
    <t>00.23</t>
  </si>
  <si>
    <t>00.26a</t>
  </si>
  <si>
    <t>was-/kleedlokaal</t>
  </si>
  <si>
    <t>was-/kleedlokaal douches</t>
  </si>
  <si>
    <t>00.26b</t>
  </si>
  <si>
    <t>00.27</t>
  </si>
  <si>
    <t>Extern</t>
  </si>
  <si>
    <t>00.30</t>
  </si>
  <si>
    <t>00.31</t>
  </si>
  <si>
    <t>00.32-00.36</t>
  </si>
  <si>
    <t>wacht/opkomstruimte</t>
  </si>
  <si>
    <t>0.39</t>
  </si>
  <si>
    <t>00.24</t>
  </si>
  <si>
    <t>kuilen</t>
  </si>
  <si>
    <t>kleedruimte TD</t>
  </si>
  <si>
    <t>kantine TD</t>
  </si>
  <si>
    <t>kantoor TD</t>
  </si>
  <si>
    <t>00.42</t>
  </si>
  <si>
    <t>voorraadmagazijn</t>
  </si>
  <si>
    <t>voorraad groot</t>
  </si>
  <si>
    <t>00.55</t>
  </si>
  <si>
    <t>00.71</t>
  </si>
  <si>
    <t>00.72</t>
  </si>
  <si>
    <t>opkomstruimte CSU</t>
  </si>
  <si>
    <t>00.54</t>
  </si>
  <si>
    <t>00.53</t>
  </si>
  <si>
    <t>sanitair</t>
  </si>
  <si>
    <t>00.69</t>
  </si>
  <si>
    <t>chemicaliënruimte</t>
  </si>
  <si>
    <t>1</t>
  </si>
  <si>
    <t>2</t>
  </si>
  <si>
    <t>3</t>
  </si>
  <si>
    <t>Sanitaire ruimte (heren)</t>
  </si>
  <si>
    <t>Tegels</t>
  </si>
  <si>
    <t>4</t>
  </si>
  <si>
    <t>Sanitaire ruimte (dames)</t>
  </si>
  <si>
    <t>5</t>
  </si>
  <si>
    <t>6</t>
  </si>
  <si>
    <t>7</t>
  </si>
  <si>
    <t>Technische ruimte (c.v.)</t>
  </si>
  <si>
    <t>N.v.t.</t>
  </si>
  <si>
    <t>8</t>
  </si>
  <si>
    <t>Kantoor assistent lijnchef</t>
  </si>
  <si>
    <t>9</t>
  </si>
  <si>
    <t>Tecnische ruimte (m.k.)</t>
  </si>
  <si>
    <t>Verblijfsruimte lijn 14</t>
  </si>
  <si>
    <t>Dames toilet</t>
  </si>
  <si>
    <t>Heren toilet</t>
  </si>
  <si>
    <t>KUA ruimte</t>
  </si>
  <si>
    <t>Fietsenstalling</t>
  </si>
  <si>
    <t>Bergingen</t>
  </si>
  <si>
    <t>Lijnchef</t>
  </si>
  <si>
    <t>ass. Lijnchef</t>
  </si>
  <si>
    <t>Meterkast</t>
  </si>
  <si>
    <t>zitruimte</t>
  </si>
  <si>
    <t>unitmanager</t>
  </si>
  <si>
    <t>teammanager</t>
  </si>
  <si>
    <t>technische ruimte</t>
  </si>
  <si>
    <t>fietsenstalling</t>
  </si>
  <si>
    <t>m.k.</t>
  </si>
  <si>
    <t>Y.01</t>
  </si>
  <si>
    <t>Y.02</t>
  </si>
  <si>
    <t>Y.03</t>
  </si>
  <si>
    <t>Y.04</t>
  </si>
  <si>
    <t>Y.05</t>
  </si>
  <si>
    <t>Y.07</t>
  </si>
  <si>
    <t>Y.08</t>
  </si>
  <si>
    <t>Y.10</t>
  </si>
  <si>
    <t>Y.12</t>
  </si>
  <si>
    <t>Y.13</t>
  </si>
  <si>
    <t>Technische ruimte (patchkast)</t>
  </si>
  <si>
    <t>Y.14</t>
  </si>
  <si>
    <t>Y.15</t>
  </si>
  <si>
    <t>Y.16</t>
  </si>
  <si>
    <t>Y.17</t>
  </si>
  <si>
    <t>Y2.01</t>
  </si>
  <si>
    <t>Y2.02</t>
  </si>
  <si>
    <t>Y2.03</t>
  </si>
  <si>
    <t>Y2.04</t>
  </si>
  <si>
    <t>Y2.05</t>
  </si>
  <si>
    <t>Y2.06</t>
  </si>
  <si>
    <t>Y2.07</t>
  </si>
  <si>
    <t>Y2.08</t>
  </si>
  <si>
    <t>0.100</t>
  </si>
  <si>
    <t>Voorruimte</t>
  </si>
  <si>
    <t>0.101</t>
  </si>
  <si>
    <t>Dames wc</t>
  </si>
  <si>
    <t>0.110</t>
  </si>
  <si>
    <t>Verblijfsruimte</t>
  </si>
  <si>
    <t>0.120</t>
  </si>
  <si>
    <t>Fietsenberging</t>
  </si>
  <si>
    <t>0.130</t>
  </si>
  <si>
    <t>Spreekruimte</t>
  </si>
  <si>
    <t>0.20</t>
  </si>
  <si>
    <t>0.30</t>
  </si>
  <si>
    <t>Teammanager</t>
  </si>
  <si>
    <t>0.40</t>
  </si>
  <si>
    <t>0.41</t>
  </si>
  <si>
    <t>Patchkast</t>
  </si>
  <si>
    <t>0.50</t>
  </si>
  <si>
    <t>Stilteruimte</t>
  </si>
  <si>
    <t>0.60</t>
  </si>
  <si>
    <t>Unitmanager</t>
  </si>
  <si>
    <t>0.70</t>
  </si>
  <si>
    <t>0.80</t>
  </si>
  <si>
    <t>0.90</t>
  </si>
  <si>
    <t>0.91</t>
  </si>
  <si>
    <t>Heren wc</t>
  </si>
  <si>
    <t>0.92</t>
  </si>
  <si>
    <t>0.93</t>
  </si>
  <si>
    <t>Q1</t>
  </si>
  <si>
    <t>Technische ruimte (m.k.)</t>
  </si>
  <si>
    <t>Catering</t>
  </si>
  <si>
    <t>Verkeer</t>
  </si>
  <si>
    <t>Technisch</t>
  </si>
  <si>
    <t>Sanitair</t>
  </si>
  <si>
    <t>Hal</t>
  </si>
  <si>
    <t>Assistent lijnmanager</t>
  </si>
  <si>
    <t>Gang</t>
  </si>
  <si>
    <t>BG1</t>
  </si>
  <si>
    <t>Opkomstruimte</t>
  </si>
  <si>
    <t>BG2</t>
  </si>
  <si>
    <t>MK</t>
  </si>
  <si>
    <t>BG3</t>
  </si>
  <si>
    <t>Opkomst ruimte</t>
  </si>
  <si>
    <t>Toilet</t>
  </si>
  <si>
    <t>Chauffeursruimte</t>
  </si>
  <si>
    <t>Werkkast</t>
  </si>
  <si>
    <t>Damestoilet</t>
  </si>
  <si>
    <t>Herentoilet</t>
  </si>
  <si>
    <t>Techniekruimte</t>
  </si>
  <si>
    <t>Opslag en berging</t>
  </si>
  <si>
    <t>1.08</t>
  </si>
  <si>
    <t>0.1</t>
  </si>
  <si>
    <t>Koelinstallatie</t>
  </si>
  <si>
    <t>0.2</t>
  </si>
  <si>
    <t>0.3</t>
  </si>
  <si>
    <t>Opslag</t>
  </si>
  <si>
    <t>0.4</t>
  </si>
  <si>
    <t>0.5</t>
  </si>
  <si>
    <t>0.6</t>
  </si>
  <si>
    <t>Lift kamer</t>
  </si>
  <si>
    <t>0.7</t>
  </si>
  <si>
    <t>0.8</t>
  </si>
  <si>
    <t>1.1</t>
  </si>
  <si>
    <t>1.2</t>
  </si>
  <si>
    <t>1.3</t>
  </si>
  <si>
    <t>1.4</t>
  </si>
  <si>
    <t>Publieksruimte</t>
  </si>
  <si>
    <t>1.5</t>
  </si>
  <si>
    <t>Kantoor/Balieruimte</t>
  </si>
  <si>
    <t>1.6</t>
  </si>
  <si>
    <t>1.7</t>
  </si>
  <si>
    <t>Loze ruimte</t>
  </si>
  <si>
    <t>1.8</t>
  </si>
  <si>
    <t>1.9</t>
  </si>
  <si>
    <t>1.10</t>
  </si>
  <si>
    <t>1.11</t>
  </si>
  <si>
    <t>Schoonmaakhok</t>
  </si>
  <si>
    <t>1.12</t>
  </si>
  <si>
    <t>1.13</t>
  </si>
  <si>
    <t>kast/slangenhaspel</t>
  </si>
  <si>
    <t>1.14</t>
  </si>
  <si>
    <t>1.15</t>
  </si>
  <si>
    <t>Kaartenautomaat</t>
  </si>
  <si>
    <t>2.1</t>
  </si>
  <si>
    <t>2.2</t>
  </si>
  <si>
    <t>2.3</t>
  </si>
  <si>
    <t>2.4</t>
  </si>
  <si>
    <t>2.5</t>
  </si>
  <si>
    <t>C.V. ruimte</t>
  </si>
  <si>
    <t>2.6</t>
  </si>
  <si>
    <t>2.7</t>
  </si>
  <si>
    <t>2.8</t>
  </si>
  <si>
    <t>Douche</t>
  </si>
  <si>
    <t>2.9</t>
  </si>
  <si>
    <t>2.10</t>
  </si>
  <si>
    <t>2.11</t>
  </si>
  <si>
    <t>2.12</t>
  </si>
  <si>
    <t>2.13</t>
  </si>
  <si>
    <t>2.14</t>
  </si>
  <si>
    <t>2.15</t>
  </si>
  <si>
    <t>2.16</t>
  </si>
  <si>
    <t>2.17</t>
  </si>
  <si>
    <t>2.18</t>
  </si>
  <si>
    <t>2.19</t>
  </si>
  <si>
    <t>Toiletunit</t>
  </si>
  <si>
    <t/>
  </si>
  <si>
    <t>2.20</t>
  </si>
  <si>
    <t>Q2</t>
  </si>
  <si>
    <t>Q3</t>
  </si>
  <si>
    <t>Q4</t>
  </si>
  <si>
    <t>Q5</t>
  </si>
  <si>
    <t>Q6</t>
  </si>
  <si>
    <t>Q7</t>
  </si>
  <si>
    <t>Keuken</t>
  </si>
  <si>
    <t>Q8</t>
  </si>
  <si>
    <t>kast</t>
  </si>
  <si>
    <t>Inloopmat</t>
  </si>
  <si>
    <t>Teamleider</t>
  </si>
  <si>
    <t>Verblijfsruimte/opkomstruimte</t>
  </si>
  <si>
    <t>Vergader</t>
  </si>
  <si>
    <t>Data</t>
  </si>
  <si>
    <t>05a</t>
  </si>
  <si>
    <t>07a</t>
  </si>
  <si>
    <t>WC</t>
  </si>
  <si>
    <t>07b</t>
  </si>
  <si>
    <t>08a</t>
  </si>
  <si>
    <t>herentoilet</t>
  </si>
  <si>
    <t>damestoilet</t>
  </si>
  <si>
    <t>trapkast</t>
  </si>
  <si>
    <t>mk</t>
  </si>
  <si>
    <t>3.1</t>
  </si>
  <si>
    <t>4.1</t>
  </si>
  <si>
    <t>4.2</t>
  </si>
  <si>
    <t>teamleider</t>
  </si>
  <si>
    <t>tech.ruimte</t>
  </si>
  <si>
    <t>Ass. Lijn chefs</t>
  </si>
  <si>
    <t>verblijfsruimte/keuken</t>
  </si>
  <si>
    <t>Lijn manager</t>
  </si>
  <si>
    <t>Toilet dames</t>
  </si>
  <si>
    <t>Toilet heren</t>
  </si>
  <si>
    <t>q01</t>
  </si>
  <si>
    <t>q02</t>
  </si>
  <si>
    <t>q03</t>
  </si>
  <si>
    <t>q04</t>
  </si>
  <si>
    <t>q07</t>
  </si>
  <si>
    <t>q08</t>
  </si>
  <si>
    <t>q09</t>
  </si>
  <si>
    <t>q10</t>
  </si>
  <si>
    <t>q11</t>
  </si>
  <si>
    <t>Verblijfsruimte / keuken</t>
  </si>
  <si>
    <t>Entree Gang</t>
  </si>
  <si>
    <t>Toilet Heren</t>
  </si>
  <si>
    <t>Toilet Dames</t>
  </si>
  <si>
    <t>Rust ruimte</t>
  </si>
  <si>
    <t>Kleed- &amp; wasruimte graffity</t>
  </si>
  <si>
    <t>Kantoor / kantine</t>
  </si>
  <si>
    <t>techniek GVB</t>
  </si>
  <si>
    <t>PGS 15 (II)</t>
  </si>
  <si>
    <t>PGS 15 (I)</t>
  </si>
  <si>
    <t>Technische ruimte wasinstallatie</t>
  </si>
  <si>
    <t>Compressorruimte Samiie</t>
  </si>
  <si>
    <t>Zandvulstraat</t>
  </si>
  <si>
    <t>Wasstraat</t>
  </si>
  <si>
    <t>Kantoor Lijnmanager</t>
  </si>
  <si>
    <t>Kantoor assistent lijnmanager</t>
  </si>
  <si>
    <t>Rokersruimte</t>
  </si>
  <si>
    <t>Garage Noord (stalling)</t>
  </si>
  <si>
    <t>BG</t>
  </si>
  <si>
    <t>S0.001</t>
  </si>
  <si>
    <t>Loge</t>
  </si>
  <si>
    <t>S0.002</t>
  </si>
  <si>
    <t>S0.003</t>
  </si>
  <si>
    <t>Vergaderzaal</t>
  </si>
  <si>
    <t>S0.004</t>
  </si>
  <si>
    <t>S0.005</t>
  </si>
  <si>
    <t>S0.006</t>
  </si>
  <si>
    <t>Archief</t>
  </si>
  <si>
    <t>S0.007</t>
  </si>
  <si>
    <t>S0.008</t>
  </si>
  <si>
    <t>S0.009</t>
  </si>
  <si>
    <t>S0.009a</t>
  </si>
  <si>
    <t>Toiletgroep/douche</t>
  </si>
  <si>
    <t>S0.010</t>
  </si>
  <si>
    <t>S0.011</t>
  </si>
  <si>
    <t>Wachtruimte</t>
  </si>
  <si>
    <t>S0.012</t>
  </si>
  <si>
    <t>S0.013</t>
  </si>
  <si>
    <t>Opslag schoonmaak</t>
  </si>
  <si>
    <t>S0.014</t>
  </si>
  <si>
    <t>S0.014a</t>
  </si>
  <si>
    <t>Technische ruimte (telefoon)</t>
  </si>
  <si>
    <t>S0.015</t>
  </si>
  <si>
    <t>Sprinklerruimte</t>
  </si>
  <si>
    <t>S0.016</t>
  </si>
  <si>
    <t>Ketelhuis</t>
  </si>
  <si>
    <t>S0.016a</t>
  </si>
  <si>
    <t>Gang ketelhuis</t>
  </si>
  <si>
    <t>S0.017</t>
  </si>
  <si>
    <t>Opslag hal</t>
  </si>
  <si>
    <t>S0.017a</t>
  </si>
  <si>
    <t>S0.018</t>
  </si>
  <si>
    <t>S0.019</t>
  </si>
  <si>
    <t>S0.020</t>
  </si>
  <si>
    <t>Stallinghal</t>
  </si>
  <si>
    <t>S0.021</t>
  </si>
  <si>
    <t>FNV-Kantoor</t>
  </si>
  <si>
    <t>S0.021a</t>
  </si>
  <si>
    <t>S0.022</t>
  </si>
  <si>
    <t>S0.022a</t>
  </si>
  <si>
    <t>S0.023</t>
  </si>
  <si>
    <t>Toiletgroep</t>
  </si>
  <si>
    <t>S0.024</t>
  </si>
  <si>
    <t>S0.025</t>
  </si>
  <si>
    <t>S0.026</t>
  </si>
  <si>
    <t>S0.027</t>
  </si>
  <si>
    <t>S0.028</t>
  </si>
  <si>
    <t>S0.029</t>
  </si>
  <si>
    <t>Tank-/wasstraat</t>
  </si>
  <si>
    <t>S0.030</t>
  </si>
  <si>
    <t>S0.031</t>
  </si>
  <si>
    <t>Garage Noord (werkplaats)</t>
  </si>
  <si>
    <t>WP.001</t>
  </si>
  <si>
    <t>WP.002</t>
  </si>
  <si>
    <t>Carrosseriewerkpl</t>
  </si>
  <si>
    <t>WP.003</t>
  </si>
  <si>
    <t>WP.003a</t>
  </si>
  <si>
    <t>Goederen ontvangst</t>
  </si>
  <si>
    <t>WP.004</t>
  </si>
  <si>
    <t>Opslag (olie)</t>
  </si>
  <si>
    <t>WP.005</t>
  </si>
  <si>
    <t>WP.006</t>
  </si>
  <si>
    <t>WP.007</t>
  </si>
  <si>
    <t>WP.007a</t>
  </si>
  <si>
    <t>WP.008</t>
  </si>
  <si>
    <t>Kleedruimte, toilet en douche</t>
  </si>
  <si>
    <t>WP.009</t>
  </si>
  <si>
    <t>Gereedschapruimte</t>
  </si>
  <si>
    <t>WP.010</t>
  </si>
  <si>
    <t>Werkruimte</t>
  </si>
  <si>
    <t>WP.010a</t>
  </si>
  <si>
    <t>Acculaadruimte</t>
  </si>
  <si>
    <t>WP.011</t>
  </si>
  <si>
    <t>WP.012</t>
  </si>
  <si>
    <t>Was- en kleedruimte</t>
  </si>
  <si>
    <t>WP.013</t>
  </si>
  <si>
    <t>WP.014</t>
  </si>
  <si>
    <t>Toiletruimte</t>
  </si>
  <si>
    <t>WP.015</t>
  </si>
  <si>
    <t>WP.016</t>
  </si>
  <si>
    <t>WP.017</t>
  </si>
  <si>
    <t>EHBO-ruimte</t>
  </si>
  <si>
    <t>WP.018</t>
  </si>
  <si>
    <t>WP.019</t>
  </si>
  <si>
    <t>Kelder</t>
  </si>
  <si>
    <t>-1.01</t>
  </si>
  <si>
    <t>Traanplaat</t>
  </si>
  <si>
    <t>-1.02</t>
  </si>
  <si>
    <t>-1.03</t>
  </si>
  <si>
    <t>-1.04</t>
  </si>
  <si>
    <t>-1.05</t>
  </si>
  <si>
    <t>Technische ruimte (Lift)</t>
  </si>
  <si>
    <t>-1.06</t>
  </si>
  <si>
    <t>-1.07</t>
  </si>
  <si>
    <t>-1.08</t>
  </si>
  <si>
    <t>-1.09</t>
  </si>
  <si>
    <t>-1.10</t>
  </si>
  <si>
    <t>-1.11</t>
  </si>
  <si>
    <t>-1.051a</t>
  </si>
  <si>
    <t>Technische ruimte (Ketelhuis)</t>
  </si>
  <si>
    <t>-1.052</t>
  </si>
  <si>
    <t>Begane Grond</t>
  </si>
  <si>
    <t>Ongebruikt</t>
  </si>
  <si>
    <t>0.008</t>
  </si>
  <si>
    <t>0.010</t>
  </si>
  <si>
    <t>0.011</t>
  </si>
  <si>
    <t>0.012</t>
  </si>
  <si>
    <t>Stalling bussen</t>
  </si>
  <si>
    <t>0.017</t>
  </si>
  <si>
    <t>0.018</t>
  </si>
  <si>
    <t>0.020</t>
  </si>
  <si>
    <t>Bedrijfsarts en Pantry</t>
  </si>
  <si>
    <t>0.021</t>
  </si>
  <si>
    <t>0.023</t>
  </si>
  <si>
    <t>0.024</t>
  </si>
  <si>
    <t>0.027</t>
  </si>
  <si>
    <t>0.028</t>
  </si>
  <si>
    <t>0.029</t>
  </si>
  <si>
    <t>0.031</t>
  </si>
  <si>
    <t>Technische ruimte (E)</t>
  </si>
  <si>
    <t>0.033</t>
  </si>
  <si>
    <t>Keuken (pantry)</t>
  </si>
  <si>
    <t>0.034</t>
  </si>
  <si>
    <t>0.035</t>
  </si>
  <si>
    <t>0.036</t>
  </si>
  <si>
    <t>0.037</t>
  </si>
  <si>
    <t>T</t>
  </si>
  <si>
    <t>0.042</t>
  </si>
  <si>
    <t>0.043</t>
  </si>
  <si>
    <t>0.044a</t>
  </si>
  <si>
    <t>0.045</t>
  </si>
  <si>
    <t>0.047</t>
  </si>
  <si>
    <t>0.048</t>
  </si>
  <si>
    <t>Werkplaats (verfmengruimte)</t>
  </si>
  <si>
    <t>Werkplaats (spuitcabine)</t>
  </si>
  <si>
    <t>Technische ruimte (ventilatie)</t>
  </si>
  <si>
    <t>0.051</t>
  </si>
  <si>
    <t>0.053</t>
  </si>
  <si>
    <t>Werkplaats (remmentest) Met put!</t>
  </si>
  <si>
    <t>0.056</t>
  </si>
  <si>
    <t>Sanitaire ruimte (heren+dames)</t>
  </si>
  <si>
    <t>Magazijn (olie-opslag)</t>
  </si>
  <si>
    <t>0.058</t>
  </si>
  <si>
    <t>0.059</t>
  </si>
  <si>
    <t>0.060</t>
  </si>
  <si>
    <t>0.061</t>
  </si>
  <si>
    <t>0.062</t>
  </si>
  <si>
    <t>0.063</t>
  </si>
  <si>
    <t>0.064</t>
  </si>
  <si>
    <t>0.065</t>
  </si>
  <si>
    <t>0.066</t>
  </si>
  <si>
    <t>Verkeersruimte (copieer)</t>
  </si>
  <si>
    <t>0.067</t>
  </si>
  <si>
    <t>0.068</t>
  </si>
  <si>
    <t>Technische ruimte (ICT)</t>
  </si>
  <si>
    <t>0.069</t>
  </si>
  <si>
    <t>Kantine (dagverblijf T.D.)</t>
  </si>
  <si>
    <t>0.070</t>
  </si>
  <si>
    <t>Kantoor (EHBO ruimte)</t>
  </si>
  <si>
    <t>0.071</t>
  </si>
  <si>
    <t>0.073</t>
  </si>
  <si>
    <t>0.074</t>
  </si>
  <si>
    <t>0.076</t>
  </si>
  <si>
    <t>0.078</t>
  </si>
  <si>
    <t>Werkplaats (carrosserie)</t>
  </si>
  <si>
    <t>0.079</t>
  </si>
  <si>
    <t>0.080</t>
  </si>
  <si>
    <t>0.081</t>
  </si>
  <si>
    <t>Verkeersruimte/trappenhuis</t>
  </si>
  <si>
    <t>0.083</t>
  </si>
  <si>
    <t>Kantoor (portiersloge)</t>
  </si>
  <si>
    <t>0.083A</t>
  </si>
  <si>
    <t>0.084</t>
  </si>
  <si>
    <t>0.086</t>
  </si>
  <si>
    <t>0.089</t>
  </si>
  <si>
    <t>0.090</t>
  </si>
  <si>
    <t>0.091</t>
  </si>
  <si>
    <t>Verkeersruimte (lift)</t>
  </si>
  <si>
    <t>Magazijn (kast)</t>
  </si>
  <si>
    <t>0.092A</t>
  </si>
  <si>
    <t>0.093</t>
  </si>
  <si>
    <t>0.094</t>
  </si>
  <si>
    <t>0.095</t>
  </si>
  <si>
    <t>0.096</t>
  </si>
  <si>
    <t>0.097</t>
  </si>
  <si>
    <t>0.098</t>
  </si>
  <si>
    <t>0.099</t>
  </si>
  <si>
    <t>Technische ruimte (transformator)</t>
  </si>
  <si>
    <t>0.102</t>
  </si>
  <si>
    <t>0.103</t>
  </si>
  <si>
    <t>0.104</t>
  </si>
  <si>
    <t>0.105</t>
  </si>
  <si>
    <t>0.106</t>
  </si>
  <si>
    <t>0.107</t>
  </si>
  <si>
    <t>0.108</t>
  </si>
  <si>
    <t>0.109</t>
  </si>
  <si>
    <t>Verkeersruimte (koffie-automaat)</t>
  </si>
  <si>
    <t>0.111a</t>
  </si>
  <si>
    <t>0.111b</t>
  </si>
  <si>
    <t>0.115</t>
  </si>
  <si>
    <t>0.116</t>
  </si>
  <si>
    <t>0.117</t>
  </si>
  <si>
    <t>0.118</t>
  </si>
  <si>
    <t>0.119</t>
  </si>
  <si>
    <t>0.121</t>
  </si>
  <si>
    <t>0.122</t>
  </si>
  <si>
    <t>Sanitaire ruimte (invalide)</t>
  </si>
  <si>
    <t>0.123</t>
  </si>
  <si>
    <t>0.124</t>
  </si>
  <si>
    <t>0.125</t>
  </si>
  <si>
    <t>0.126</t>
  </si>
  <si>
    <t>0.127</t>
  </si>
  <si>
    <t>0.128</t>
  </si>
  <si>
    <t>0.129</t>
  </si>
  <si>
    <t>Werkplaats (accu-laadruimte)</t>
  </si>
  <si>
    <t>0.131</t>
  </si>
  <si>
    <t>0.132</t>
  </si>
  <si>
    <t>0.133</t>
  </si>
  <si>
    <t>0.134</t>
  </si>
  <si>
    <t>0.135</t>
  </si>
  <si>
    <t>0.136</t>
  </si>
  <si>
    <t>0.137</t>
  </si>
  <si>
    <t>0.138</t>
  </si>
  <si>
    <t>0.139</t>
  </si>
  <si>
    <t>0.140</t>
  </si>
  <si>
    <t>1e etage</t>
  </si>
  <si>
    <t>Kantine/werkplekken</t>
  </si>
  <si>
    <t>Magazijn (kleding)</t>
  </si>
  <si>
    <t>Balkon</t>
  </si>
  <si>
    <t>1.14a</t>
  </si>
  <si>
    <t>Ruimte schoonmaak</t>
  </si>
  <si>
    <t>1.14b</t>
  </si>
  <si>
    <t>1.14c</t>
  </si>
  <si>
    <t>1.14d</t>
  </si>
  <si>
    <t>Sanitair ipv magazijn</t>
  </si>
  <si>
    <t>1.17</t>
  </si>
  <si>
    <t>Kleedruimte (H)</t>
  </si>
  <si>
    <t>Algemeen/toneel</t>
  </si>
  <si>
    <t>Magazijn (keuken)</t>
  </si>
  <si>
    <t>Magazijn (magazijnkast)</t>
  </si>
  <si>
    <t>1.24</t>
  </si>
  <si>
    <t>1.28</t>
  </si>
  <si>
    <t>1.29</t>
  </si>
  <si>
    <t>1.30</t>
  </si>
  <si>
    <t>1.31</t>
  </si>
  <si>
    <t>1.34</t>
  </si>
  <si>
    <t>1.38</t>
  </si>
  <si>
    <t>1.38a</t>
  </si>
  <si>
    <t>1.38b</t>
  </si>
  <si>
    <t>1.39</t>
  </si>
  <si>
    <t>1.40</t>
  </si>
  <si>
    <t>1.41</t>
  </si>
  <si>
    <t>1.42</t>
  </si>
  <si>
    <t>1.43</t>
  </si>
  <si>
    <t>1.44</t>
  </si>
  <si>
    <t>1.45</t>
  </si>
  <si>
    <t>1.46</t>
  </si>
  <si>
    <t>1.48</t>
  </si>
  <si>
    <t>Kleedruimte (D)</t>
  </si>
  <si>
    <t>1.49</t>
  </si>
  <si>
    <t>1.50</t>
  </si>
  <si>
    <t>1.51</t>
  </si>
  <si>
    <t>1.S1</t>
  </si>
  <si>
    <t>Schacht</t>
  </si>
  <si>
    <t>1.S2</t>
  </si>
  <si>
    <t>1.S3</t>
  </si>
  <si>
    <t>Garage West (tank)</t>
  </si>
  <si>
    <t>0.201</t>
  </si>
  <si>
    <t>Werkplaats (tanken)</t>
  </si>
  <si>
    <t>0.202</t>
  </si>
  <si>
    <t>0.203</t>
  </si>
  <si>
    <t>0.204</t>
  </si>
  <si>
    <t>0.205</t>
  </si>
  <si>
    <t>0.206</t>
  </si>
  <si>
    <t>0.207</t>
  </si>
  <si>
    <t>0.208</t>
  </si>
  <si>
    <t>0.209</t>
  </si>
  <si>
    <t>Technische ruimte (W)</t>
  </si>
  <si>
    <t>0.210</t>
  </si>
  <si>
    <t>Technische ruimte (tank/was)</t>
  </si>
  <si>
    <t>0.215</t>
  </si>
  <si>
    <t>Werkplaats (wassen)</t>
  </si>
  <si>
    <t>Garage Zuid (kantoor)</t>
  </si>
  <si>
    <t>C0.14</t>
  </si>
  <si>
    <t>Rookhok</t>
  </si>
  <si>
    <t>C0.15</t>
  </si>
  <si>
    <t>Stalling (motoren)</t>
  </si>
  <si>
    <t>Garage Zuid (tank)</t>
  </si>
  <si>
    <t>D0.01</t>
  </si>
  <si>
    <t>D0.02</t>
  </si>
  <si>
    <t>Technische tuimte</t>
  </si>
  <si>
    <t>D0.03</t>
  </si>
  <si>
    <t>D0.04</t>
  </si>
  <si>
    <t>D0.05</t>
  </si>
  <si>
    <t>D1.01</t>
  </si>
  <si>
    <t>D1.02</t>
  </si>
  <si>
    <t>D1.03</t>
  </si>
  <si>
    <t>D1.04</t>
  </si>
  <si>
    <t>Kleedruimte/douches</t>
  </si>
  <si>
    <t>A0.01</t>
  </si>
  <si>
    <t>A0.02</t>
  </si>
  <si>
    <t>A0.03</t>
  </si>
  <si>
    <t>Toiletten</t>
  </si>
  <si>
    <t>A0.04</t>
  </si>
  <si>
    <t>Kleedruimten</t>
  </si>
  <si>
    <t>A0.05</t>
  </si>
  <si>
    <t>Douches</t>
  </si>
  <si>
    <t>A0.06</t>
  </si>
  <si>
    <t>A0.07</t>
  </si>
  <si>
    <t>A0.08</t>
  </si>
  <si>
    <t>A0.09</t>
  </si>
  <si>
    <t>A0.10</t>
  </si>
  <si>
    <t>A0.11</t>
  </si>
  <si>
    <t>A0.12a</t>
  </si>
  <si>
    <t>A0.12b</t>
  </si>
  <si>
    <t>Kantoor/vergaderruimte</t>
  </si>
  <si>
    <t>A0.13</t>
  </si>
  <si>
    <t>A0.14</t>
  </si>
  <si>
    <t>A0.15</t>
  </si>
  <si>
    <t>A0.16</t>
  </si>
  <si>
    <t>A0.17</t>
  </si>
  <si>
    <t>A0.18</t>
  </si>
  <si>
    <t>A0.19</t>
  </si>
  <si>
    <t>A0.20</t>
  </si>
  <si>
    <t>A0.21</t>
  </si>
  <si>
    <t>A0.22</t>
  </si>
  <si>
    <t>A0.23</t>
  </si>
  <si>
    <t>A0.24</t>
  </si>
  <si>
    <t>A0.25</t>
  </si>
  <si>
    <t>A0.26</t>
  </si>
  <si>
    <t>A0.27</t>
  </si>
  <si>
    <t>A0.28</t>
  </si>
  <si>
    <t>A0.29</t>
  </si>
  <si>
    <t>A0.30</t>
  </si>
  <si>
    <t>Basis Werkplaats (Wegdienst &amp; Loods)</t>
  </si>
  <si>
    <t>B0.01</t>
  </si>
  <si>
    <t>Keuken/vergaderruimte</t>
  </si>
  <si>
    <t>B0.02</t>
  </si>
  <si>
    <t>B0.02a</t>
  </si>
  <si>
    <t>B0.02b</t>
  </si>
  <si>
    <t>B0.03</t>
  </si>
  <si>
    <t>B0.04</t>
  </si>
  <si>
    <t>B0.05</t>
  </si>
  <si>
    <t>B0.06</t>
  </si>
  <si>
    <t>Kantoor (is 1 ruimte met B0.12)</t>
  </si>
  <si>
    <t>B0.07</t>
  </si>
  <si>
    <t>B0.08</t>
  </si>
  <si>
    <t>B0.09</t>
  </si>
  <si>
    <t>Gereedschappenmagazijn</t>
  </si>
  <si>
    <t>B0.10</t>
  </si>
  <si>
    <t>B0.12</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</si>
  <si>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</si>
  <si>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</si>
  <si>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</si>
  <si>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</si>
  <si>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</si>
  <si>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</si>
  <si>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</si>
  <si>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</si>
  <si>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</si>
  <si>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</si>
  <si>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</si>
  <si>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</si>
  <si>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</si>
  <si>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</si>
  <si>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</si>
  <si>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</si>
  <si>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</si>
  <si>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</si>
  <si>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</si>
  <si>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</si>
  <si>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</si>
  <si>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</si>
  <si>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</si>
  <si>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</si>
  <si>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</si>
  <si>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</si>
  <si>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</si>
  <si>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</si>
  <si>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</si>
  <si>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</si>
  <si>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</si>
  <si>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</si>
  <si>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</si>
  <si>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</si>
  <si>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</si>
  <si>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</si>
  <si>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2025</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</si>
  <si>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</si>
  <si>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</si>
  <si>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</si>
  <si>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</si>
  <si>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</si>
  <si>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</si>
  <si>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</si>
  <si>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</si>
  <si>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</si>
  <si>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</si>
  <si>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</si>
  <si>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</si>
  <si>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</si>
  <si>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</si>
  <si>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</si>
  <si>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</si>
  <si>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</si>
  <si>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</si>
  <si>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</si>
  <si>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</si>
  <si>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</si>
  <si>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</si>
  <si>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</si>
  <si>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</si>
  <si>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</si>
  <si>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</si>
  <si>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</si>
  <si>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</si>
  <si>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</si>
  <si>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</si>
  <si>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</si>
  <si>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</si>
  <si>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</si>
  <si>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</si>
  <si>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</si>
  <si>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</si>
  <si>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</si>
  <si>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</si>
  <si>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</si>
  <si>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</si>
  <si>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</si>
  <si>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</si>
  <si>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</si>
  <si>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</si>
  <si>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</si>
  <si>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</si>
  <si>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Suppletiekosten toeslag</t>
  </si>
  <si>
    <t>Omschrijving werkzaamheden</t>
  </si>
  <si>
    <t>Eenheid</t>
  </si>
  <si>
    <t>Aantal of m2</t>
  </si>
  <si>
    <t>frequentie per jaar</t>
  </si>
  <si>
    <t>uren per m2/ beurt</t>
  </si>
  <si>
    <t>uren per jaar</t>
  </si>
  <si>
    <t>uurtarief</t>
  </si>
  <si>
    <t>kosten per jaar</t>
  </si>
  <si>
    <t>Zandstraat reinigen uitvoerende medewerker ma t/m vr</t>
  </si>
  <si>
    <t>uur</t>
  </si>
  <si>
    <t>Zandstraat reinigen toezichthoudende medewerker ma t/m vr</t>
  </si>
  <si>
    <t>Zandstraat reinigen uitvoerende medewerker weekend</t>
  </si>
  <si>
    <t>Zandstraat reinigen toezichthoudende medewerker weekend</t>
  </si>
  <si>
    <t>Zandstraat reinigen uitvoerende medewerker feestdag</t>
  </si>
  <si>
    <t>Zandstraat reinigen toezichthoudende medewerker feestdag</t>
  </si>
  <si>
    <t>Naloop ronde sanitair, kleedruimte en kantine. Avond voor 21.30 uur.</t>
  </si>
  <si>
    <t>Reinigen spuitcabine weekend</t>
  </si>
  <si>
    <t>m2</t>
  </si>
  <si>
    <t>Reinigen carrosserieruimte weekend</t>
  </si>
  <si>
    <t>Aantal EPV</t>
  </si>
  <si>
    <t>uren per rit</t>
  </si>
  <si>
    <t>Reistijd tussen eindpuntvoorzieningen ma t/m vrij</t>
  </si>
  <si>
    <t>Reistijd tussen eindpuntvoorzieningen za en zo</t>
  </si>
  <si>
    <t>Reistijd tussen eindpuntvoorzieningen feestdag</t>
  </si>
  <si>
    <t>Omschrijving kostenaspect</t>
  </si>
  <si>
    <t>Sanitaire voorzieningen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</si>
  <si>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</si>
  <si>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</si>
  <si>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</si>
  <si>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</si>
  <si>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</si>
  <si>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</si>
  <si>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</si>
  <si>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</si>
  <si>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</si>
  <si>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</si>
  <si>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</si>
  <si>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</si>
  <si>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</si>
  <si>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</si>
  <si>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</si>
  <si>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</si>
  <si>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</si>
  <si>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</si>
  <si>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</si>
  <si>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</si>
  <si>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</si>
  <si>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</si>
  <si>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</si>
  <si>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</si>
  <si>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</si>
  <si>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</si>
  <si>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</si>
  <si>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</si>
  <si>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</si>
  <si>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</si>
  <si>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</si>
  <si>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</si>
  <si>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</si>
  <si>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</si>
  <si>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</si>
  <si>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</si>
  <si>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</si>
  <si>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</si>
  <si>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</si>
  <si>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</si>
  <si>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</si>
  <si>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</si>
  <si>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Levering mokken</t>
  </si>
  <si>
    <t>Verpakking</t>
  </si>
  <si>
    <t>Prijs per verpakking</t>
  </si>
  <si>
    <t>20 stuks</t>
  </si>
  <si>
    <t>Levering Easy clean disposable ethanol doekjes of vergelijkbaar</t>
  </si>
  <si>
    <t>Uitvoering</t>
  </si>
  <si>
    <t>Aantal per container</t>
  </si>
  <si>
    <t>Prijs per container</t>
  </si>
  <si>
    <t>Container minimaal 150 stuks</t>
  </si>
  <si>
    <t>Gladheidsbestrijding</t>
  </si>
  <si>
    <t>Aantal m2</t>
  </si>
  <si>
    <t>Prijs per beurt     ma-vr</t>
  </si>
  <si>
    <t>Prijs per beurt nacht ma-vr</t>
  </si>
  <si>
    <t>Prijs per beurt za-zo</t>
  </si>
  <si>
    <t>Prijs per beurt feestdagen</t>
  </si>
  <si>
    <t>HWR</t>
  </si>
  <si>
    <t>Havenstraat</t>
  </si>
  <si>
    <t>TYS</t>
  </si>
  <si>
    <t>Isolatorweg</t>
  </si>
  <si>
    <t>Lekstraat</t>
  </si>
  <si>
    <t>Arlandaweg</t>
  </si>
  <si>
    <t>Antwerpenbaan</t>
  </si>
  <si>
    <t>Baldwinstraat</t>
  </si>
  <si>
    <t>Buikslotermeerplein</t>
  </si>
  <si>
    <t>Hermerlijnvlinder</t>
  </si>
  <si>
    <t>Dijkgraafplein</t>
  </si>
  <si>
    <t>Europaboulevard</t>
  </si>
  <si>
    <t>De Boelelaan Buitenvelderslaan</t>
  </si>
  <si>
    <t>Amstelveen binnenhof Handelsweg</t>
  </si>
  <si>
    <t>Gaasperplas metro Langebroekdreef</t>
  </si>
  <si>
    <t>Ijburglaan Pampuslaan</t>
  </si>
  <si>
    <t>Flevoparkbad Insulindeweg</t>
  </si>
  <si>
    <t>Julianaplein</t>
  </si>
  <si>
    <t>KNSMilaan</t>
  </si>
  <si>
    <t>CS Koffiehuis</t>
  </si>
  <si>
    <t>Lambertus zijplein</t>
  </si>
  <si>
    <t>Slotervaart Louwesweg</t>
  </si>
  <si>
    <t>Muiderstraatweg</t>
  </si>
  <si>
    <t>Sloterparkbad</t>
  </si>
  <si>
    <t>Lelylaan</t>
  </si>
  <si>
    <t>Gein wageningendreef</t>
  </si>
  <si>
    <t>Van Hallstraat</t>
  </si>
  <si>
    <t>Amstelveen Westwijk</t>
  </si>
  <si>
    <t>Koivistokade</t>
  </si>
  <si>
    <t>Zoutkeetgracht</t>
  </si>
  <si>
    <t>Srawinskylaan</t>
  </si>
  <si>
    <t>Holendrechtstation</t>
  </si>
  <si>
    <t>Carrascoplein</t>
  </si>
  <si>
    <t>Opmerking:</t>
  </si>
  <si>
    <t>Alle prijzen inclusief materialen en middelen, voorrijkosten en overige bijkomende kosten.</t>
  </si>
  <si>
    <t>Mits anders aangegeven is de uitvoering op reguliere werktijden: maandag t/m vrijdag [06.00 en 21.30 uur]</t>
  </si>
  <si>
    <t>Glassoort</t>
  </si>
  <si>
    <t>M² prijs</t>
  </si>
  <si>
    <t>Gevelglas binnenzijde</t>
  </si>
  <si>
    <t>Gevelglas buitenzijde</t>
  </si>
  <si>
    <t>Gevelglas binnen/buitenzijde</t>
  </si>
  <si>
    <t>Separatieglas</t>
  </si>
  <si>
    <t>Roldeuren</t>
  </si>
  <si>
    <t>Aanvullende omschrijving</t>
  </si>
  <si>
    <r>
      <t>Kosten per m</t>
    </r>
    <r>
      <rPr>
        <b/>
        <vertAlign val="superscript"/>
        <sz val="10"/>
        <color theme="0"/>
        <rFont val="Arial Black"/>
        <family val="2"/>
      </rPr>
      <t>2</t>
    </r>
  </si>
  <si>
    <t>Kosten per beurt</t>
  </si>
  <si>
    <t>Frequentie per jaar</t>
  </si>
  <si>
    <t>Totaalkosten per jaar</t>
  </si>
  <si>
    <t>Bereikbaarheidsvoorzieningen</t>
  </si>
  <si>
    <t>Zitten in m2 HWR</t>
  </si>
  <si>
    <t>Nog in te meten</t>
  </si>
  <si>
    <t>Handeling</t>
  </si>
  <si>
    <t>M² prijs (incl uit- en inruimen)</t>
  </si>
  <si>
    <t>Top-coaten/Re-coaten</t>
  </si>
  <si>
    <t>Vloerafwerking</t>
  </si>
  <si>
    <t>Omschrijving huidige dispenser /artikel</t>
  </si>
  <si>
    <t>Type omschrijving</t>
  </si>
  <si>
    <t>Artikelnr.</t>
  </si>
  <si>
    <t>Merk en productlijn</t>
  </si>
  <si>
    <t>Aantal</t>
  </si>
  <si>
    <t>All-in tarief per maand, per stuk</t>
  </si>
  <si>
    <t>per jaar</t>
  </si>
  <si>
    <t>CWS hygiene box Paradise 4W wisseling</t>
  </si>
  <si>
    <t>Dames hygiene box</t>
  </si>
  <si>
    <t>C575000</t>
  </si>
  <si>
    <t>CWS</t>
  </si>
  <si>
    <t>CWS cotton towel dispenser PureLine Dry w/o panel</t>
  </si>
  <si>
    <t>Handdoek dispenser</t>
  </si>
  <si>
    <t>1700409</t>
  </si>
  <si>
    <t>CWS towel dispenser heavy duty</t>
  </si>
  <si>
    <t>C102000</t>
  </si>
  <si>
    <t>CWS towel dispenser Paradise Dry Slim w/o panel</t>
  </si>
  <si>
    <t>4502010</t>
  </si>
  <si>
    <t>CWS towel dispenser Paradise DUO w/o front cover</t>
  </si>
  <si>
    <t>4521010</t>
  </si>
  <si>
    <t>CWS towel dispenser Paradise Paperroll w/o panel</t>
  </si>
  <si>
    <t>4205010</t>
  </si>
  <si>
    <t>CWS dispenser Paradise Handlotion Slim w/o panel</t>
  </si>
  <si>
    <t>Handlotion dispenser</t>
  </si>
  <si>
    <t>4032010</t>
  </si>
  <si>
    <t>CWS fragrance dispenser Air Bar PureLine w/o panel</t>
  </si>
  <si>
    <t>Luchtverfrisser</t>
  </si>
  <si>
    <t>1700411</t>
  </si>
  <si>
    <t>CWS fragrance dispenser Paradise Air Bar w/o panel</t>
  </si>
  <si>
    <t>4663010</t>
  </si>
  <si>
    <t>CWS folded paper dispenser Paradise Slim with lock w/o panel</t>
  </si>
  <si>
    <t>papier handoek dispenser</t>
  </si>
  <si>
    <t>4622010</t>
  </si>
  <si>
    <t>CWS paperroll dispenser floor stand industry rolls</t>
  </si>
  <si>
    <t>Papier rol dispenser</t>
  </si>
  <si>
    <t>X000947</t>
  </si>
  <si>
    <t>CWS paperroll dispenser PureLine w/o panel</t>
  </si>
  <si>
    <t>1700491</t>
  </si>
  <si>
    <t>CWS paperroll dispenser wall holder industry rolls</t>
  </si>
  <si>
    <t>X000945</t>
  </si>
  <si>
    <t>Mat Black 150X200 4W wisseling</t>
  </si>
  <si>
    <t>Schoonloopmat 150 x 200 wisselfrequentie per 4 weken</t>
  </si>
  <si>
    <t>X100002</t>
  </si>
  <si>
    <t>Mat Granite 85X300 4W wisseling</t>
  </si>
  <si>
    <t>Schoonloopmat 85 x 300 wisselfrequentie per 4 weken</t>
  </si>
  <si>
    <t>X100164</t>
  </si>
  <si>
    <t>Mat Sparkling Grey 85X91 4W wisseling</t>
  </si>
  <si>
    <t>Schoonloopmat 85 x 90 wisselfrequentie per 4 weken</t>
  </si>
  <si>
    <t>8831000</t>
  </si>
  <si>
    <t>CWS toilet brush with movable rondel white</t>
  </si>
  <si>
    <t>Toiletborstel</t>
  </si>
  <si>
    <t>C626100</t>
  </si>
  <si>
    <t>CWS toiletpaper dispenser Paradise w/o panel</t>
  </si>
  <si>
    <t>Toiletpapier dispenser</t>
  </si>
  <si>
    <t>4604010</t>
  </si>
  <si>
    <t>CWS toiletpaper dispenser PureLine w/o panel</t>
  </si>
  <si>
    <t>1700408</t>
  </si>
  <si>
    <t>CWS Paradise Seatcleaner w/o panel</t>
  </si>
  <si>
    <t>Wc bril reinings dispenser</t>
  </si>
  <si>
    <t>4567010</t>
  </si>
  <si>
    <t>CWS surface cleaner dispenser PureLine toilet w/o panel</t>
  </si>
  <si>
    <t>1700415</t>
  </si>
  <si>
    <t>CWS foam dispenser PureLine w/o panel</t>
  </si>
  <si>
    <t>Zeep dispenser</t>
  </si>
  <si>
    <t>1700404</t>
  </si>
  <si>
    <t>CWS soap dispenser Cream Jumbo with lock</t>
  </si>
  <si>
    <t>I411000</t>
  </si>
  <si>
    <t>CWS soap dispenser Paradise Cream Slim w/o panel</t>
  </si>
  <si>
    <t>4002010</t>
  </si>
  <si>
    <t>CWS soap dispenser Paradise Cream Universal w/o panel</t>
  </si>
  <si>
    <t>4001010</t>
  </si>
  <si>
    <t>CWS soap dispenser Paradise Foam Slim w/o panel</t>
  </si>
  <si>
    <t>4012010</t>
  </si>
  <si>
    <t>CWS soap dispenser Paradise Foam universal w/o panel</t>
  </si>
  <si>
    <t>4011010</t>
  </si>
  <si>
    <t>CWS holder comfort line white</t>
  </si>
  <si>
    <t>Zeep/shampoo houder</t>
  </si>
  <si>
    <t>4700000</t>
  </si>
  <si>
    <t>Afvalbakken</t>
  </si>
  <si>
    <t>Afvalbakken Sanitair</t>
  </si>
  <si>
    <t>Afwasborstels</t>
  </si>
  <si>
    <t>Afwasborstel</t>
  </si>
  <si>
    <t>Afwasmiddeldispenser</t>
  </si>
  <si>
    <t>Bovenstaand zijn de huidige dispensers en aantallen opgegeven. De dienstverlener is vrij een ander merk dispensers aan te bieden, mits deze voldoen aan de, in de aanbestedingsdocumenten, benoemde specificaties.  </t>
  </si>
  <si>
    <t>Alle prijzen zijn inclusief het demonteren van de huidige sanitaire voorzieningen, leveren, plaatsen en gebruiksklare oplevering van de nieuwe sanitaire voorzieningen, aansluitmaterialen, afvoer van verpakkingsmateriaal, onbeperkt gebruik van (na)vullingen (full service), reis-, voorrij-, administratiekosten en alle overige bijkomende kosten.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</si>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</sst>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6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b/>
      <sz val="12"/>
      <color indexed="18"/>
      <name val="Century Gothic"/>
      <family val="2"/>
    </font>
    <font>
      <sz val="9"/>
      <name val="Century Gothic"/>
      <family val="2"/>
    </font>
    <font>
      <sz val="12"/>
      <color indexed="18"/>
      <name val="Century Gothic"/>
      <family val="2"/>
    </font>
    <font>
      <sz val="11"/>
      <color theme="1"/>
      <name val="Georgia"/>
      <family val="1"/>
    </font>
    <font>
      <sz val="9"/>
      <color theme="1"/>
      <name val="Times New Roman"/>
      <family val="1"/>
    </font>
    <font>
      <b/>
      <sz val="9"/>
      <name val="Times New Roman"/>
      <family val="1"/>
    </font>
    <font>
      <sz val="10"/>
      <color rgb="FF000000"/>
      <name val="Georgia"/>
      <family val="1"/>
    </font>
    <font>
      <b/>
      <sz val="11"/>
      <name val="Georgia"/>
      <family val="1"/>
    </font>
  </fonts>
  <fills count="7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2" tint="-9.9978637043366805E-2"/>
        <bgColor indexed="24"/>
      </patternFill>
    </fill>
    <fill>
      <patternFill patternType="solid">
        <fgColor theme="1" tint="0.249977111117893"/>
        <bgColor indexed="64"/>
      </patternFill>
    </fill>
    <fill>
      <patternFill patternType="solid">
        <fgColor rgb="FFE6E6E6"/>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44" fontId="1" fillId="0" borderId="0" applyFont="0" applyFill="0" applyBorder="0" applyAlignment="0" applyProtection="0"/>
  </cellStyleXfs>
  <cellXfs count="63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8" applyFont="1"/>
    <xf numFmtId="0" fontId="70" fillId="0" borderId="0" xfId="0" applyFont="1"/>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3"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5" fontId="65" fillId="0" borderId="0" xfId="83" applyNumberFormat="1" applyFont="1" applyAlignment="1">
      <alignment horizontal="center" vertical="center"/>
    </xf>
    <xf numFmtId="0" fontId="65" fillId="0" borderId="0" xfId="102" applyFont="1"/>
    <xf numFmtId="0" fontId="70" fillId="0" borderId="0" xfId="102"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3" applyFont="1" applyAlignment="1">
      <alignment wrapText="1"/>
    </xf>
    <xf numFmtId="0" fontId="74" fillId="0" borderId="0" xfId="83" applyFont="1"/>
    <xf numFmtId="0" fontId="75" fillId="0" borderId="0" xfId="0" applyFont="1"/>
    <xf numFmtId="2" fontId="76" fillId="0" borderId="0" xfId="12" applyNumberFormat="1" applyFont="1"/>
    <xf numFmtId="2" fontId="77" fillId="2" borderId="0" xfId="12" applyNumberFormat="1" applyFont="1" applyFill="1"/>
    <xf numFmtId="0" fontId="79" fillId="0" borderId="0" xfId="88" applyFont="1"/>
    <xf numFmtId="167" fontId="79" fillId="0" borderId="0" xfId="8" applyFont="1"/>
    <xf numFmtId="173" fontId="81" fillId="0" borderId="0" xfId="8" applyNumberFormat="1" applyFont="1" applyAlignment="1">
      <alignment horizontal="center"/>
    </xf>
    <xf numFmtId="167" fontId="79" fillId="0" borderId="36" xfId="8" applyFont="1" applyBorder="1"/>
    <xf numFmtId="49" fontId="83" fillId="0" borderId="0" xfId="62" applyNumberFormat="1" applyFont="1"/>
    <xf numFmtId="0" fontId="83" fillId="0" borderId="0" xfId="62" applyFont="1"/>
    <xf numFmtId="10" fontId="83" fillId="0" borderId="0" xfId="62" applyNumberFormat="1" applyFont="1" applyAlignment="1">
      <alignment horizontal="left"/>
    </xf>
    <xf numFmtId="2" fontId="77" fillId="0" borderId="0" xfId="12" applyNumberFormat="1" applyFont="1"/>
    <xf numFmtId="188" fontId="84" fillId="0" borderId="0" xfId="62" applyNumberFormat="1" applyFont="1" applyAlignment="1">
      <alignment horizontal="left"/>
    </xf>
    <xf numFmtId="0" fontId="79" fillId="0" borderId="0" xfId="62" applyFont="1"/>
    <xf numFmtId="2" fontId="84" fillId="0" borderId="0" xfId="12" applyNumberFormat="1" applyFont="1"/>
    <xf numFmtId="2" fontId="81" fillId="0" borderId="0" xfId="88" applyNumberFormat="1" applyFont="1"/>
    <xf numFmtId="0" fontId="86" fillId="0" borderId="0" xfId="88" applyFont="1"/>
    <xf numFmtId="0" fontId="81" fillId="0" borderId="0" xfId="88"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6" applyFont="1" applyAlignment="1">
      <alignment horizontal="center"/>
    </xf>
    <xf numFmtId="2" fontId="79" fillId="0" borderId="0" xfId="8" applyNumberFormat="1" applyFont="1" applyAlignment="1">
      <alignment horizontal="left"/>
    </xf>
    <xf numFmtId="172" fontId="79" fillId="0" borderId="0" xfId="16"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6" applyFont="1"/>
    <xf numFmtId="167" fontId="79" fillId="0" borderId="0" xfId="8" applyFont="1" applyAlignment="1">
      <alignment horizontal="right"/>
    </xf>
    <xf numFmtId="0" fontId="89" fillId="0" borderId="0" xfId="16" applyFont="1"/>
    <xf numFmtId="173" fontId="79" fillId="0" borderId="0" xfId="0" applyNumberFormat="1" applyFont="1"/>
    <xf numFmtId="0" fontId="79" fillId="2" borderId="0" xfId="16" applyFont="1" applyFill="1"/>
    <xf numFmtId="0" fontId="79" fillId="0" borderId="38" xfId="0" applyFont="1" applyBorder="1"/>
    <xf numFmtId="0" fontId="83" fillId="0" borderId="0" xfId="0" applyFont="1"/>
    <xf numFmtId="0" fontId="86" fillId="0" borderId="0" xfId="0" applyFont="1" applyAlignment="1">
      <alignment horizontal="center"/>
    </xf>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0" fontId="79" fillId="0" borderId="4" xfId="0" applyFont="1" applyBorder="1"/>
    <xf numFmtId="1" fontId="79" fillId="0" borderId="4" xfId="0" applyNumberFormat="1" applyFont="1" applyBorder="1" applyAlignment="1">
      <alignment horizontal="center"/>
    </xf>
    <xf numFmtId="0" fontId="79" fillId="0" borderId="16" xfId="0" applyFont="1" applyBorder="1" applyAlignment="1">
      <alignment wrapText="1"/>
    </xf>
    <xf numFmtId="0" fontId="79" fillId="0" borderId="16" xfId="0" applyFont="1" applyBorder="1"/>
    <xf numFmtId="0" fontId="79" fillId="2" borderId="16" xfId="0" applyFont="1" applyFill="1" applyBorder="1" applyAlignment="1">
      <alignment wrapText="1"/>
    </xf>
    <xf numFmtId="0" fontId="85" fillId="0" borderId="16" xfId="58" applyFont="1" applyBorder="1" applyAlignment="1">
      <alignment wrapText="1"/>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7" xfId="0" applyFont="1" applyBorder="1"/>
    <xf numFmtId="0" fontId="79" fillId="0" borderId="36"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6"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Protection="1">
      <protection hidden="1"/>
    </xf>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8" xfId="3" applyNumberFormat="1" applyFont="1" applyFill="1" applyBorder="1" applyAlignment="1" applyProtection="1">
      <protection hidden="1"/>
    </xf>
    <xf numFmtId="1" fontId="81" fillId="0" borderId="38" xfId="13" applyNumberFormat="1" applyFont="1" applyBorder="1" applyAlignment="1" applyProtection="1">
      <alignment horizontal="center"/>
      <protection hidden="1"/>
    </xf>
    <xf numFmtId="0" fontId="79" fillId="0" borderId="37" xfId="13" applyFont="1" applyBorder="1" applyProtection="1">
      <protection hidden="1"/>
    </xf>
    <xf numFmtId="0" fontId="104" fillId="0" borderId="36"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7" xfId="13" applyNumberFormat="1" applyFont="1" applyBorder="1" applyProtection="1">
      <protection hidden="1"/>
    </xf>
    <xf numFmtId="0" fontId="81" fillId="0" borderId="38" xfId="0" applyFont="1" applyBorder="1"/>
    <xf numFmtId="0" fontId="105" fillId="0" borderId="0" xfId="0" applyFont="1"/>
    <xf numFmtId="0" fontId="108" fillId="0" borderId="37" xfId="13" applyFont="1" applyBorder="1" applyProtection="1">
      <protection hidden="1"/>
    </xf>
    <xf numFmtId="0" fontId="109" fillId="0" borderId="39" xfId="13" applyFont="1" applyBorder="1" applyProtection="1">
      <protection hidden="1"/>
    </xf>
    <xf numFmtId="0" fontId="109" fillId="0" borderId="36" xfId="13" applyFont="1" applyBorder="1" applyAlignment="1" applyProtection="1">
      <alignment horizontal="right"/>
      <protection hidden="1"/>
    </xf>
    <xf numFmtId="0" fontId="89" fillId="0" borderId="35"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5"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6" fillId="0" borderId="0" xfId="62" applyNumberFormat="1" applyFont="1"/>
    <xf numFmtId="2" fontId="77" fillId="0" borderId="0" xfId="62" applyNumberFormat="1" applyFont="1"/>
    <xf numFmtId="0" fontId="79" fillId="0" borderId="35" xfId="0" applyFont="1" applyBorder="1" applyAlignment="1">
      <alignment horizontal="center"/>
    </xf>
    <xf numFmtId="0" fontId="79" fillId="0" borderId="2" xfId="0" applyFont="1" applyBorder="1" applyAlignment="1">
      <alignment horizontal="center"/>
    </xf>
    <xf numFmtId="0" fontId="79" fillId="0" borderId="6" xfId="0" applyFont="1" applyBorder="1" applyAlignment="1">
      <alignment horizontal="center"/>
    </xf>
    <xf numFmtId="0" fontId="105" fillId="0" borderId="0" xfId="10"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79" fillId="0" borderId="0" xfId="10" applyFont="1"/>
    <xf numFmtId="0" fontId="81" fillId="0" borderId="0" xfId="9" applyFont="1" applyAlignment="1" applyProtection="1">
      <alignment horizontal="left" vertical="center"/>
      <protection hidden="1"/>
    </xf>
    <xf numFmtId="0" fontId="79" fillId="0" borderId="0" xfId="9" applyFont="1" applyAlignment="1" applyProtection="1">
      <alignment horizontal="center"/>
      <protection hidden="1"/>
    </xf>
    <xf numFmtId="0" fontId="79" fillId="0" borderId="0" xfId="9" applyFont="1" applyAlignment="1" applyProtection="1">
      <alignment horizontal="left"/>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3" applyFont="1"/>
    <xf numFmtId="175" fontId="110" fillId="0" borderId="0" xfId="3" applyNumberFormat="1" applyFont="1" applyFill="1" applyBorder="1" applyAlignment="1" applyProtection="1">
      <alignment horizontal="center"/>
      <protection hidden="1"/>
    </xf>
    <xf numFmtId="0" fontId="79" fillId="0" borderId="0" xfId="102" applyFont="1"/>
    <xf numFmtId="0" fontId="79" fillId="0" borderId="0" xfId="102" applyFont="1" applyAlignment="1">
      <alignment horizontal="center"/>
    </xf>
    <xf numFmtId="167" fontId="79" fillId="0" borderId="0" xfId="104" applyFont="1"/>
    <xf numFmtId="173" fontId="79" fillId="0" borderId="0" xfId="8" applyNumberFormat="1" applyFont="1"/>
    <xf numFmtId="0" fontId="79" fillId="0" borderId="38" xfId="83" applyFont="1" applyBorder="1"/>
    <xf numFmtId="0" fontId="79" fillId="0" borderId="0" xfId="96" applyFont="1"/>
    <xf numFmtId="2" fontId="91" fillId="0" borderId="0" xfId="62" applyNumberFormat="1" applyFont="1"/>
    <xf numFmtId="196" fontId="111" fillId="0" borderId="0" xfId="62" applyNumberFormat="1" applyFont="1" applyAlignment="1">
      <alignment horizontal="left"/>
    </xf>
    <xf numFmtId="0" fontId="81" fillId="0" borderId="37" xfId="83" applyFont="1" applyBorder="1"/>
    <xf numFmtId="0" fontId="81" fillId="0" borderId="39" xfId="83" applyFont="1" applyBorder="1"/>
    <xf numFmtId="0" fontId="80" fillId="64" borderId="38" xfId="0" applyFont="1" applyFill="1" applyBorder="1" applyAlignment="1">
      <alignment wrapText="1"/>
    </xf>
    <xf numFmtId="0" fontId="80" fillId="64" borderId="38" xfId="0" applyFont="1" applyFill="1" applyBorder="1"/>
    <xf numFmtId="2" fontId="77" fillId="65" borderId="0" xfId="12" applyNumberFormat="1" applyFont="1" applyFill="1"/>
    <xf numFmtId="2" fontId="76" fillId="65" borderId="0" xfId="12" applyNumberFormat="1" applyFont="1" applyFill="1"/>
    <xf numFmtId="0" fontId="79" fillId="65" borderId="2" xfId="10" applyFont="1" applyFill="1" applyBorder="1"/>
    <xf numFmtId="3" fontId="89" fillId="65" borderId="38" xfId="61" applyNumberFormat="1" applyFont="1" applyFill="1" applyBorder="1" applyAlignment="1" applyProtection="1">
      <alignment horizontal="left" wrapText="1"/>
      <protection hidden="1"/>
    </xf>
    <xf numFmtId="3" fontId="89" fillId="65" borderId="38" xfId="61" applyNumberFormat="1" applyFont="1" applyFill="1" applyBorder="1" applyAlignment="1" applyProtection="1">
      <alignment horizontal="left" vertical="top" wrapText="1"/>
      <protection hidden="1"/>
    </xf>
    <xf numFmtId="2" fontId="113" fillId="0" borderId="0" xfId="12" applyNumberFormat="1" applyFont="1"/>
    <xf numFmtId="167" fontId="116" fillId="64" borderId="33" xfId="8" applyFont="1" applyFill="1" applyBorder="1" applyAlignment="1">
      <alignment horizontal="center" vertical="top" wrapText="1"/>
    </xf>
    <xf numFmtId="0" fontId="115" fillId="0" borderId="0" xfId="0" applyFont="1" applyAlignment="1">
      <alignment horizontal="center" vertical="center"/>
    </xf>
    <xf numFmtId="0" fontId="119" fillId="0" borderId="0" xfId="16" applyFont="1"/>
    <xf numFmtId="0" fontId="115" fillId="0" borderId="0" xfId="0" applyFont="1"/>
    <xf numFmtId="2" fontId="120" fillId="0" borderId="0" xfId="0" applyNumberFormat="1" applyFont="1"/>
    <xf numFmtId="2" fontId="118" fillId="64" borderId="33" xfId="0" applyNumberFormat="1" applyFont="1" applyFill="1" applyBorder="1" applyAlignment="1">
      <alignment horizontal="center" vertical="top" wrapText="1"/>
    </xf>
    <xf numFmtId="0" fontId="115"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5" fillId="0" borderId="0" xfId="0" applyFont="1" applyAlignment="1">
      <alignment horizontal="center" wrapText="1"/>
    </xf>
    <xf numFmtId="0" fontId="127" fillId="0" borderId="0" xfId="13" applyFont="1" applyProtection="1">
      <protection hidden="1"/>
    </xf>
    <xf numFmtId="2" fontId="113" fillId="0" borderId="0" xfId="0" applyNumberFormat="1" applyFont="1"/>
    <xf numFmtId="2" fontId="125" fillId="64" borderId="37" xfId="13" applyNumberFormat="1" applyFont="1" applyFill="1" applyBorder="1" applyAlignment="1" applyProtection="1">
      <alignment horizontal="left" vertical="center" wrapText="1"/>
      <protection hidden="1"/>
    </xf>
    <xf numFmtId="2" fontId="125" fillId="64" borderId="38" xfId="3" applyNumberFormat="1" applyFont="1" applyFill="1" applyBorder="1" applyAlignment="1" applyProtection="1">
      <alignment vertical="center" wrapText="1"/>
      <protection hidden="1"/>
    </xf>
    <xf numFmtId="2" fontId="113" fillId="0" borderId="0" xfId="62" applyNumberFormat="1" applyFont="1"/>
    <xf numFmtId="0" fontId="116" fillId="64" borderId="37" xfId="58" applyFont="1" applyFill="1" applyBorder="1" applyAlignment="1">
      <alignment horizontal="left" vertical="top" wrapText="1"/>
    </xf>
    <xf numFmtId="0" fontId="116" fillId="64" borderId="39" xfId="58" applyFont="1" applyFill="1" applyBorder="1" applyAlignment="1">
      <alignment horizontal="left" vertical="top" wrapText="1"/>
    </xf>
    <xf numFmtId="0" fontId="116" fillId="64" borderId="36" xfId="58" applyFont="1" applyFill="1" applyBorder="1" applyAlignment="1">
      <alignment horizontal="left" vertical="top" wrapText="1"/>
    </xf>
    <xf numFmtId="0" fontId="84" fillId="0" borderId="0" xfId="9" applyFont="1" applyAlignment="1" applyProtection="1">
      <alignment horizontal="left" vertical="center"/>
      <protection hidden="1"/>
    </xf>
    <xf numFmtId="0" fontId="131" fillId="0" borderId="0" xfId="13" applyFont="1" applyProtection="1">
      <protection hidden="1"/>
    </xf>
    <xf numFmtId="2" fontId="116" fillId="64" borderId="33" xfId="0" applyNumberFormat="1" applyFont="1" applyFill="1" applyBorder="1" applyAlignment="1">
      <alignment horizontal="left" vertical="top" wrapText="1"/>
    </xf>
    <xf numFmtId="0" fontId="115" fillId="0" borderId="0" xfId="83" applyFont="1"/>
    <xf numFmtId="166" fontId="135" fillId="2" borderId="36" xfId="17" applyFont="1" applyFill="1" applyBorder="1" applyAlignment="1"/>
    <xf numFmtId="167" fontId="35" fillId="65" borderId="38" xfId="8" applyFont="1" applyFill="1" applyBorder="1" applyAlignment="1">
      <alignment horizontal="left"/>
    </xf>
    <xf numFmtId="0" fontId="136" fillId="0" borderId="0" xfId="62" applyFont="1"/>
    <xf numFmtId="178" fontId="136" fillId="0" borderId="2" xfId="6" applyNumberFormat="1" applyFont="1" applyFill="1" applyBorder="1" applyAlignment="1"/>
    <xf numFmtId="44" fontId="136" fillId="0" borderId="0" xfId="62" applyNumberFormat="1" applyFont="1"/>
    <xf numFmtId="9" fontId="35" fillId="65" borderId="38" xfId="15" applyFont="1" applyFill="1" applyBorder="1" applyAlignment="1">
      <alignment horizontal="center"/>
    </xf>
    <xf numFmtId="44" fontId="133" fillId="64" borderId="36" xfId="62" applyNumberFormat="1" applyFont="1" applyFill="1" applyBorder="1"/>
    <xf numFmtId="2" fontId="35" fillId="65" borderId="38" xfId="8" applyNumberFormat="1" applyFont="1" applyFill="1" applyBorder="1" applyAlignment="1">
      <alignment horizontal="center"/>
    </xf>
    <xf numFmtId="1" fontId="134" fillId="2" borderId="38" xfId="8" applyNumberFormat="1" applyFont="1" applyFill="1" applyBorder="1" applyAlignment="1">
      <alignment horizontal="center"/>
    </xf>
    <xf numFmtId="173" fontId="134" fillId="2" borderId="38" xfId="8" applyNumberFormat="1" applyFont="1" applyFill="1" applyBorder="1"/>
    <xf numFmtId="167" fontId="134" fillId="2" borderId="38" xfId="8" applyFont="1" applyFill="1" applyBorder="1"/>
    <xf numFmtId="166" fontId="35" fillId="0" borderId="38" xfId="17" applyFont="1" applyBorder="1"/>
    <xf numFmtId="166" fontId="35" fillId="0" borderId="38" xfId="88" applyNumberFormat="1" applyFont="1" applyBorder="1"/>
    <xf numFmtId="180" fontId="35" fillId="0" borderId="38" xfId="88" applyNumberFormat="1" applyFont="1" applyBorder="1"/>
    <xf numFmtId="173" fontId="80" fillId="64" borderId="37" xfId="8" applyNumberFormat="1" applyFont="1" applyFill="1" applyBorder="1" applyAlignment="1">
      <alignment horizontal="left"/>
    </xf>
    <xf numFmtId="167" fontId="80" fillId="64" borderId="36" xfId="8" applyFont="1" applyFill="1" applyBorder="1"/>
    <xf numFmtId="49" fontId="82" fillId="0" borderId="37" xfId="62" applyNumberFormat="1" applyFont="1" applyBorder="1" applyAlignment="1">
      <alignment vertical="top"/>
    </xf>
    <xf numFmtId="0" fontId="79" fillId="0" borderId="39" xfId="62" applyFont="1" applyBorder="1"/>
    <xf numFmtId="49" fontId="81" fillId="0" borderId="39" xfId="62" applyNumberFormat="1" applyFont="1" applyBorder="1"/>
    <xf numFmtId="49" fontId="80" fillId="64" borderId="37" xfId="62" applyNumberFormat="1" applyFont="1" applyFill="1" applyBorder="1"/>
    <xf numFmtId="0" fontId="80" fillId="64" borderId="39" xfId="62" applyFont="1" applyFill="1" applyBorder="1"/>
    <xf numFmtId="173" fontId="80" fillId="64" borderId="38" xfId="8" applyNumberFormat="1" applyFont="1" applyFill="1" applyBorder="1" applyAlignment="1">
      <alignment vertical="top" wrapText="1"/>
    </xf>
    <xf numFmtId="173" fontId="80" fillId="64" borderId="38" xfId="8" applyNumberFormat="1" applyFont="1" applyFill="1" applyBorder="1" applyAlignment="1">
      <alignment horizontal="center" vertical="top" wrapText="1"/>
    </xf>
    <xf numFmtId="167" fontId="80" fillId="64" borderId="38" xfId="8" applyFont="1" applyFill="1" applyBorder="1" applyAlignment="1">
      <alignment horizontal="center" vertical="top" wrapText="1"/>
    </xf>
    <xf numFmtId="167" fontId="80" fillId="64" borderId="33" xfId="8" applyFont="1" applyFill="1" applyBorder="1" applyAlignment="1">
      <alignment horizontal="center" vertical="top" wrapText="1"/>
    </xf>
    <xf numFmtId="0" fontId="35" fillId="0" borderId="0" xfId="16" applyFont="1"/>
    <xf numFmtId="0" fontId="134" fillId="0" borderId="0" xfId="16" applyFont="1"/>
    <xf numFmtId="0" fontId="35" fillId="0" borderId="0" xfId="0" applyFont="1"/>
    <xf numFmtId="0" fontId="35" fillId="0" borderId="16" xfId="0" applyFont="1" applyBorder="1" applyAlignment="1">
      <alignment wrapText="1"/>
    </xf>
    <xf numFmtId="0" fontId="140" fillId="0" borderId="16" xfId="58" applyFont="1" applyBorder="1" applyAlignment="1">
      <alignment wrapText="1"/>
    </xf>
    <xf numFmtId="0" fontId="35" fillId="0" borderId="0" xfId="0" applyFont="1" applyAlignment="1">
      <alignment horizontal="center"/>
    </xf>
    <xf numFmtId="2" fontId="134" fillId="0" borderId="0" xfId="0" applyNumberFormat="1" applyFont="1" applyAlignment="1">
      <alignment horizontal="center"/>
    </xf>
    <xf numFmtId="2" fontId="137" fillId="0" borderId="0" xfId="0" applyNumberFormat="1" applyFont="1" applyAlignment="1">
      <alignment horizontal="center"/>
    </xf>
    <xf numFmtId="2" fontId="143"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40" fillId="0" borderId="16" xfId="58" applyFont="1" applyBorder="1" applyAlignment="1">
      <alignment horizontal="center" wrapText="1"/>
    </xf>
    <xf numFmtId="43" fontId="139" fillId="0" borderId="38" xfId="8" applyNumberFormat="1" applyFont="1" applyFill="1" applyBorder="1" applyAlignment="1">
      <alignment horizontal="center"/>
    </xf>
    <xf numFmtId="1" fontId="140" fillId="0" borderId="38" xfId="0" applyNumberFormat="1" applyFont="1" applyBorder="1" applyAlignment="1">
      <alignment horizontal="center"/>
    </xf>
    <xf numFmtId="14" fontId="138" fillId="0" borderId="0" xfId="12" applyNumberFormat="1" applyFont="1" applyAlignment="1">
      <alignment horizontal="left"/>
    </xf>
    <xf numFmtId="177" fontId="35" fillId="65" borderId="38" xfId="11" applyNumberFormat="1" applyFont="1" applyFill="1" applyBorder="1" applyAlignment="1" applyProtection="1">
      <alignment vertical="center"/>
      <protection hidden="1"/>
    </xf>
    <xf numFmtId="179" fontId="144"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4" fillId="0" borderId="38" xfId="3" applyNumberFormat="1" applyFont="1" applyFill="1" applyBorder="1" applyAlignment="1" applyProtection="1">
      <protection hidden="1"/>
    </xf>
    <xf numFmtId="166" fontId="144" fillId="35" borderId="38" xfId="17" applyFont="1" applyFill="1" applyBorder="1" applyAlignment="1" applyProtection="1">
      <protection locked="0"/>
    </xf>
    <xf numFmtId="175" fontId="145" fillId="0" borderId="5" xfId="0" applyNumberFormat="1" applyFont="1" applyBorder="1" applyAlignment="1">
      <alignment horizontal="center" vertical="center"/>
    </xf>
    <xf numFmtId="166" fontId="144" fillId="66" borderId="38" xfId="17" applyFont="1" applyFill="1" applyBorder="1" applyAlignment="1" applyProtection="1">
      <protection locked="0"/>
    </xf>
    <xf numFmtId="179" fontId="134" fillId="0" borderId="38" xfId="3" applyNumberFormat="1" applyFont="1" applyFill="1" applyBorder="1" applyAlignment="1" applyProtection="1">
      <protection hidden="1"/>
    </xf>
    <xf numFmtId="169" fontId="144" fillId="0" borderId="38" xfId="3" applyFont="1" applyFill="1" applyBorder="1" applyAlignment="1" applyProtection="1">
      <protection hidden="1"/>
    </xf>
    <xf numFmtId="166" fontId="144" fillId="0" borderId="38" xfId="17" applyFont="1" applyFill="1" applyBorder="1" applyAlignment="1" applyProtection="1">
      <protection locked="0"/>
    </xf>
    <xf numFmtId="169" fontId="144" fillId="0" borderId="38" xfId="3" applyFont="1" applyFill="1" applyBorder="1" applyAlignment="1" applyProtection="1">
      <protection locked="0"/>
    </xf>
    <xf numFmtId="166" fontId="147" fillId="2" borderId="38" xfId="17" applyFont="1" applyFill="1" applyBorder="1" applyAlignment="1" applyProtection="1">
      <alignment horizontal="right"/>
      <protection locked="0"/>
    </xf>
    <xf numFmtId="175" fontId="139" fillId="0" borderId="5" xfId="0" applyNumberFormat="1" applyFont="1" applyBorder="1" applyAlignment="1">
      <alignment horizontal="center" vertical="center"/>
    </xf>
    <xf numFmtId="175" fontId="148" fillId="0" borderId="5" xfId="0" applyNumberFormat="1" applyFont="1" applyBorder="1" applyAlignment="1">
      <alignment horizontal="center" vertical="center"/>
    </xf>
    <xf numFmtId="175" fontId="35" fillId="0" borderId="5" xfId="0" applyNumberFormat="1" applyFont="1" applyBorder="1"/>
    <xf numFmtId="179" fontId="134"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9" fillId="0" borderId="38" xfId="5" applyNumberFormat="1" applyFont="1" applyFill="1" applyBorder="1" applyAlignment="1" applyProtection="1">
      <protection hidden="1"/>
    </xf>
    <xf numFmtId="179" fontId="139" fillId="0" borderId="0" xfId="0" applyNumberFormat="1" applyFont="1"/>
    <xf numFmtId="0" fontId="139" fillId="0" borderId="0" xfId="0" applyFont="1"/>
    <xf numFmtId="14" fontId="138" fillId="0" borderId="0" xfId="0" applyNumberFormat="1" applyFont="1" applyAlignment="1">
      <alignment horizontal="left"/>
    </xf>
    <xf numFmtId="166" fontId="35" fillId="0" borderId="37" xfId="17" applyFont="1" applyFill="1" applyBorder="1" applyAlignment="1" applyProtection="1">
      <protection hidden="1"/>
    </xf>
    <xf numFmtId="166" fontId="35" fillId="0" borderId="38" xfId="17" applyFont="1" applyFill="1" applyBorder="1" applyAlignment="1" applyProtection="1">
      <protection hidden="1"/>
    </xf>
    <xf numFmtId="166" fontId="134" fillId="0" borderId="38" xfId="17" applyFont="1" applyBorder="1"/>
    <xf numFmtId="1" fontId="134" fillId="0" borderId="38" xfId="13" applyNumberFormat="1" applyFont="1" applyBorder="1" applyAlignment="1" applyProtection="1">
      <alignment horizontal="center"/>
      <protection hidden="1"/>
    </xf>
    <xf numFmtId="166" fontId="35" fillId="65" borderId="38" xfId="17" applyFont="1" applyFill="1" applyBorder="1"/>
    <xf numFmtId="2" fontId="35" fillId="0" borderId="37" xfId="13" applyNumberFormat="1" applyFont="1" applyBorder="1" applyProtection="1">
      <protection hidden="1"/>
    </xf>
    <xf numFmtId="14" fontId="138" fillId="0" borderId="0" xfId="62" applyNumberFormat="1" applyFont="1" applyAlignment="1">
      <alignment horizontal="left"/>
    </xf>
    <xf numFmtId="0" fontId="35" fillId="0" borderId="0" xfId="102" applyFont="1"/>
    <xf numFmtId="14" fontId="152" fillId="0" borderId="0" xfId="62" applyNumberFormat="1" applyFont="1" applyAlignment="1">
      <alignment horizontal="left"/>
    </xf>
    <xf numFmtId="0" fontId="144" fillId="0" borderId="33" xfId="61" applyFont="1" applyBorder="1" applyAlignment="1" applyProtection="1">
      <alignment horizontal="left" textRotation="90"/>
      <protection hidden="1"/>
    </xf>
    <xf numFmtId="175" fontId="144" fillId="65" borderId="33" xfId="64" applyNumberFormat="1" applyFont="1" applyFill="1" applyBorder="1" applyAlignment="1" applyProtection="1">
      <alignment horizontal="center"/>
      <protection hidden="1"/>
    </xf>
    <xf numFmtId="0" fontId="144" fillId="0" borderId="0" xfId="61" applyFont="1" applyAlignment="1" applyProtection="1">
      <alignment horizontal="left" textRotation="90"/>
      <protection hidden="1"/>
    </xf>
    <xf numFmtId="0" fontId="35" fillId="0" borderId="0" xfId="83" applyFont="1"/>
    <xf numFmtId="0" fontId="153" fillId="0" borderId="0" xfId="61" applyFont="1" applyAlignment="1" applyProtection="1">
      <alignment horizontal="left" textRotation="90"/>
      <protection hidden="1"/>
    </xf>
    <xf numFmtId="179" fontId="144" fillId="65" borderId="38" xfId="61" applyNumberFormat="1" applyFont="1" applyFill="1" applyBorder="1" applyAlignment="1" applyProtection="1">
      <alignment horizontal="center"/>
      <protection hidden="1"/>
    </xf>
    <xf numFmtId="179" fontId="144" fillId="2" borderId="38" xfId="61" applyNumberFormat="1" applyFont="1" applyFill="1" applyBorder="1" applyAlignment="1" applyProtection="1">
      <alignment horizontal="center"/>
      <protection hidden="1"/>
    </xf>
    <xf numFmtId="179" fontId="144" fillId="0" borderId="38" xfId="61" applyNumberFormat="1" applyFont="1" applyBorder="1" applyAlignment="1" applyProtection="1">
      <alignment horizontal="center"/>
      <protection hidden="1"/>
    </xf>
    <xf numFmtId="3" fontId="144" fillId="65" borderId="38" xfId="61" applyNumberFormat="1" applyFont="1" applyFill="1" applyBorder="1" applyAlignment="1" applyProtection="1">
      <alignment horizontal="center"/>
      <protection hidden="1"/>
    </xf>
    <xf numFmtId="166" fontId="35" fillId="0" borderId="38" xfId="101" applyFont="1" applyBorder="1"/>
    <xf numFmtId="180" fontId="35" fillId="0" borderId="38" xfId="83" applyNumberFormat="1" applyFont="1" applyBorder="1"/>
    <xf numFmtId="197" fontId="35" fillId="0" borderId="38" xfId="83" applyNumberFormat="1" applyFont="1" applyBorder="1"/>
    <xf numFmtId="166" fontId="35" fillId="0" borderId="38" xfId="83" applyNumberFormat="1" applyFont="1" applyBorder="1"/>
    <xf numFmtId="0" fontId="134" fillId="0" borderId="39" xfId="83" applyFont="1" applyBorder="1"/>
    <xf numFmtId="0" fontId="134" fillId="0" borderId="36" xfId="83" applyFont="1" applyBorder="1"/>
    <xf numFmtId="49" fontId="134" fillId="0" borderId="38" xfId="8" applyNumberFormat="1" applyFont="1" applyBorder="1" applyAlignment="1">
      <alignment horizontal="center"/>
    </xf>
    <xf numFmtId="166" fontId="134" fillId="0" borderId="38" xfId="83" applyNumberFormat="1" applyFont="1" applyBorder="1"/>
    <xf numFmtId="49" fontId="78" fillId="66" borderId="38" xfId="61" applyNumberFormat="1" applyFont="1" applyFill="1" applyBorder="1" applyAlignment="1" applyProtection="1">
      <alignment horizontal="left" vertical="top"/>
      <protection hidden="1"/>
    </xf>
    <xf numFmtId="2" fontId="79" fillId="0" borderId="38" xfId="0" applyNumberFormat="1" applyFont="1" applyBorder="1"/>
    <xf numFmtId="2" fontId="79" fillId="0" borderId="38" xfId="88" applyNumberFormat="1" applyFont="1" applyBorder="1"/>
    <xf numFmtId="0" fontId="85" fillId="0" borderId="38" xfId="0" applyFont="1" applyBorder="1"/>
    <xf numFmtId="166" fontId="35" fillId="2" borderId="38" xfId="17" applyFont="1" applyFill="1" applyBorder="1" applyAlignment="1">
      <alignment horizontal="center"/>
    </xf>
    <xf numFmtId="166" fontId="134" fillId="2" borderId="38" xfId="17" applyFont="1" applyFill="1" applyBorder="1"/>
    <xf numFmtId="49" fontId="114" fillId="66" borderId="38" xfId="9" applyNumberFormat="1" applyFont="1" applyFill="1" applyBorder="1" applyAlignment="1" applyProtection="1">
      <alignment horizontal="left" vertical="top"/>
      <protection hidden="1"/>
    </xf>
    <xf numFmtId="1" fontId="112" fillId="0" borderId="37" xfId="0" applyNumberFormat="1" applyFont="1" applyBorder="1" applyAlignment="1">
      <alignment horizontal="left" vertical="center"/>
    </xf>
    <xf numFmtId="1" fontId="112" fillId="0" borderId="39" xfId="0" applyNumberFormat="1" applyFont="1" applyBorder="1" applyAlignment="1">
      <alignment horizontal="left" vertical="center"/>
    </xf>
    <xf numFmtId="1" fontId="142" fillId="0" borderId="39" xfId="0" applyNumberFormat="1" applyFont="1" applyBorder="1" applyAlignment="1">
      <alignment horizontal="center" vertical="center" wrapText="1"/>
    </xf>
    <xf numFmtId="1" fontId="112" fillId="0" borderId="36" xfId="0" applyNumberFormat="1" applyFont="1" applyBorder="1" applyAlignment="1">
      <alignment horizontal="center" vertical="center" wrapText="1"/>
    </xf>
    <xf numFmtId="2" fontId="116" fillId="64" borderId="38" xfId="0" applyNumberFormat="1" applyFont="1" applyFill="1" applyBorder="1" applyAlignment="1">
      <alignment horizontal="left" vertical="center" wrapText="1"/>
    </xf>
    <xf numFmtId="1" fontId="116" fillId="64" borderId="38" xfId="0" applyNumberFormat="1" applyFont="1" applyFill="1" applyBorder="1" applyAlignment="1">
      <alignment horizontal="center" vertical="center" wrapText="1"/>
    </xf>
    <xf numFmtId="9" fontId="132" fillId="65" borderId="38" xfId="60" applyNumberFormat="1" applyFont="1" applyFill="1" applyBorder="1" applyAlignment="1">
      <alignment horizontal="center" vertical="center"/>
    </xf>
    <xf numFmtId="0" fontId="116" fillId="64" borderId="38" xfId="0" applyFont="1" applyFill="1" applyBorder="1" applyAlignment="1">
      <alignment horizontal="left" vertical="center" wrapText="1"/>
    </xf>
    <xf numFmtId="2" fontId="116" fillId="64" borderId="38" xfId="0" applyNumberFormat="1" applyFont="1" applyFill="1" applyBorder="1" applyAlignment="1">
      <alignment horizontal="center" vertical="center" wrapText="1"/>
    </xf>
    <xf numFmtId="1" fontId="117" fillId="0" borderId="38" xfId="0" applyNumberFormat="1" applyFont="1" applyBorder="1" applyAlignment="1">
      <alignment horizontal="center" vertical="center" wrapText="1"/>
    </xf>
    <xf numFmtId="0" fontId="79" fillId="2" borderId="38" xfId="0" applyFont="1" applyFill="1" applyBorder="1" applyAlignment="1">
      <alignment vertical="center"/>
    </xf>
    <xf numFmtId="173" fontId="35" fillId="0" borderId="38" xfId="8" applyNumberFormat="1" applyFont="1" applyFill="1" applyBorder="1" applyAlignment="1">
      <alignment horizontal="center" vertical="center"/>
    </xf>
    <xf numFmtId="0" fontId="79" fillId="0" borderId="38" xfId="0" applyFont="1" applyBorder="1" applyAlignment="1">
      <alignment horizontal="center" vertical="center"/>
    </xf>
    <xf numFmtId="0" fontId="79" fillId="0" borderId="38" xfId="0" applyFont="1" applyBorder="1" applyAlignment="1">
      <alignment vertical="center"/>
    </xf>
    <xf numFmtId="173" fontId="134" fillId="0" borderId="38" xfId="8" applyNumberFormat="1" applyFont="1" applyFill="1" applyBorder="1" applyAlignment="1">
      <alignment horizontal="center"/>
    </xf>
    <xf numFmtId="173" fontId="141" fillId="0" borderId="38" xfId="8" applyNumberFormat="1" applyFont="1" applyFill="1" applyBorder="1" applyAlignment="1">
      <alignment horizontal="center"/>
    </xf>
    <xf numFmtId="49" fontId="35" fillId="0" borderId="38" xfId="0" applyNumberFormat="1" applyFont="1" applyBorder="1" applyAlignment="1">
      <alignment horizontal="center"/>
    </xf>
    <xf numFmtId="49" fontId="141" fillId="0" borderId="38" xfId="16" applyNumberFormat="1" applyFont="1" applyBorder="1" applyAlignment="1">
      <alignment horizontal="center"/>
    </xf>
    <xf numFmtId="0" fontId="81" fillId="0" borderId="38" xfId="0" applyFont="1" applyBorder="1" applyAlignment="1">
      <alignment vertical="center"/>
    </xf>
    <xf numFmtId="0" fontId="134" fillId="0" borderId="38" xfId="0" applyFont="1" applyBorder="1"/>
    <xf numFmtId="0" fontId="141" fillId="0" borderId="38" xfId="16" applyFont="1" applyBorder="1" applyAlignment="1">
      <alignment horizontal="left"/>
    </xf>
    <xf numFmtId="173" fontId="134" fillId="0" borderId="38" xfId="8" applyNumberFormat="1" applyFont="1" applyFill="1" applyBorder="1" applyAlignment="1">
      <alignment horizontal="center" vertical="center"/>
    </xf>
    <xf numFmtId="0" fontId="81" fillId="0" borderId="38" xfId="0" applyFont="1" applyBorder="1" applyAlignment="1">
      <alignment horizontal="center" vertical="center"/>
    </xf>
    <xf numFmtId="1" fontId="116" fillId="64" borderId="38" xfId="0" applyNumberFormat="1" applyFont="1" applyFill="1" applyBorder="1" applyAlignment="1">
      <alignment horizontal="left"/>
    </xf>
    <xf numFmtId="1" fontId="116" fillId="64" borderId="38" xfId="0" applyNumberFormat="1" applyFont="1" applyFill="1" applyBorder="1" applyAlignment="1">
      <alignment horizontal="center"/>
    </xf>
    <xf numFmtId="9" fontId="135" fillId="64" borderId="33" xfId="15" applyFont="1" applyFill="1" applyBorder="1" applyAlignment="1">
      <alignment horizontal="center" vertical="top" wrapText="1"/>
    </xf>
    <xf numFmtId="0" fontId="116" fillId="64" borderId="33" xfId="0" applyFont="1" applyFill="1" applyBorder="1" applyAlignment="1">
      <alignment horizontal="left" vertical="top" wrapText="1"/>
    </xf>
    <xf numFmtId="182" fontId="116" fillId="64" borderId="33" xfId="8" applyNumberFormat="1" applyFont="1" applyFill="1" applyBorder="1" applyAlignment="1">
      <alignment horizontal="left" vertical="top" wrapText="1"/>
    </xf>
    <xf numFmtId="167" fontId="118" fillId="64" borderId="33" xfId="8" applyFont="1" applyFill="1" applyBorder="1" applyAlignment="1">
      <alignment horizontal="center" vertical="top" wrapText="1"/>
    </xf>
    <xf numFmtId="1" fontId="79" fillId="0" borderId="38" xfId="0" applyNumberFormat="1" applyFont="1" applyBorder="1" applyAlignment="1">
      <alignment horizontal="center"/>
    </xf>
    <xf numFmtId="174" fontId="35" fillId="0" borderId="38" xfId="0" applyNumberFormat="1" applyFont="1" applyBorder="1" applyAlignment="1">
      <alignment horizontal="center"/>
    </xf>
    <xf numFmtId="2" fontId="35" fillId="0" borderId="38" xfId="0" applyNumberFormat="1" applyFont="1" applyBorder="1" applyAlignment="1">
      <alignment horizontal="right"/>
    </xf>
    <xf numFmtId="1" fontId="136" fillId="0" borderId="38" xfId="0" applyNumberFormat="1" applyFont="1" applyBorder="1" applyAlignment="1">
      <alignment horizontal="center"/>
    </xf>
    <xf numFmtId="1" fontId="139" fillId="0" borderId="38" xfId="8" applyNumberFormat="1" applyFont="1" applyFill="1" applyBorder="1" applyAlignment="1">
      <alignment horizontal="center"/>
    </xf>
    <xf numFmtId="2" fontId="86" fillId="0" borderId="38" xfId="8" applyNumberFormat="1" applyFont="1" applyFill="1" applyBorder="1" applyAlignment="1">
      <alignment horizontal="center"/>
    </xf>
    <xf numFmtId="173" fontId="139" fillId="0" borderId="38" xfId="8" applyNumberFormat="1" applyFont="1" applyFill="1" applyBorder="1" applyAlignment="1">
      <alignment horizontal="center"/>
    </xf>
    <xf numFmtId="0" fontId="79" fillId="0" borderId="36" xfId="0" applyFont="1" applyBorder="1"/>
    <xf numFmtId="1" fontId="35" fillId="0" borderId="38" xfId="0" applyNumberFormat="1" applyFont="1" applyBorder="1" applyAlignment="1">
      <alignment horizontal="right"/>
    </xf>
    <xf numFmtId="0" fontId="79" fillId="0" borderId="33" xfId="0" applyFont="1" applyBorder="1"/>
    <xf numFmtId="2" fontId="35" fillId="0" borderId="36" xfId="0" applyNumberFormat="1" applyFont="1" applyBorder="1" applyAlignment="1">
      <alignment horizontal="right"/>
    </xf>
    <xf numFmtId="0" fontId="115" fillId="65" borderId="38" xfId="13" applyFont="1" applyFill="1" applyBorder="1" applyProtection="1">
      <protection hidden="1"/>
    </xf>
    <xf numFmtId="2" fontId="122" fillId="64" borderId="37" xfId="13" applyNumberFormat="1" applyFont="1" applyFill="1" applyBorder="1" applyAlignment="1" applyProtection="1">
      <alignment horizontal="left" vertical="center"/>
      <protection hidden="1"/>
    </xf>
    <xf numFmtId="2" fontId="92" fillId="64" borderId="39" xfId="11" applyNumberFormat="1" applyFont="1" applyFill="1" applyBorder="1" applyProtection="1">
      <protection hidden="1"/>
    </xf>
    <xf numFmtId="2" fontId="92" fillId="64" borderId="36" xfId="11" applyNumberFormat="1" applyFont="1" applyFill="1" applyBorder="1" applyProtection="1">
      <protection hidden="1"/>
    </xf>
    <xf numFmtId="2" fontId="79" fillId="0" borderId="37" xfId="11" applyNumberFormat="1" applyFont="1" applyBorder="1" applyProtection="1">
      <protection hidden="1"/>
    </xf>
    <xf numFmtId="2" fontId="79" fillId="0" borderId="36" xfId="11" applyNumberFormat="1" applyFont="1" applyBorder="1" applyProtection="1">
      <protection hidden="1"/>
    </xf>
    <xf numFmtId="0" fontId="81" fillId="0" borderId="37" xfId="0" applyFont="1" applyBorder="1"/>
    <xf numFmtId="0" fontId="81" fillId="0" borderId="36" xfId="0" applyFont="1" applyBorder="1"/>
    <xf numFmtId="177" fontId="134"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34" fillId="0" borderId="36" xfId="0" applyNumberFormat="1" applyFont="1" applyBorder="1"/>
    <xf numFmtId="2" fontId="81" fillId="0" borderId="38" xfId="11" applyNumberFormat="1" applyFont="1" applyBorder="1" applyAlignment="1" applyProtection="1">
      <alignment horizontal="center"/>
      <protection hidden="1"/>
    </xf>
    <xf numFmtId="179" fontId="144" fillId="0" borderId="38" xfId="13" applyNumberFormat="1" applyFont="1" applyBorder="1" applyAlignment="1" applyProtection="1">
      <alignment horizontal="left" vertical="center"/>
      <protection hidden="1"/>
    </xf>
    <xf numFmtId="166" fontId="144" fillId="65" borderId="38" xfId="17" applyFont="1" applyFill="1" applyBorder="1" applyAlignment="1" applyProtection="1">
      <alignment horizontal="right" vertical="center"/>
      <protection hidden="1"/>
    </xf>
    <xf numFmtId="0" fontId="79" fillId="0" borderId="37" xfId="11" applyFont="1" applyBorder="1" applyAlignment="1" applyProtection="1">
      <alignment vertical="center"/>
      <protection hidden="1"/>
    </xf>
    <xf numFmtId="10" fontId="35" fillId="65" borderId="38" xfId="11" applyNumberFormat="1" applyFont="1" applyFill="1" applyBorder="1" applyAlignment="1" applyProtection="1">
      <alignment vertical="center"/>
      <protection hidden="1"/>
    </xf>
    <xf numFmtId="0" fontId="79" fillId="0" borderId="39" xfId="0" applyFont="1" applyBorder="1"/>
    <xf numFmtId="0" fontId="81" fillId="0" borderId="37" xfId="13" applyFont="1" applyBorder="1" applyAlignment="1" applyProtection="1">
      <alignment vertical="center"/>
      <protection hidden="1"/>
    </xf>
    <xf numFmtId="0" fontId="81" fillId="0" borderId="39" xfId="0" applyFont="1" applyBorder="1"/>
    <xf numFmtId="10" fontId="134" fillId="0" borderId="38" xfId="15" applyNumberFormat="1" applyFont="1" applyFill="1" applyBorder="1" applyAlignment="1"/>
    <xf numFmtId="0" fontId="122" fillId="64" borderId="37" xfId="13" applyFont="1" applyFill="1" applyBorder="1" applyAlignment="1" applyProtection="1">
      <alignment horizontal="left" vertical="center"/>
      <protection hidden="1"/>
    </xf>
    <xf numFmtId="0" fontId="123" fillId="64" borderId="39" xfId="13" applyFont="1" applyFill="1" applyBorder="1" applyAlignment="1" applyProtection="1">
      <alignment horizontal="left" vertical="center"/>
      <protection hidden="1"/>
    </xf>
    <xf numFmtId="9" fontId="124" fillId="64" borderId="36" xfId="13" applyNumberFormat="1" applyFont="1" applyFill="1" applyBorder="1" applyAlignment="1" applyProtection="1">
      <alignment vertical="center"/>
      <protection hidden="1"/>
    </xf>
    <xf numFmtId="0" fontId="116" fillId="64" borderId="38" xfId="13" applyFont="1" applyFill="1" applyBorder="1" applyAlignment="1" applyProtection="1">
      <alignment horizontal="left" vertical="center"/>
      <protection hidden="1"/>
    </xf>
    <xf numFmtId="0" fontId="89" fillId="0" borderId="38" xfId="13" applyFont="1" applyBorder="1" applyAlignment="1" applyProtection="1">
      <alignment horizontal="left" vertical="center"/>
      <protection hidden="1"/>
    </xf>
    <xf numFmtId="2" fontId="144" fillId="2" borderId="38" xfId="13" applyNumberFormat="1" applyFont="1" applyFill="1" applyBorder="1" applyAlignment="1" applyProtection="1">
      <alignment horizontal="right" vertical="center"/>
      <protection hidden="1"/>
    </xf>
    <xf numFmtId="0" fontId="81" fillId="0" borderId="38" xfId="13" applyFont="1" applyBorder="1" applyAlignment="1" applyProtection="1">
      <alignment vertical="center"/>
      <protection hidden="1"/>
    </xf>
    <xf numFmtId="2" fontId="134" fillId="0" borderId="38" xfId="13" applyNumberFormat="1" applyFont="1" applyBorder="1" applyAlignment="1" applyProtection="1">
      <alignment vertical="center"/>
      <protection hidden="1"/>
    </xf>
    <xf numFmtId="0" fontId="93" fillId="0" borderId="38" xfId="13" applyFont="1" applyBorder="1" applyAlignment="1" applyProtection="1">
      <alignment vertical="center"/>
      <protection hidden="1"/>
    </xf>
    <xf numFmtId="0" fontId="35" fillId="0" borderId="38" xfId="0" applyFont="1" applyBorder="1" applyAlignment="1">
      <alignment vertical="center"/>
    </xf>
    <xf numFmtId="2" fontId="144" fillId="65" borderId="38" xfId="13" applyNumberFormat="1" applyFont="1" applyFill="1" applyBorder="1" applyAlignment="1" applyProtection="1">
      <alignment horizontal="right" vertical="center"/>
      <protection hidden="1"/>
    </xf>
    <xf numFmtId="0" fontId="94" fillId="0" borderId="38" xfId="13" applyFont="1" applyBorder="1" applyAlignment="1" applyProtection="1">
      <alignment vertical="center"/>
      <protection hidden="1"/>
    </xf>
    <xf numFmtId="0" fontId="79" fillId="0" borderId="38" xfId="13" applyFont="1" applyBorder="1" applyAlignment="1" applyProtection="1">
      <alignment vertical="center"/>
      <protection hidden="1"/>
    </xf>
    <xf numFmtId="10" fontId="144" fillId="0" borderId="38" xfId="15" applyNumberFormat="1" applyFont="1" applyFill="1" applyBorder="1" applyAlignment="1" applyProtection="1">
      <alignment vertical="center"/>
      <protection hidden="1"/>
    </xf>
    <xf numFmtId="10" fontId="134" fillId="0" borderId="38" xfId="15" applyNumberFormat="1" applyFont="1" applyFill="1" applyBorder="1" applyAlignment="1" applyProtection="1">
      <alignment vertical="center"/>
      <protection hidden="1"/>
    </xf>
    <xf numFmtId="2" fontId="125" fillId="64" borderId="39" xfId="13" applyNumberFormat="1" applyFont="1" applyFill="1" applyBorder="1" applyAlignment="1" applyProtection="1">
      <alignment horizontal="center" wrapText="1"/>
      <protection hidden="1"/>
    </xf>
    <xf numFmtId="2" fontId="125" fillId="64" borderId="36" xfId="13" applyNumberFormat="1" applyFont="1" applyFill="1" applyBorder="1" applyAlignment="1" applyProtection="1">
      <alignment horizontal="right" wrapText="1"/>
      <protection hidden="1"/>
    </xf>
    <xf numFmtId="2" fontId="101" fillId="0" borderId="39" xfId="3" applyNumberFormat="1" applyFont="1" applyFill="1" applyBorder="1" applyAlignment="1" applyProtection="1">
      <alignment horizontal="center" vertical="center"/>
      <protection hidden="1"/>
    </xf>
    <xf numFmtId="2" fontId="101" fillId="0" borderId="36" xfId="3" applyNumberFormat="1" applyFont="1" applyFill="1" applyBorder="1" applyAlignment="1" applyProtection="1">
      <alignment horizontal="right" vertical="center"/>
      <protection hidden="1"/>
    </xf>
    <xf numFmtId="175" fontId="145" fillId="0" borderId="41" xfId="0" applyNumberFormat="1" applyFont="1" applyBorder="1" applyAlignment="1">
      <alignment horizontal="center" vertical="center"/>
    </xf>
    <xf numFmtId="2" fontId="102" fillId="0" borderId="39" xfId="3" applyNumberFormat="1" applyFont="1" applyFill="1" applyBorder="1" applyAlignment="1" applyProtection="1">
      <alignment horizontal="left" vertical="center"/>
      <protection hidden="1"/>
    </xf>
    <xf numFmtId="2" fontId="96" fillId="0" borderId="36" xfId="3" applyNumberFormat="1" applyFont="1" applyFill="1" applyBorder="1" applyAlignment="1" applyProtection="1">
      <alignment horizontal="right" vertical="center"/>
      <protection hidden="1"/>
    </xf>
    <xf numFmtId="10" fontId="103" fillId="0" borderId="36" xfId="15" applyNumberFormat="1" applyFont="1" applyFill="1" applyBorder="1" applyAlignment="1" applyProtection="1">
      <alignment horizontal="right"/>
      <protection hidden="1"/>
    </xf>
    <xf numFmtId="0" fontId="81" fillId="0" borderId="37" xfId="13" applyFont="1" applyBorder="1" applyProtection="1">
      <protection hidden="1"/>
    </xf>
    <xf numFmtId="0" fontId="105" fillId="0" borderId="39" xfId="13" applyFont="1" applyBorder="1" applyProtection="1">
      <protection hidden="1"/>
    </xf>
    <xf numFmtId="0" fontId="105" fillId="0" borderId="36" xfId="13" applyFont="1" applyBorder="1" applyAlignment="1" applyProtection="1">
      <alignment horizontal="right"/>
      <protection hidden="1"/>
    </xf>
    <xf numFmtId="0" fontId="103" fillId="0" borderId="39" xfId="13" applyFont="1" applyBorder="1" applyAlignment="1" applyProtection="1">
      <alignment horizontal="right"/>
      <protection hidden="1"/>
    </xf>
    <xf numFmtId="0" fontId="103" fillId="0" borderId="36" xfId="13" applyFont="1" applyBorder="1" applyAlignment="1" applyProtection="1">
      <alignment horizontal="right"/>
      <protection hidden="1"/>
    </xf>
    <xf numFmtId="0" fontId="89" fillId="0" borderId="37" xfId="13" applyFont="1" applyBorder="1" applyProtection="1">
      <protection hidden="1"/>
    </xf>
    <xf numFmtId="10" fontId="150" fillId="65" borderId="38" xfId="15" applyNumberFormat="1" applyFont="1" applyFill="1" applyBorder="1" applyAlignment="1" applyProtection="1">
      <alignment horizontal="right"/>
      <protection hidden="1"/>
    </xf>
    <xf numFmtId="0" fontId="104" fillId="0" borderId="39" xfId="13" applyFont="1" applyBorder="1" applyAlignment="1" applyProtection="1">
      <alignment horizontal="center"/>
      <protection hidden="1"/>
    </xf>
    <xf numFmtId="175" fontId="146" fillId="0" borderId="38" xfId="15" applyNumberFormat="1" applyFont="1" applyFill="1" applyBorder="1" applyAlignment="1" applyProtection="1">
      <alignment horizontal="center"/>
      <protection hidden="1"/>
    </xf>
    <xf numFmtId="0" fontId="86" fillId="0" borderId="37" xfId="13" applyFont="1" applyBorder="1" applyProtection="1">
      <protection hidden="1"/>
    </xf>
    <xf numFmtId="10" fontId="103" fillId="0" borderId="39" xfId="13" applyNumberFormat="1" applyFont="1" applyBorder="1" applyAlignment="1" applyProtection="1">
      <alignment horizontal="right"/>
      <protection hidden="1"/>
    </xf>
    <xf numFmtId="175" fontId="104" fillId="0" borderId="36" xfId="15" applyNumberFormat="1" applyFont="1" applyFill="1" applyBorder="1" applyAlignment="1" applyProtection="1">
      <alignment horizontal="right"/>
      <protection hidden="1"/>
    </xf>
    <xf numFmtId="9" fontId="144" fillId="65" borderId="38" xfId="15" applyFont="1" applyFill="1" applyBorder="1" applyAlignment="1" applyProtection="1">
      <alignment horizontal="center"/>
      <protection hidden="1"/>
    </xf>
    <xf numFmtId="0" fontId="107" fillId="0" borderId="39" xfId="13" applyFont="1" applyBorder="1" applyAlignment="1" applyProtection="1">
      <alignment horizontal="center"/>
      <protection hidden="1"/>
    </xf>
    <xf numFmtId="169" fontId="104" fillId="0" borderId="39" xfId="13" applyNumberFormat="1" applyFont="1" applyBorder="1" applyAlignment="1" applyProtection="1">
      <alignment horizontal="center"/>
      <protection hidden="1"/>
    </xf>
    <xf numFmtId="165" fontId="104" fillId="0" borderId="39" xfId="13" applyNumberFormat="1" applyFont="1" applyBorder="1" applyAlignment="1" applyProtection="1">
      <alignment horizontal="center"/>
      <protection hidden="1"/>
    </xf>
    <xf numFmtId="9" fontId="134" fillId="0" borderId="38" xfId="0" applyNumberFormat="1" applyFont="1" applyBorder="1" applyAlignment="1">
      <alignment horizontal="center"/>
    </xf>
    <xf numFmtId="9" fontId="134" fillId="61" borderId="38" xfId="64" applyFont="1" applyFill="1" applyBorder="1" applyAlignment="1">
      <alignment horizontal="center"/>
    </xf>
    <xf numFmtId="0" fontId="79" fillId="65" borderId="37" xfId="13" applyFont="1" applyFill="1" applyBorder="1" applyProtection="1">
      <protection hidden="1"/>
    </xf>
    <xf numFmtId="0" fontId="104" fillId="65" borderId="39" xfId="13" applyFont="1" applyFill="1" applyBorder="1" applyAlignment="1" applyProtection="1">
      <alignment horizontal="center"/>
      <protection hidden="1"/>
    </xf>
    <xf numFmtId="0" fontId="104" fillId="65" borderId="36" xfId="13" applyFont="1" applyFill="1" applyBorder="1" applyAlignment="1" applyProtection="1">
      <alignment horizontal="right"/>
      <protection hidden="1"/>
    </xf>
    <xf numFmtId="167" fontId="104" fillId="0" borderId="36" xfId="8" applyFont="1" applyFill="1" applyBorder="1" applyAlignment="1" applyProtection="1">
      <alignment horizontal="right"/>
      <protection hidden="1"/>
    </xf>
    <xf numFmtId="10" fontId="104" fillId="0" borderId="36" xfId="15" applyNumberFormat="1" applyFont="1" applyFill="1" applyBorder="1" applyAlignment="1" applyProtection="1">
      <alignment horizontal="right"/>
      <protection hidden="1"/>
    </xf>
    <xf numFmtId="10" fontId="104" fillId="65" borderId="36" xfId="15" applyNumberFormat="1" applyFont="1" applyFill="1" applyBorder="1" applyAlignment="1" applyProtection="1">
      <alignment horizontal="right"/>
      <protection hidden="1"/>
    </xf>
    <xf numFmtId="0" fontId="104" fillId="0" borderId="39" xfId="13" applyFont="1" applyBorder="1" applyProtection="1">
      <protection hidden="1"/>
    </xf>
    <xf numFmtId="169" fontId="105" fillId="0" borderId="39" xfId="13" applyNumberFormat="1" applyFont="1" applyBorder="1" applyProtection="1">
      <protection hidden="1"/>
    </xf>
    <xf numFmtId="169" fontId="104" fillId="0" borderId="36" xfId="13" applyNumberFormat="1" applyFont="1" applyBorder="1" applyAlignment="1" applyProtection="1">
      <alignment horizontal="right"/>
      <protection hidden="1"/>
    </xf>
    <xf numFmtId="0" fontId="105" fillId="0" borderId="41" xfId="0" applyFont="1" applyBorder="1" applyAlignment="1">
      <alignment horizontal="right"/>
    </xf>
    <xf numFmtId="0" fontId="90" fillId="0" borderId="37" xfId="13" applyFont="1" applyBorder="1" applyProtection="1">
      <protection hidden="1"/>
    </xf>
    <xf numFmtId="169" fontId="103"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0" fontId="86" fillId="65" borderId="38" xfId="13" applyFont="1" applyFill="1" applyBorder="1" applyProtection="1">
      <protection hidden="1"/>
    </xf>
    <xf numFmtId="2" fontId="123" fillId="64" borderId="37" xfId="13" applyNumberFormat="1" applyFont="1" applyFill="1" applyBorder="1" applyAlignment="1" applyProtection="1">
      <alignment horizontal="left" vertical="center" wrapText="1"/>
      <protection hidden="1"/>
    </xf>
    <xf numFmtId="175" fontId="88" fillId="0" borderId="41" xfId="0" applyNumberFormat="1" applyFont="1" applyBorder="1" applyAlignment="1">
      <alignment horizontal="center" vertical="center"/>
    </xf>
    <xf numFmtId="166" fontId="144" fillId="65" borderId="38" xfId="17" applyFont="1" applyFill="1" applyBorder="1" applyAlignment="1" applyProtection="1">
      <alignment horizontal="center"/>
      <protection hidden="1"/>
    </xf>
    <xf numFmtId="166" fontId="134" fillId="0" borderId="38" xfId="17" applyFont="1" applyBorder="1" applyAlignment="1">
      <alignment horizontal="center"/>
    </xf>
    <xf numFmtId="0" fontId="115" fillId="65" borderId="38" xfId="10" applyFont="1" applyFill="1" applyBorder="1"/>
    <xf numFmtId="0" fontId="116" fillId="64" borderId="38" xfId="58"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166" fontId="35" fillId="0" borderId="38" xfId="17" applyFont="1" applyFill="1" applyBorder="1"/>
    <xf numFmtId="167" fontId="134" fillId="0" borderId="38" xfId="8" applyFont="1" applyBorder="1"/>
    <xf numFmtId="0" fontId="128" fillId="65" borderId="38" xfId="10" applyFont="1" applyFill="1" applyBorder="1"/>
    <xf numFmtId="0" fontId="123" fillId="64" borderId="37" xfId="9" applyFont="1" applyFill="1" applyBorder="1" applyAlignment="1" applyProtection="1">
      <alignment horizontal="left" vertical="center"/>
      <protection hidden="1"/>
    </xf>
    <xf numFmtId="0" fontId="124" fillId="64" borderId="39" xfId="10" applyFont="1" applyFill="1" applyBorder="1"/>
    <xf numFmtId="0" fontId="129" fillId="64" borderId="39" xfId="10" applyFont="1" applyFill="1" applyBorder="1"/>
    <xf numFmtId="0" fontId="129" fillId="64" borderId="36" xfId="10" applyFont="1" applyFill="1" applyBorder="1"/>
    <xf numFmtId="0" fontId="79" fillId="0" borderId="37" xfId="9" applyFont="1" applyBorder="1" applyAlignment="1" applyProtection="1">
      <alignment horizontal="left"/>
      <protection hidden="1"/>
    </xf>
    <xf numFmtId="0" fontId="79" fillId="0" borderId="36" xfId="9" applyFont="1" applyBorder="1" applyAlignment="1" applyProtection="1">
      <alignment horizontal="left"/>
      <protection hidden="1"/>
    </xf>
    <xf numFmtId="0" fontId="79"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9" fillId="0" borderId="38" xfId="10" applyFont="1" applyBorder="1"/>
    <xf numFmtId="179" fontId="151" fillId="65" borderId="38" xfId="10" applyNumberFormat="1" applyFont="1" applyFill="1" applyBorder="1"/>
    <xf numFmtId="0" fontId="79" fillId="65" borderId="38" xfId="10" applyFont="1" applyFill="1" applyBorder="1"/>
    <xf numFmtId="0" fontId="92" fillId="64" borderId="39" xfId="10" applyFont="1" applyFill="1" applyBorder="1"/>
    <xf numFmtId="0" fontId="92" fillId="64" borderId="36" xfId="10" applyFont="1" applyFill="1" applyBorder="1"/>
    <xf numFmtId="0" fontId="79" fillId="0" borderId="37" xfId="9" applyFont="1" applyBorder="1" applyAlignment="1" applyProtection="1">
      <alignment horizontal="left" vertical="top"/>
      <protection hidden="1"/>
    </xf>
    <xf numFmtId="0" fontId="79" fillId="0" borderId="39" xfId="9" applyFont="1" applyBorder="1" applyAlignment="1" applyProtection="1">
      <alignment horizontal="left" vertical="top"/>
      <protection hidden="1"/>
    </xf>
    <xf numFmtId="0" fontId="79" fillId="0" borderId="36" xfId="9" applyFont="1" applyBorder="1" applyAlignment="1" applyProtection="1">
      <alignment horizontal="center" vertical="top"/>
      <protection hidden="1"/>
    </xf>
    <xf numFmtId="0" fontId="79" fillId="0" borderId="38" xfId="9" applyFont="1" applyBorder="1" applyAlignment="1" applyProtection="1">
      <alignment horizontal="center"/>
      <protection hidden="1"/>
    </xf>
    <xf numFmtId="0" fontId="79" fillId="65" borderId="39" xfId="10" applyFont="1" applyFill="1" applyBorder="1"/>
    <xf numFmtId="0" fontId="79" fillId="65" borderId="37" xfId="10" applyFont="1" applyFill="1" applyBorder="1"/>
    <xf numFmtId="0" fontId="79" fillId="0" borderId="39" xfId="10" applyFont="1" applyBorder="1"/>
    <xf numFmtId="0" fontId="79" fillId="0" borderId="38" xfId="9" applyFont="1" applyBorder="1" applyAlignment="1" applyProtection="1">
      <alignment horizontal="left" vertical="center"/>
      <protection hidden="1"/>
    </xf>
    <xf numFmtId="0" fontId="79" fillId="0" borderId="37" xfId="9" applyFont="1" applyBorder="1" applyAlignment="1" applyProtection="1">
      <alignment horizontal="left" vertical="center"/>
      <protection hidden="1"/>
    </xf>
    <xf numFmtId="0" fontId="79" fillId="0" borderId="38" xfId="9" applyFont="1" applyBorder="1" applyAlignment="1" applyProtection="1">
      <alignment horizontal="left" wrapText="1"/>
      <protection hidden="1"/>
    </xf>
    <xf numFmtId="0" fontId="79" fillId="0" borderId="36" xfId="9" applyFont="1" applyBorder="1" applyAlignment="1" applyProtection="1">
      <alignment horizontal="left" wrapText="1"/>
      <protection hidden="1"/>
    </xf>
    <xf numFmtId="0" fontId="79" fillId="0" borderId="38" xfId="9" applyFont="1" applyBorder="1" applyAlignment="1" applyProtection="1">
      <alignment horizontal="right"/>
      <protection hidden="1"/>
    </xf>
    <xf numFmtId="0" fontId="123" fillId="64" borderId="37" xfId="9" applyFont="1" applyFill="1" applyBorder="1" applyAlignment="1" applyProtection="1">
      <alignment vertical="center"/>
      <protection hidden="1"/>
    </xf>
    <xf numFmtId="0" fontId="79" fillId="0" borderId="38" xfId="9" applyFont="1" applyBorder="1" applyAlignment="1" applyProtection="1">
      <alignment horizontal="center" wrapText="1"/>
      <protection hidden="1"/>
    </xf>
    <xf numFmtId="0" fontId="128" fillId="65" borderId="38" xfId="13" applyFont="1" applyFill="1" applyBorder="1" applyProtection="1">
      <protection hidden="1"/>
    </xf>
    <xf numFmtId="173" fontId="116" fillId="64" borderId="33" xfId="8" applyNumberFormat="1" applyFont="1" applyFill="1" applyBorder="1" applyAlignment="1">
      <alignment vertical="top" wrapText="1"/>
    </xf>
    <xf numFmtId="0" fontId="79" fillId="0" borderId="38" xfId="102" applyFont="1" applyBorder="1" applyAlignment="1">
      <alignment vertical="top" wrapText="1"/>
    </xf>
    <xf numFmtId="44" fontId="35" fillId="66" borderId="38" xfId="65" applyFont="1" applyFill="1" applyBorder="1" applyAlignment="1" applyProtection="1">
      <protection locked="0"/>
    </xf>
    <xf numFmtId="2" fontId="116" fillId="64" borderId="33" xfId="83" applyNumberFormat="1" applyFont="1" applyFill="1" applyBorder="1" applyAlignment="1">
      <alignment horizontal="left" vertical="top" wrapText="1"/>
    </xf>
    <xf numFmtId="2" fontId="116" fillId="64" borderId="33" xfId="83" applyNumberFormat="1" applyFont="1" applyFill="1" applyBorder="1" applyAlignment="1">
      <alignment vertical="top" wrapText="1"/>
    </xf>
    <xf numFmtId="2" fontId="79" fillId="0" borderId="38" xfId="83" applyNumberFormat="1" applyFont="1" applyBorder="1"/>
    <xf numFmtId="3" fontId="35" fillId="0" borderId="38" xfId="8" applyNumberFormat="1" applyFont="1" applyFill="1" applyBorder="1" applyAlignment="1">
      <alignment horizontal="center" vertical="top" wrapText="1"/>
    </xf>
    <xf numFmtId="166" fontId="35" fillId="0" borderId="38" xfId="17" applyFont="1" applyBorder="1" applyAlignment="1">
      <alignment horizontal="center" vertical="top" wrapText="1"/>
    </xf>
    <xf numFmtId="44" fontId="35" fillId="0" borderId="38" xfId="65" applyFont="1" applyBorder="1" applyAlignment="1">
      <alignment vertical="top" wrapText="1"/>
    </xf>
    <xf numFmtId="49" fontId="35" fillId="0" borderId="38" xfId="102" applyNumberFormat="1" applyFont="1" applyBorder="1" applyAlignment="1">
      <alignment horizontal="center" vertical="top" wrapText="1"/>
    </xf>
    <xf numFmtId="0" fontId="79" fillId="2" borderId="38" xfId="88" applyFont="1" applyFill="1" applyBorder="1"/>
    <xf numFmtId="2" fontId="81" fillId="2" borderId="37" xfId="83" applyNumberFormat="1" applyFont="1" applyFill="1" applyBorder="1" applyAlignment="1">
      <alignment vertical="top" wrapText="1"/>
    </xf>
    <xf numFmtId="2" fontId="81" fillId="2" borderId="36" xfId="83" applyNumberFormat="1" applyFont="1" applyFill="1" applyBorder="1" applyAlignment="1">
      <alignment vertical="top" wrapText="1"/>
    </xf>
    <xf numFmtId="2" fontId="81" fillId="2" borderId="39" xfId="83" applyNumberFormat="1" applyFont="1" applyFill="1" applyBorder="1" applyAlignment="1">
      <alignment vertical="top" wrapText="1"/>
    </xf>
    <xf numFmtId="3" fontId="134" fillId="2" borderId="39" xfId="8" applyNumberFormat="1" applyFont="1" applyFill="1" applyBorder="1" applyAlignment="1">
      <alignment horizontal="center" vertical="top" wrapText="1"/>
    </xf>
    <xf numFmtId="2" fontId="134" fillId="2" borderId="36" xfId="83" applyNumberFormat="1" applyFont="1" applyFill="1" applyBorder="1" applyAlignment="1">
      <alignment vertical="top" wrapText="1"/>
    </xf>
    <xf numFmtId="180" fontId="134" fillId="2" borderId="37" xfId="83" applyNumberFormat="1" applyFont="1" applyFill="1" applyBorder="1" applyAlignment="1">
      <alignment vertical="top" wrapText="1"/>
    </xf>
    <xf numFmtId="2" fontId="134" fillId="2" borderId="39" xfId="83" applyNumberFormat="1" applyFont="1" applyFill="1" applyBorder="1" applyAlignment="1">
      <alignment vertical="top" wrapText="1"/>
    </xf>
    <xf numFmtId="180" fontId="134" fillId="2" borderId="36" xfId="83" applyNumberFormat="1" applyFont="1" applyFill="1" applyBorder="1" applyAlignment="1">
      <alignment vertical="top" wrapText="1"/>
    </xf>
    <xf numFmtId="3" fontId="35" fillId="2" borderId="38" xfId="8" applyNumberFormat="1" applyFont="1" applyFill="1" applyBorder="1" applyAlignment="1">
      <alignment horizontal="center"/>
    </xf>
    <xf numFmtId="3" fontId="134"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34" fillId="2" borderId="38" xfId="8" applyNumberFormat="1" applyFont="1" applyFill="1" applyBorder="1" applyAlignment="1">
      <alignment horizontal="center"/>
    </xf>
    <xf numFmtId="2" fontId="79" fillId="0" borderId="4" xfId="0" applyNumberFormat="1" applyFont="1" applyBorder="1"/>
    <xf numFmtId="2" fontId="79" fillId="2" borderId="38" xfId="0" applyNumberFormat="1" applyFont="1" applyFill="1" applyBorder="1"/>
    <xf numFmtId="2" fontId="116" fillId="64" borderId="33" xfId="0" applyNumberFormat="1" applyFont="1" applyFill="1" applyBorder="1" applyAlignment="1">
      <alignment horizontal="center" vertical="top" wrapText="1"/>
    </xf>
    <xf numFmtId="2" fontId="79" fillId="0" borderId="38" xfId="0" applyNumberFormat="1" applyFont="1" applyBorder="1" applyAlignment="1">
      <alignment horizontal="center"/>
    </xf>
    <xf numFmtId="2" fontId="79" fillId="0" borderId="36" xfId="0" applyNumberFormat="1" applyFont="1" applyBorder="1" applyAlignment="1">
      <alignment horizontal="center"/>
    </xf>
    <xf numFmtId="2" fontId="79" fillId="0" borderId="6" xfId="0" applyNumberFormat="1" applyFont="1" applyBorder="1" applyAlignment="1">
      <alignment horizontal="center"/>
    </xf>
    <xf numFmtId="0" fontId="79" fillId="0" borderId="42" xfId="0" applyFont="1" applyBorder="1" applyAlignment="1">
      <alignment horizontal="center" wrapText="1"/>
    </xf>
    <xf numFmtId="1" fontId="82" fillId="0" borderId="0" xfId="0" applyNumberFormat="1" applyFont="1"/>
    <xf numFmtId="188" fontId="84" fillId="2" borderId="0" xfId="62" applyNumberFormat="1" applyFont="1" applyFill="1" applyAlignment="1">
      <alignment horizontal="left"/>
    </xf>
    <xf numFmtId="2" fontId="76" fillId="2" borderId="0" xfId="12" applyNumberFormat="1" applyFont="1" applyFill="1"/>
    <xf numFmtId="2" fontId="138" fillId="2" borderId="0" xfId="12" applyNumberFormat="1" applyFont="1" applyFill="1"/>
    <xf numFmtId="2" fontId="137" fillId="2" borderId="0" xfId="12" applyNumberFormat="1" applyFont="1" applyFill="1"/>
    <xf numFmtId="44" fontId="144" fillId="67" borderId="38" xfId="65" applyFont="1" applyFill="1" applyBorder="1" applyAlignment="1" applyProtection="1">
      <protection locked="0"/>
    </xf>
    <xf numFmtId="166" fontId="35" fillId="2" borderId="38" xfId="17" applyFont="1" applyFill="1" applyBorder="1" applyAlignment="1">
      <alignment horizontal="right"/>
    </xf>
    <xf numFmtId="167" fontId="35" fillId="2" borderId="38" xfId="8" applyFont="1" applyFill="1" applyBorder="1" applyAlignment="1">
      <alignment horizontal="center"/>
    </xf>
    <xf numFmtId="0" fontId="35" fillId="0" borderId="0" xfId="88" applyFont="1"/>
    <xf numFmtId="167" fontId="35" fillId="0" borderId="0" xfId="8" applyFont="1"/>
    <xf numFmtId="0" fontId="83" fillId="0" borderId="0" xfId="83" applyFont="1"/>
    <xf numFmtId="0" fontId="79" fillId="62" borderId="38" xfId="102" applyFont="1" applyFill="1" applyBorder="1" applyAlignment="1">
      <alignment vertical="top" wrapText="1"/>
    </xf>
    <xf numFmtId="0" fontId="79" fillId="62" borderId="38" xfId="0" applyFont="1" applyFill="1" applyBorder="1"/>
    <xf numFmtId="1" fontId="136" fillId="2" borderId="38" xfId="0" applyNumberFormat="1" applyFont="1" applyFill="1" applyBorder="1" applyAlignment="1">
      <alignment horizontal="center"/>
    </xf>
    <xf numFmtId="173" fontId="82" fillId="0" borderId="0" xfId="8" applyNumberFormat="1" applyFont="1" applyAlignment="1">
      <alignment horizontal="left"/>
    </xf>
    <xf numFmtId="173" fontId="82" fillId="0" borderId="0" xfId="8" applyNumberFormat="1" applyFont="1" applyAlignment="1">
      <alignment horizontal="center"/>
    </xf>
    <xf numFmtId="0" fontId="79" fillId="2" borderId="38" xfId="102" applyFont="1" applyFill="1" applyBorder="1" applyAlignment="1">
      <alignment vertical="top" wrapText="1"/>
    </xf>
    <xf numFmtId="0" fontId="79" fillId="2" borderId="38" xfId="0" applyFont="1" applyFill="1" applyBorder="1"/>
    <xf numFmtId="174" fontId="35" fillId="0" borderId="16" xfId="0" applyNumberFormat="1" applyFont="1" applyBorder="1" applyAlignment="1">
      <alignment horizontal="center"/>
    </xf>
    <xf numFmtId="0" fontId="35" fillId="0" borderId="38" xfId="0" applyFont="1" applyBorder="1" applyAlignment="1">
      <alignment horizontal="center" wrapText="1"/>
    </xf>
    <xf numFmtId="2" fontId="79" fillId="0" borderId="16" xfId="0" applyNumberFormat="1" applyFont="1" applyBorder="1"/>
    <xf numFmtId="0" fontId="79" fillId="0" borderId="38" xfId="0" applyFont="1" applyBorder="1" applyAlignment="1">
      <alignment wrapText="1"/>
    </xf>
    <xf numFmtId="0" fontId="79" fillId="0" borderId="4" xfId="0" applyFont="1" applyBorder="1" applyAlignment="1">
      <alignment vertical="center"/>
    </xf>
    <xf numFmtId="0" fontId="79" fillId="2" borderId="4" xfId="0" applyFont="1" applyFill="1" applyBorder="1" applyAlignment="1">
      <alignment vertical="center"/>
    </xf>
    <xf numFmtId="173" fontId="35" fillId="0" borderId="16" xfId="8" applyNumberFormat="1" applyFont="1" applyBorder="1" applyAlignment="1">
      <alignment wrapText="1"/>
    </xf>
    <xf numFmtId="174" fontId="79" fillId="0" borderId="38" xfId="0" applyNumberFormat="1" applyFont="1" applyBorder="1" applyAlignment="1">
      <alignment horizontal="left"/>
    </xf>
    <xf numFmtId="166" fontId="35" fillId="0" borderId="0" xfId="17" applyFont="1" applyBorder="1"/>
    <xf numFmtId="4" fontId="144" fillId="65" borderId="38" xfId="61" applyNumberFormat="1" applyFont="1" applyFill="1" applyBorder="1" applyAlignment="1" applyProtection="1">
      <alignment horizontal="center"/>
      <protection hidden="1"/>
    </xf>
    <xf numFmtId="0" fontId="79" fillId="62" borderId="38" xfId="88" applyFont="1" applyFill="1" applyBorder="1"/>
    <xf numFmtId="1" fontId="35" fillId="0" borderId="38" xfId="60" applyNumberFormat="1" applyFont="1" applyBorder="1" applyAlignment="1">
      <alignment horizontal="center"/>
    </xf>
    <xf numFmtId="1" fontId="134" fillId="0" borderId="38" xfId="60" applyNumberFormat="1" applyFont="1" applyBorder="1" applyAlignment="1">
      <alignment horizontal="center"/>
    </xf>
    <xf numFmtId="1" fontId="144" fillId="0" borderId="38" xfId="60" applyNumberFormat="1" applyFont="1" applyBorder="1" applyAlignment="1">
      <alignment horizontal="center"/>
    </xf>
    <xf numFmtId="3" fontId="144" fillId="2" borderId="38" xfId="61" applyNumberFormat="1" applyFont="1" applyFill="1" applyBorder="1" applyAlignment="1" applyProtection="1">
      <alignment horizontal="center"/>
      <protection hidden="1"/>
    </xf>
    <xf numFmtId="2" fontId="154" fillId="0" borderId="0" xfId="10" applyNumberFormat="1" applyFont="1" applyAlignment="1">
      <alignment vertical="center"/>
    </xf>
    <xf numFmtId="0" fontId="156" fillId="0" borderId="0" xfId="10" applyFont="1" applyAlignment="1">
      <alignment horizontal="center" vertical="center"/>
    </xf>
    <xf numFmtId="2" fontId="156" fillId="0" borderId="0" xfId="10" applyNumberFormat="1" applyFont="1" applyAlignment="1">
      <alignment vertical="center"/>
    </xf>
    <xf numFmtId="2" fontId="154" fillId="0" borderId="0" xfId="62" applyNumberFormat="1" applyFont="1"/>
    <xf numFmtId="0" fontId="156" fillId="0" borderId="0" xfId="62" applyFont="1" applyAlignment="1">
      <alignment horizontal="center"/>
    </xf>
    <xf numFmtId="2" fontId="154" fillId="0" borderId="0" xfId="10" applyNumberFormat="1" applyFont="1" applyAlignment="1">
      <alignment vertical="center" wrapText="1"/>
    </xf>
    <xf numFmtId="2" fontId="155" fillId="0" borderId="0" xfId="10" applyNumberFormat="1" applyFont="1"/>
    <xf numFmtId="14" fontId="77" fillId="0" borderId="0" xfId="62" applyNumberFormat="1" applyFont="1" applyAlignment="1">
      <alignment horizontal="left"/>
    </xf>
    <xf numFmtId="0" fontId="115" fillId="65" borderId="38" xfId="10" applyFont="1" applyFill="1" applyBorder="1" applyAlignment="1">
      <alignment vertical="center"/>
    </xf>
    <xf numFmtId="166" fontId="35" fillId="2" borderId="38" xfId="17" applyFont="1" applyFill="1" applyBorder="1"/>
    <xf numFmtId="0" fontId="79" fillId="0" borderId="38" xfId="88" applyFont="1" applyBorder="1"/>
    <xf numFmtId="1" fontId="134" fillId="0" borderId="38" xfId="8" applyNumberFormat="1" applyFont="1" applyFill="1" applyBorder="1" applyAlignment="1">
      <alignment horizontal="center"/>
    </xf>
    <xf numFmtId="0" fontId="151" fillId="65" borderId="38" xfId="10" applyFont="1" applyFill="1" applyBorder="1" applyAlignment="1">
      <alignment horizontal="center"/>
    </xf>
    <xf numFmtId="2" fontId="79" fillId="2" borderId="4" xfId="0" applyNumberFormat="1" applyFont="1" applyFill="1" applyBorder="1"/>
    <xf numFmtId="2" fontId="79" fillId="2" borderId="36" xfId="0" applyNumberFormat="1" applyFont="1" applyFill="1" applyBorder="1"/>
    <xf numFmtId="2" fontId="79" fillId="2" borderId="6" xfId="0" applyNumberFormat="1" applyFont="1" applyFill="1" applyBorder="1"/>
    <xf numFmtId="0" fontId="85" fillId="0" borderId="42" xfId="58" applyFont="1" applyBorder="1" applyAlignment="1">
      <alignment horizontal="center" wrapText="1"/>
    </xf>
    <xf numFmtId="1" fontId="79" fillId="0" borderId="36" xfId="0" applyNumberFormat="1" applyFont="1" applyBorder="1" applyAlignment="1">
      <alignment horizontal="center"/>
    </xf>
    <xf numFmtId="1" fontId="79" fillId="0" borderId="36" xfId="0" quotePrefix="1" applyNumberFormat="1" applyFont="1" applyBorder="1" applyAlignment="1">
      <alignment horizontal="center"/>
    </xf>
    <xf numFmtId="3" fontId="89" fillId="65" borderId="38" xfId="61" applyNumberFormat="1" applyFont="1" applyFill="1" applyBorder="1" applyAlignment="1" applyProtection="1">
      <alignment horizontal="left" vertical="center" wrapText="1"/>
      <protection hidden="1"/>
    </xf>
    <xf numFmtId="179" fontId="144" fillId="65" borderId="38" xfId="61" applyNumberFormat="1" applyFont="1" applyFill="1" applyBorder="1" applyAlignment="1" applyProtection="1">
      <alignment horizontal="center" vertical="center"/>
      <protection hidden="1"/>
    </xf>
    <xf numFmtId="179" fontId="144" fillId="2" borderId="38" xfId="61" applyNumberFormat="1" applyFont="1" applyFill="1" applyBorder="1" applyAlignment="1" applyProtection="1">
      <alignment horizontal="center" vertical="center"/>
      <protection hidden="1"/>
    </xf>
    <xf numFmtId="179" fontId="144" fillId="0" borderId="38" xfId="61" applyNumberFormat="1" applyFont="1" applyBorder="1" applyAlignment="1" applyProtection="1">
      <alignment horizontal="center" vertical="center"/>
      <protection hidden="1"/>
    </xf>
    <xf numFmtId="3" fontId="144" fillId="2" borderId="38" xfId="61" applyNumberFormat="1" applyFont="1" applyFill="1" applyBorder="1" applyAlignment="1" applyProtection="1">
      <alignment horizontal="center" vertical="center"/>
      <protection hidden="1"/>
    </xf>
    <xf numFmtId="166" fontId="35" fillId="0" borderId="38" xfId="101" applyFont="1" applyBorder="1" applyAlignment="1">
      <alignment vertical="center"/>
    </xf>
    <xf numFmtId="180" fontId="35" fillId="0" borderId="38" xfId="83" applyNumberFormat="1" applyFont="1" applyBorder="1" applyAlignment="1">
      <alignment vertical="center"/>
    </xf>
    <xf numFmtId="197" fontId="35" fillId="0" borderId="38" xfId="83" applyNumberFormat="1" applyFont="1" applyBorder="1" applyAlignment="1">
      <alignment vertical="center"/>
    </xf>
    <xf numFmtId="0" fontId="35" fillId="0" borderId="0" xfId="83" applyFont="1" applyAlignment="1">
      <alignment vertical="center"/>
    </xf>
    <xf numFmtId="166" fontId="35" fillId="0" borderId="38" xfId="83" applyNumberFormat="1" applyFont="1" applyBorder="1" applyAlignment="1">
      <alignment vertical="center"/>
    </xf>
    <xf numFmtId="3" fontId="144" fillId="65" borderId="38" xfId="61" applyNumberFormat="1" applyFont="1" applyFill="1" applyBorder="1" applyAlignment="1" applyProtection="1">
      <alignment horizontal="center" vertical="center"/>
      <protection hidden="1"/>
    </xf>
    <xf numFmtId="0" fontId="65" fillId="0" borderId="0" xfId="83" applyFont="1" applyAlignment="1">
      <alignment vertical="center"/>
    </xf>
    <xf numFmtId="0" fontId="157" fillId="0" borderId="38" xfId="87" applyFont="1" applyBorder="1"/>
    <xf numFmtId="0" fontId="158" fillId="0" borderId="38" xfId="87" applyFont="1" applyBorder="1" applyAlignment="1">
      <alignment horizontal="center"/>
    </xf>
    <xf numFmtId="166" fontId="35" fillId="68" borderId="38" xfId="17" applyFont="1" applyFill="1" applyBorder="1" applyAlignment="1">
      <alignment horizontal="center" vertical="top" wrapText="1"/>
    </xf>
    <xf numFmtId="44" fontId="35" fillId="65" borderId="38" xfId="65" applyFont="1" applyFill="1" applyBorder="1" applyAlignment="1">
      <alignment vertical="top" wrapText="1"/>
    </xf>
    <xf numFmtId="0" fontId="79" fillId="2" borderId="38" xfId="102" applyFont="1" applyFill="1" applyBorder="1" applyAlignment="1">
      <alignment vertical="top"/>
    </xf>
    <xf numFmtId="0" fontId="79" fillId="0" borderId="35" xfId="0" applyFont="1" applyBorder="1"/>
    <xf numFmtId="0" fontId="79" fillId="0" borderId="38" xfId="0" applyFont="1" applyBorder="1" applyAlignment="1">
      <alignment horizontal="center"/>
    </xf>
    <xf numFmtId="3" fontId="35" fillId="2" borderId="38" xfId="8" applyNumberFormat="1" applyFont="1" applyFill="1" applyBorder="1" applyAlignment="1">
      <alignment horizontal="center" vertical="top" wrapText="1"/>
    </xf>
    <xf numFmtId="166" fontId="35" fillId="65" borderId="38" xfId="17" applyFont="1" applyFill="1" applyBorder="1" applyAlignment="1">
      <alignment horizontal="left"/>
    </xf>
    <xf numFmtId="2" fontId="80" fillId="64" borderId="33" xfId="83" applyNumberFormat="1" applyFont="1" applyFill="1" applyBorder="1" applyAlignment="1">
      <alignment horizontal="left" vertical="top" wrapText="1"/>
    </xf>
    <xf numFmtId="0" fontId="79" fillId="0" borderId="0" xfId="83" applyFont="1" applyAlignment="1">
      <alignment horizontal="center"/>
    </xf>
    <xf numFmtId="0" fontId="97" fillId="0" borderId="39" xfId="10" applyFont="1" applyBorder="1" applyAlignment="1">
      <alignment horizontal="left"/>
    </xf>
    <xf numFmtId="0" fontId="97" fillId="0" borderId="39" xfId="10" applyFont="1" applyBorder="1" applyAlignment="1">
      <alignment horizontal="right"/>
    </xf>
    <xf numFmtId="0" fontId="97" fillId="0" borderId="39" xfId="10" applyFont="1" applyBorder="1" applyAlignment="1">
      <alignment horizontal="center"/>
    </xf>
    <xf numFmtId="179" fontId="35" fillId="0" borderId="38" xfId="88" applyNumberFormat="1" applyFont="1" applyBorder="1" applyAlignment="1" applyProtection="1">
      <alignment vertical="center"/>
      <protection hidden="1"/>
    </xf>
    <xf numFmtId="179" fontId="159" fillId="0" borderId="38" xfId="10" applyNumberFormat="1" applyFont="1" applyBorder="1" applyAlignment="1">
      <alignment vertical="center"/>
    </xf>
    <xf numFmtId="0" fontId="144" fillId="2" borderId="38" xfId="15" applyNumberFormat="1" applyFont="1" applyFill="1" applyBorder="1" applyAlignment="1" applyProtection="1">
      <alignment horizontal="center"/>
      <protection hidden="1"/>
    </xf>
    <xf numFmtId="3" fontId="89" fillId="65" borderId="38" xfId="61" applyNumberFormat="1" applyFont="1" applyFill="1" applyBorder="1" applyAlignment="1" applyProtection="1">
      <alignment horizontal="center"/>
      <protection hidden="1"/>
    </xf>
    <xf numFmtId="0" fontId="79" fillId="65" borderId="38" xfId="88" applyFont="1" applyFill="1" applyBorder="1" applyAlignment="1" applyProtection="1">
      <alignment horizontal="left" vertical="center"/>
      <protection hidden="1"/>
    </xf>
    <xf numFmtId="0" fontId="79" fillId="65" borderId="38" xfId="88" applyFont="1" applyFill="1" applyBorder="1" applyAlignment="1" applyProtection="1">
      <alignment horizontal="center" vertical="center"/>
      <protection hidden="1"/>
    </xf>
    <xf numFmtId="173" fontId="134" fillId="65" borderId="38" xfId="8" applyNumberFormat="1" applyFont="1" applyFill="1" applyBorder="1" applyAlignment="1">
      <alignment horizontal="center"/>
    </xf>
    <xf numFmtId="0" fontId="134" fillId="65" borderId="38" xfId="0" applyFont="1" applyFill="1" applyBorder="1"/>
    <xf numFmtId="2" fontId="116" fillId="64" borderId="39" xfId="0" applyNumberFormat="1" applyFont="1" applyFill="1" applyBorder="1" applyAlignment="1">
      <alignment vertical="center" wrapText="1"/>
    </xf>
    <xf numFmtId="2" fontId="116" fillId="64" borderId="36" xfId="0" applyNumberFormat="1" applyFont="1" applyFill="1" applyBorder="1" applyAlignment="1">
      <alignment vertical="center" wrapText="1"/>
    </xf>
    <xf numFmtId="0" fontId="79" fillId="2" borderId="38" xfId="88" applyFont="1" applyFill="1" applyBorder="1" applyAlignment="1" applyProtection="1">
      <alignment horizontal="left" vertical="center"/>
      <protection hidden="1"/>
    </xf>
    <xf numFmtId="0" fontId="161" fillId="69" borderId="38" xfId="0" applyFont="1" applyFill="1" applyBorder="1" applyAlignment="1">
      <alignment vertical="center" wrapText="1"/>
    </xf>
    <xf numFmtId="166" fontId="144" fillId="2" borderId="38" xfId="17" applyFont="1" applyFill="1" applyBorder="1" applyAlignment="1" applyProtection="1">
      <alignment horizontal="center"/>
      <protection hidden="1"/>
    </xf>
    <xf numFmtId="4" fontId="144" fillId="2" borderId="38" xfId="61" applyNumberFormat="1" applyFont="1" applyFill="1" applyBorder="1" applyAlignment="1" applyProtection="1">
      <alignment horizontal="center"/>
      <protection hidden="1"/>
    </xf>
    <xf numFmtId="173" fontId="80" fillId="64" borderId="37" xfId="8" applyNumberFormat="1" applyFont="1" applyFill="1" applyBorder="1" applyAlignment="1">
      <alignment horizontal="center" vertical="top"/>
    </xf>
    <xf numFmtId="173" fontId="80" fillId="63" borderId="39" xfId="8" applyNumberFormat="1" applyFont="1" applyFill="1" applyBorder="1" applyAlignment="1">
      <alignment horizontal="center" vertical="top"/>
    </xf>
    <xf numFmtId="173" fontId="80" fillId="63" borderId="36" xfId="8" applyNumberFormat="1" applyFont="1" applyFill="1" applyBorder="1" applyAlignment="1">
      <alignment horizontal="center" vertical="top"/>
    </xf>
    <xf numFmtId="173" fontId="80" fillId="64" borderId="37" xfId="8" applyNumberFormat="1" applyFont="1" applyFill="1" applyBorder="1" applyAlignment="1">
      <alignment horizontal="center"/>
    </xf>
    <xf numFmtId="173" fontId="80" fillId="63" borderId="39" xfId="8" applyNumberFormat="1" applyFont="1" applyFill="1" applyBorder="1" applyAlignment="1">
      <alignment horizontal="center"/>
    </xf>
    <xf numFmtId="173" fontId="80" fillId="63" borderId="36" xfId="8" applyNumberFormat="1" applyFont="1" applyFill="1" applyBorder="1" applyAlignment="1">
      <alignment horizontal="center"/>
    </xf>
    <xf numFmtId="14" fontId="161" fillId="70" borderId="37" xfId="0" applyNumberFormat="1" applyFont="1" applyFill="1" applyBorder="1" applyAlignment="1">
      <alignment horizontal="center" vertical="center" wrapText="1"/>
    </xf>
    <xf numFmtId="14" fontId="161" fillId="70" borderId="39" xfId="0" applyNumberFormat="1" applyFont="1" applyFill="1" applyBorder="1" applyAlignment="1">
      <alignment horizontal="center" vertical="center" wrapText="1"/>
    </xf>
    <xf numFmtId="14" fontId="161" fillId="70" borderId="36" xfId="0" applyNumberFormat="1" applyFont="1" applyFill="1" applyBorder="1" applyAlignment="1">
      <alignment horizontal="center" vertical="center" wrapText="1"/>
    </xf>
    <xf numFmtId="14" fontId="161" fillId="70" borderId="38" xfId="0" applyNumberFormat="1" applyFont="1" applyFill="1" applyBorder="1" applyAlignment="1">
      <alignment horizontal="center" vertical="center" wrapText="1"/>
    </xf>
    <xf numFmtId="0" fontId="161" fillId="70" borderId="38" xfId="0" applyFont="1" applyFill="1" applyBorder="1" applyAlignment="1">
      <alignment horizontal="center" vertical="center" wrapText="1"/>
    </xf>
    <xf numFmtId="0" fontId="161" fillId="70" borderId="37" xfId="0" applyFont="1" applyFill="1" applyBorder="1" applyAlignment="1">
      <alignment horizontal="center" vertical="center" wrapText="1"/>
    </xf>
    <xf numFmtId="0" fontId="161" fillId="70" borderId="39" xfId="0" applyFont="1" applyFill="1" applyBorder="1" applyAlignment="1">
      <alignment horizontal="center" vertical="center" wrapText="1"/>
    </xf>
    <xf numFmtId="0" fontId="161" fillId="70" borderId="36" xfId="0" applyFont="1" applyFill="1" applyBorder="1" applyAlignment="1">
      <alignment horizontal="center" vertical="center" wrapText="1"/>
    </xf>
    <xf numFmtId="167" fontId="118" fillId="64" borderId="34" xfId="8" applyFont="1" applyFill="1" applyBorder="1" applyAlignment="1">
      <alignment horizontal="center" vertical="top" wrapText="1"/>
    </xf>
    <xf numFmtId="167" fontId="118" fillId="63" borderId="40" xfId="8" applyFont="1" applyFill="1" applyBorder="1" applyAlignment="1">
      <alignment horizontal="center" vertical="top" wrapText="1"/>
    </xf>
    <xf numFmtId="167" fontId="118" fillId="63" borderId="41" xfId="8" applyFont="1" applyFill="1" applyBorder="1" applyAlignment="1">
      <alignment horizontal="center" vertical="top" wrapText="1"/>
    </xf>
    <xf numFmtId="167" fontId="118" fillId="63" borderId="35" xfId="8" applyFont="1" applyFill="1" applyBorder="1" applyAlignment="1">
      <alignment horizontal="center" vertical="top" wrapText="1"/>
    </xf>
    <xf numFmtId="167" fontId="118" fillId="63" borderId="2" xfId="8" applyFont="1" applyFill="1" applyBorder="1" applyAlignment="1">
      <alignment horizontal="center" vertical="top" wrapText="1"/>
    </xf>
    <xf numFmtId="167" fontId="118" fillId="63" borderId="6" xfId="8" applyFont="1" applyFill="1" applyBorder="1" applyAlignment="1">
      <alignment horizontal="center" vertical="top" wrapText="1"/>
    </xf>
    <xf numFmtId="49" fontId="116" fillId="64" borderId="37" xfId="62" applyNumberFormat="1" applyFont="1" applyFill="1" applyBorder="1" applyAlignment="1">
      <alignment horizontal="left" vertical="top" wrapText="1"/>
    </xf>
    <xf numFmtId="49" fontId="116" fillId="63" borderId="39" xfId="62" applyNumberFormat="1" applyFont="1" applyFill="1" applyBorder="1" applyAlignment="1">
      <alignment horizontal="left" vertical="top" wrapText="1"/>
    </xf>
    <xf numFmtId="49" fontId="116" fillId="63" borderId="36" xfId="62" applyNumberFormat="1" applyFont="1" applyFill="1" applyBorder="1" applyAlignment="1">
      <alignment horizontal="left" vertical="top" wrapText="1"/>
    </xf>
    <xf numFmtId="0" fontId="79" fillId="0" borderId="37" xfId="0" applyFont="1" applyBorder="1" applyAlignment="1">
      <alignment horizontal="left"/>
    </xf>
    <xf numFmtId="0" fontId="79" fillId="0" borderId="36" xfId="0" applyFont="1" applyBorder="1" applyAlignment="1">
      <alignment horizontal="left"/>
    </xf>
    <xf numFmtId="0" fontId="81" fillId="0" borderId="37" xfId="13" applyFont="1" applyBorder="1" applyAlignment="1" applyProtection="1">
      <alignment horizontal="left" vertical="center"/>
      <protection hidden="1"/>
    </xf>
    <xf numFmtId="0" fontId="81" fillId="0" borderId="36" xfId="13" applyFont="1" applyBorder="1" applyAlignment="1" applyProtection="1">
      <alignment horizontal="left" vertical="center"/>
      <protection hidden="1"/>
    </xf>
    <xf numFmtId="0" fontId="79" fillId="0" borderId="0" xfId="0" applyFont="1" applyAlignment="1">
      <alignment horizontal="left" vertical="top" wrapText="1"/>
    </xf>
    <xf numFmtId="2" fontId="125" fillId="64" borderId="38" xfId="13" applyNumberFormat="1" applyFont="1" applyFill="1" applyBorder="1" applyAlignment="1" applyProtection="1">
      <alignment horizontal="center" vertical="center" wrapText="1"/>
      <protection hidden="1"/>
    </xf>
    <xf numFmtId="2" fontId="125" fillId="63" borderId="38" xfId="13" applyNumberFormat="1" applyFont="1" applyFill="1" applyBorder="1" applyAlignment="1" applyProtection="1">
      <alignment horizontal="center" vertical="center" wrapText="1"/>
      <protection hidden="1"/>
    </xf>
    <xf numFmtId="2" fontId="125" fillId="64" borderId="37" xfId="3" applyNumberFormat="1" applyFont="1" applyFill="1" applyBorder="1" applyAlignment="1" applyProtection="1">
      <alignment horizontal="center" vertical="center" wrapText="1"/>
      <protection hidden="1"/>
    </xf>
    <xf numFmtId="0" fontId="116" fillId="63" borderId="36" xfId="0" applyFont="1" applyFill="1" applyBorder="1" applyAlignment="1">
      <alignment horizontal="center" vertical="center" wrapText="1"/>
    </xf>
    <xf numFmtId="2" fontId="125" fillId="64" borderId="37" xfId="13" applyNumberFormat="1" applyFont="1" applyFill="1" applyBorder="1" applyAlignment="1" applyProtection="1">
      <alignment horizontal="center" vertical="center" wrapText="1"/>
      <protection hidden="1"/>
    </xf>
    <xf numFmtId="2" fontId="125" fillId="63" borderId="39" xfId="13" applyNumberFormat="1" applyFont="1" applyFill="1" applyBorder="1" applyAlignment="1" applyProtection="1">
      <alignment horizontal="center" vertical="center" wrapText="1"/>
      <protection hidden="1"/>
    </xf>
    <xf numFmtId="2" fontId="125" fillId="63" borderId="36" xfId="13" applyNumberFormat="1" applyFont="1" applyFill="1" applyBorder="1" applyAlignment="1" applyProtection="1">
      <alignment horizontal="center" vertical="center" wrapText="1"/>
      <protection hidden="1"/>
    </xf>
    <xf numFmtId="2" fontId="125" fillId="64" borderId="39" xfId="13" applyNumberFormat="1" applyFont="1" applyFill="1" applyBorder="1" applyAlignment="1" applyProtection="1">
      <alignment horizontal="center" vertical="center" wrapText="1"/>
      <protection hidden="1"/>
    </xf>
    <xf numFmtId="2" fontId="125" fillId="64" borderId="36" xfId="13" applyNumberFormat="1" applyFont="1" applyFill="1" applyBorder="1" applyAlignment="1" applyProtection="1">
      <alignment horizontal="center" vertical="center" wrapText="1"/>
      <protection hidden="1"/>
    </xf>
    <xf numFmtId="0" fontId="123" fillId="64" borderId="35" xfId="9" applyFont="1" applyFill="1" applyBorder="1" applyAlignment="1" applyProtection="1">
      <alignment horizontal="left" vertical="center"/>
      <protection hidden="1"/>
    </xf>
    <xf numFmtId="0" fontId="123" fillId="64" borderId="2" xfId="9" applyFont="1" applyFill="1" applyBorder="1" applyAlignment="1" applyProtection="1">
      <alignment horizontal="left" vertical="center"/>
      <protection hidden="1"/>
    </xf>
    <xf numFmtId="0" fontId="79" fillId="0" borderId="37" xfId="9" applyFont="1" applyBorder="1" applyAlignment="1" applyProtection="1">
      <alignment horizontal="center"/>
      <protection hidden="1"/>
    </xf>
    <xf numFmtId="0" fontId="79" fillId="0" borderId="39" xfId="9" applyFont="1" applyBorder="1" applyAlignment="1" applyProtection="1">
      <alignment horizontal="center"/>
      <protection hidden="1"/>
    </xf>
    <xf numFmtId="0" fontId="79" fillId="0" borderId="36" xfId="9" applyFont="1" applyBorder="1" applyAlignment="1" applyProtection="1">
      <alignment horizontal="center"/>
      <protection hidden="1"/>
    </xf>
    <xf numFmtId="0" fontId="123" fillId="64" borderId="37" xfId="9" applyFont="1" applyFill="1" applyBorder="1" applyAlignment="1" applyProtection="1">
      <alignment horizontal="left" vertical="center"/>
      <protection hidden="1"/>
    </xf>
    <xf numFmtId="0" fontId="123" fillId="64" borderId="39" xfId="9" applyFont="1" applyFill="1" applyBorder="1" applyAlignment="1" applyProtection="1">
      <alignment horizontal="left" vertical="center"/>
      <protection hidden="1"/>
    </xf>
    <xf numFmtId="0" fontId="123" fillId="64" borderId="36" xfId="9" applyFont="1" applyFill="1" applyBorder="1" applyAlignment="1" applyProtection="1">
      <alignment horizontal="left" vertical="center"/>
      <protection hidden="1"/>
    </xf>
    <xf numFmtId="0" fontId="97" fillId="0" borderId="39" xfId="10" applyFont="1" applyBorder="1" applyAlignment="1">
      <alignment horizontal="right" vertical="center"/>
    </xf>
    <xf numFmtId="0" fontId="97" fillId="0" borderId="36" xfId="10" applyFont="1" applyBorder="1" applyAlignment="1">
      <alignment horizontal="right" vertical="center"/>
    </xf>
    <xf numFmtId="0" fontId="160" fillId="0" borderId="0" xfId="0" applyFont="1" applyAlignment="1">
      <alignment horizontal="left" vertical="top" wrapText="1"/>
    </xf>
    <xf numFmtId="2" fontId="80" fillId="64" borderId="38" xfId="88" applyNumberFormat="1" applyFont="1" applyFill="1" applyBorder="1" applyAlignment="1">
      <alignment vertical="top" wrapText="1"/>
    </xf>
    <xf numFmtId="2" fontId="79" fillId="2" borderId="38" xfId="88" applyNumberFormat="1" applyFont="1" applyFill="1" applyBorder="1"/>
    <xf numFmtId="0" fontId="81" fillId="0" borderId="38" xfId="88" applyFont="1" applyBorder="1"/>
  </cellXfs>
  <cellStyles count="52886">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6" xfId="52885" xr:uid="{A5F77236-2921-4C7B-A1E5-0E2CE190FAE7}"/>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1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0A4983"/>
      <color rgb="FF324091"/>
      <color rgb="FF0AAAFF"/>
      <color rgb="FF9FD2D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60</xdr:row>
      <xdr:rowOff>104775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4904"/>
          <a:ext cx="11172825" cy="89801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chemeClr val="tx1"/>
              </a:solidFill>
              <a:effectLst/>
              <a:latin typeface="Georgia" panose="02040502050405020303" pitchFamily="18" charset="0"/>
              <a:ea typeface="+mn-ea"/>
              <a:cs typeface="+mn-cs"/>
            </a:rPr>
            <a:t>van 1 juli 2025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a:t>
          </a:r>
          <a:r>
            <a:rPr lang="nl-NL" sz="1200" b="0">
              <a:solidFill>
                <a:schemeClr val="tx1"/>
              </a:solidFill>
              <a:effectLst/>
              <a:latin typeface="Georgia" panose="02040502050405020303" pitchFamily="18" charset="0"/>
              <a:ea typeface="+mn-ea"/>
              <a:cs typeface="+mn-cs"/>
            </a:rPr>
            <a:t>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pPr marL="0" indent="0"/>
          <a:r>
            <a:rPr lang="nl-NL" sz="12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tx1"/>
            </a:solidFill>
            <a:effectLst/>
            <a:latin typeface="Georgia" panose="02040502050405020303" pitchFamily="18" charset="0"/>
            <a:ea typeface="+mn-ea"/>
            <a:cs typeface="+mn-cs"/>
          </a:endParaRPr>
        </a:p>
        <a:p>
          <a:pPr marL="0" lvl="0" indent="0"/>
          <a:r>
            <a:rPr lang="nl-NL" sz="1200" b="1">
              <a:solidFill>
                <a:schemeClr val="dk1"/>
              </a:solidFill>
              <a:effectLst/>
              <a:latin typeface="Georgia" panose="02040502050405020303" pitchFamily="18" charset="0"/>
              <a:ea typeface="+mn-ea"/>
              <a:cs typeface="+mn-cs"/>
            </a:rPr>
            <a:t>Machinekosten</a:t>
          </a:r>
        </a:p>
        <a:p>
          <a:r>
            <a:rPr lang="nl-NL" sz="1200" b="0">
              <a:solidFill>
                <a:schemeClr val="tx1"/>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chemeClr val="tx1"/>
            </a:solidFill>
            <a:effectLst/>
            <a:latin typeface="Georgia" panose="02040502050405020303" pitchFamily="18" charset="0"/>
          </a:endParaRPr>
        </a:p>
        <a:p>
          <a:r>
            <a:rPr lang="nl-NL" sz="1200" b="0">
              <a:solidFill>
                <a:schemeClr val="tx1"/>
              </a:solidFill>
              <a:effectLst/>
              <a:latin typeface="Georgia" panose="02040502050405020303" pitchFamily="18" charset="0"/>
              <a:ea typeface="+mn-ea"/>
              <a:cs typeface="+mn-cs"/>
            </a:rPr>
            <a:t> </a:t>
          </a:r>
          <a:r>
            <a:rPr lang="nl-NL" sz="120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Voor investering in machines gelden de navolgende voorschriften:</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investeringsvoorstel van de dienstverlener.</a:t>
          </a:r>
          <a:r>
            <a:rPr lang="nl-NL" sz="1200" baseline="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baseline="0">
              <a:solidFill>
                <a:schemeClr val="tx1"/>
              </a:solidFill>
              <a:effectLst/>
              <a:latin typeface="Georgia" panose="02040502050405020303" pitchFamily="18" charset="0"/>
              <a:ea typeface="+mn-ea"/>
              <a:cs typeface="+mn-cs"/>
            </a:rPr>
            <a:t>- I</a:t>
          </a:r>
          <a:r>
            <a:rPr lang="nl-NL" sz="1200">
              <a:solidFill>
                <a:schemeClr val="tx1"/>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200" baseline="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baseline="0">
              <a:solidFill>
                <a:schemeClr val="tx1"/>
              </a:solidFill>
              <a:effectLst/>
              <a:latin typeface="Georgia" panose="02040502050405020303" pitchFamily="18" charset="0"/>
              <a:ea typeface="+mn-ea"/>
              <a:cs typeface="+mn-cs"/>
            </a:rPr>
            <a:t>- A</a:t>
          </a:r>
          <a:r>
            <a:rPr lang="nl-NL" sz="1200">
              <a:solidFill>
                <a:schemeClr val="tx1"/>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Kosten voor het gebruik van borstels, filters, etc. zijn voor rekening van de dienstverlener.</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a:t>
          </a:r>
        </a:p>
        <a:p>
          <a:r>
            <a:rPr lang="nl-NL" sz="1200" b="0">
              <a:solidFill>
                <a:schemeClr val="tx1"/>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8 jaar. </a:t>
          </a:r>
          <a:endParaRPr lang="nl-NL" sz="1200" b="1">
            <a:solidFill>
              <a:schemeClr val="tx1"/>
            </a:solidFill>
            <a:effectLst/>
            <a:latin typeface="Georgia" panose="02040502050405020303" pitchFamily="18" charset="0"/>
            <a:ea typeface="+mn-ea"/>
            <a:cs typeface="+mn-cs"/>
          </a:endParaRPr>
        </a:p>
        <a:p>
          <a:endParaRPr lang="nl-NL" sz="1200">
            <a:solidFill>
              <a:schemeClr val="tx1"/>
            </a:solidFill>
            <a:effectLst/>
            <a:latin typeface="Georgia" panose="02040502050405020303" pitchFamily="18" charset="0"/>
          </a:endParaRPr>
        </a:p>
        <a:p>
          <a:pPr eaLnBrk="1" fontAlgn="auto" latinLnBrk="0" hangingPunct="1"/>
          <a:r>
            <a:rPr lang="nl-NL" sz="1200" b="0">
              <a:solidFill>
                <a:schemeClr val="tx1"/>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200">
            <a:solidFill>
              <a:schemeClr val="tx1"/>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8644</xdr:colOff>
      <xdr:row>8</xdr:row>
      <xdr:rowOff>118070</xdr:rowOff>
    </xdr:from>
    <xdr:to>
      <xdr:col>16</xdr:col>
      <xdr:colOff>10948</xdr:colOff>
      <xdr:row>10</xdr:row>
      <xdr:rowOff>175173</xdr:rowOff>
    </xdr:to>
    <xdr:sp macro="" textlink="">
      <xdr:nvSpPr>
        <xdr:cNvPr id="2" name="Tekstvak 1">
          <a:extLst>
            <a:ext uri="{FF2B5EF4-FFF2-40B4-BE49-F238E27FC236}">
              <a16:creationId xmlns:a16="http://schemas.microsoft.com/office/drawing/2014/main" id="{02EEECC4-1DAE-4B0A-80ED-EAB6AE287E2C}"/>
            </a:ext>
          </a:extLst>
        </xdr:cNvPr>
        <xdr:cNvSpPr txBox="1"/>
      </xdr:nvSpPr>
      <xdr:spPr>
        <a:xfrm>
          <a:off x="12215972" y="1519449"/>
          <a:ext cx="7162476" cy="407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39</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3</xdr:row>
      <xdr:rowOff>179917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6426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68580</xdr:colOff>
      <xdr:row>46</xdr:row>
      <xdr:rowOff>11857</xdr:rowOff>
    </xdr:from>
    <xdr:to>
      <xdr:col>2</xdr:col>
      <xdr:colOff>586740</xdr:colOff>
      <xdr:row>49</xdr:row>
      <xdr:rowOff>17263</xdr:rowOff>
    </xdr:to>
    <xdr:pic>
      <xdr:nvPicPr>
        <xdr:cNvPr id="4" name="Afbeelding 3">
          <a:extLst>
            <a:ext uri="{FF2B5EF4-FFF2-40B4-BE49-F238E27FC236}">
              <a16:creationId xmlns:a16="http://schemas.microsoft.com/office/drawing/2014/main" id="{2F9A8860-379C-BD60-FCA4-B75B9301B16A}"/>
            </a:ext>
          </a:extLst>
        </xdr:cNvPr>
        <xdr:cNvPicPr>
          <a:picLocks noChangeAspect="1"/>
        </xdr:cNvPicPr>
      </xdr:nvPicPr>
      <xdr:blipFill>
        <a:blip xmlns:r="http://schemas.openxmlformats.org/officeDocument/2006/relationships" r:embed="rId1"/>
        <a:stretch>
          <a:fillRect/>
        </a:stretch>
      </xdr:blipFill>
      <xdr:spPr>
        <a:xfrm>
          <a:off x="4564380" y="9755932"/>
          <a:ext cx="508635" cy="594051"/>
        </a:xfrm>
        <a:prstGeom prst="rect">
          <a:avLst/>
        </a:prstGeom>
      </xdr:spPr>
    </xdr:pic>
    <xdr:clientData/>
  </xdr:twoCellAnchor>
  <xdr:twoCellAnchor editAs="oneCell">
    <xdr:from>
      <xdr:col>3</xdr:col>
      <xdr:colOff>137091</xdr:colOff>
      <xdr:row>50</xdr:row>
      <xdr:rowOff>8318</xdr:rowOff>
    </xdr:from>
    <xdr:to>
      <xdr:col>3</xdr:col>
      <xdr:colOff>893445</xdr:colOff>
      <xdr:row>53</xdr:row>
      <xdr:rowOff>53522</xdr:rowOff>
    </xdr:to>
    <xdr:pic>
      <xdr:nvPicPr>
        <xdr:cNvPr id="5" name="Afbeelding 4">
          <a:extLst>
            <a:ext uri="{FF2B5EF4-FFF2-40B4-BE49-F238E27FC236}">
              <a16:creationId xmlns:a16="http://schemas.microsoft.com/office/drawing/2014/main" id="{D91098BE-896C-463B-71E3-15EA36479231}"/>
            </a:ext>
          </a:extLst>
        </xdr:cNvPr>
        <xdr:cNvPicPr>
          <a:picLocks noChangeAspect="1"/>
        </xdr:cNvPicPr>
      </xdr:nvPicPr>
      <xdr:blipFill>
        <a:blip xmlns:r="http://schemas.openxmlformats.org/officeDocument/2006/relationships" r:embed="rId2"/>
        <a:stretch>
          <a:fillRect/>
        </a:stretch>
      </xdr:blipFill>
      <xdr:spPr>
        <a:xfrm>
          <a:off x="5833041" y="10504868"/>
          <a:ext cx="767784" cy="6205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E3" sqref="E3"/>
      <selection activeCell="B9" sqref="B9"/>
    </sheetView>
  </sheetViews>
  <sheetFormatPr defaultRowHeight="12.6"/>
  <cols>
    <col min="1" max="1" width="27.7109375" customWidth="1"/>
  </cols>
  <sheetData>
    <row r="1" spans="1:13" ht="18.600000000000001">
      <c r="A1" s="185" t="s">
        <v>0</v>
      </c>
      <c r="B1" s="40" t="str">
        <f>'2-Kosten per locatie'!B3</f>
        <v>GVB Facilitair</v>
      </c>
    </row>
    <row r="2" spans="1:13" ht="18.600000000000001">
      <c r="A2" s="185" t="s">
        <v>1</v>
      </c>
      <c r="B2" s="40" t="e">
        <f ca="1">MID(CELL("bestandsnaam",$B$11),SEARCH("]",CELL("bestandsnaam",$B$11),1)+1,256)</f>
        <v>#VALUE!</v>
      </c>
    </row>
    <row r="3" spans="1:13" ht="18.600000000000001">
      <c r="A3" s="185" t="s">
        <v>2</v>
      </c>
      <c r="B3" s="40" t="str">
        <f>'2-Kosten per locatie'!B5</f>
        <v>Amsterdam</v>
      </c>
    </row>
    <row r="4" spans="1:13" ht="18.600000000000001">
      <c r="A4" s="185" t="s">
        <v>3</v>
      </c>
      <c r="B4" s="40" t="str">
        <f>'2-Kosten per locatie'!B6</f>
        <v>2024-37</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98"/>
  <sheetViews>
    <sheetView showGridLines="0" zoomScale="85" zoomScaleNormal="85" zoomScaleSheetLayoutView="50" zoomScalePageLayoutView="50" workbookViewId="0">
      <pane ySplit="10" topLeftCell="A11" activePane="bottomLeft" state="frozen"/>
      <selection pane="bottomLeft" activeCell="F82" sqref="F82"/>
      <selection activeCell="K34" sqref="K34"/>
    </sheetView>
  </sheetViews>
  <sheetFormatPr defaultColWidth="13.7109375" defaultRowHeight="13.15"/>
  <cols>
    <col min="1" max="1" width="46.140625" style="168" customWidth="1"/>
    <col min="2" max="2" width="29.140625" style="169" customWidth="1"/>
    <col min="3" max="3" width="27.5703125" style="169" customWidth="1"/>
    <col min="4" max="4" width="12.140625" style="168" customWidth="1"/>
    <col min="5" max="5" width="24.28515625" style="170" customWidth="1"/>
    <col min="6" max="6" width="16.140625" style="171" customWidth="1"/>
    <col min="7" max="7" width="13.7109375" style="170" customWidth="1"/>
    <col min="8" max="8" width="15.85546875" style="170" customWidth="1"/>
    <col min="9" max="247" width="13.7109375" style="29"/>
    <col min="248" max="248" width="22.140625" style="29" customWidth="1"/>
    <col min="249" max="255" width="13.7109375" style="29" customWidth="1"/>
    <col min="256" max="256" width="15.85546875" style="29" customWidth="1"/>
    <col min="257" max="257" width="16.5703125" style="29" bestFit="1" customWidth="1"/>
    <col min="258" max="258" width="13.7109375" style="29" customWidth="1"/>
    <col min="259" max="259" width="17.140625" style="29" bestFit="1" customWidth="1"/>
    <col min="260" max="260" width="4" style="29" customWidth="1"/>
    <col min="261" max="261" width="13.7109375" style="29" customWidth="1"/>
    <col min="262" max="503" width="13.7109375" style="29"/>
    <col min="504" max="504" width="22.140625" style="29" customWidth="1"/>
    <col min="505" max="511" width="13.7109375" style="29" customWidth="1"/>
    <col min="512" max="512" width="15.85546875" style="29" customWidth="1"/>
    <col min="513" max="513" width="16.5703125" style="29" bestFit="1" customWidth="1"/>
    <col min="514" max="514" width="13.7109375" style="29" customWidth="1"/>
    <col min="515" max="515" width="17.140625" style="29" bestFit="1" customWidth="1"/>
    <col min="516" max="516" width="4" style="29" customWidth="1"/>
    <col min="517" max="517" width="13.7109375" style="29" customWidth="1"/>
    <col min="518" max="759" width="13.7109375" style="29"/>
    <col min="760" max="760" width="22.140625" style="29" customWidth="1"/>
    <col min="761" max="767" width="13.7109375" style="29" customWidth="1"/>
    <col min="768" max="768" width="15.85546875" style="29" customWidth="1"/>
    <col min="769" max="769" width="16.5703125" style="29" bestFit="1" customWidth="1"/>
    <col min="770" max="770" width="13.7109375" style="29" customWidth="1"/>
    <col min="771" max="771" width="17.140625" style="29" bestFit="1" customWidth="1"/>
    <col min="772" max="772" width="4" style="29" customWidth="1"/>
    <col min="773" max="773" width="13.7109375" style="29" customWidth="1"/>
    <col min="774" max="1015" width="13.7109375" style="29"/>
    <col min="1016" max="1016" width="22.140625" style="29" customWidth="1"/>
    <col min="1017" max="1023" width="13.7109375" style="29" customWidth="1"/>
    <col min="1024" max="1024" width="15.85546875" style="29" customWidth="1"/>
    <col min="1025" max="1025" width="16.5703125" style="29" bestFit="1" customWidth="1"/>
    <col min="1026" max="1026" width="13.7109375" style="29" customWidth="1"/>
    <col min="1027" max="1027" width="17.140625" style="29" bestFit="1" customWidth="1"/>
    <col min="1028" max="1028" width="4" style="29" customWidth="1"/>
    <col min="1029" max="1029" width="13.7109375" style="29" customWidth="1"/>
    <col min="1030" max="1271" width="13.7109375" style="29"/>
    <col min="1272" max="1272" width="22.140625" style="29" customWidth="1"/>
    <col min="1273" max="1279" width="13.7109375" style="29" customWidth="1"/>
    <col min="1280" max="1280" width="15.85546875" style="29" customWidth="1"/>
    <col min="1281" max="1281" width="16.5703125" style="29" bestFit="1" customWidth="1"/>
    <col min="1282" max="1282" width="13.7109375" style="29" customWidth="1"/>
    <col min="1283" max="1283" width="17.140625" style="29" bestFit="1" customWidth="1"/>
    <col min="1284" max="1284" width="4" style="29" customWidth="1"/>
    <col min="1285" max="1285" width="13.7109375" style="29" customWidth="1"/>
    <col min="1286" max="1527" width="13.7109375" style="29"/>
    <col min="1528" max="1528" width="22.140625" style="29" customWidth="1"/>
    <col min="1529" max="1535" width="13.7109375" style="29" customWidth="1"/>
    <col min="1536" max="1536" width="15.85546875" style="29" customWidth="1"/>
    <col min="1537" max="1537" width="16.5703125" style="29" bestFit="1" customWidth="1"/>
    <col min="1538" max="1538" width="13.7109375" style="29" customWidth="1"/>
    <col min="1539" max="1539" width="17.140625" style="29" bestFit="1" customWidth="1"/>
    <col min="1540" max="1540" width="4" style="29" customWidth="1"/>
    <col min="1541" max="1541" width="13.7109375" style="29" customWidth="1"/>
    <col min="1542" max="1783" width="13.7109375" style="29"/>
    <col min="1784" max="1784" width="22.140625" style="29" customWidth="1"/>
    <col min="1785" max="1791" width="13.7109375" style="29" customWidth="1"/>
    <col min="1792" max="1792" width="15.85546875" style="29" customWidth="1"/>
    <col min="1793" max="1793" width="16.5703125" style="29" bestFit="1" customWidth="1"/>
    <col min="1794" max="1794" width="13.7109375" style="29" customWidth="1"/>
    <col min="1795" max="1795" width="17.140625" style="29" bestFit="1" customWidth="1"/>
    <col min="1796" max="1796" width="4" style="29" customWidth="1"/>
    <col min="1797" max="1797" width="13.7109375" style="29" customWidth="1"/>
    <col min="1798" max="2039" width="13.7109375" style="29"/>
    <col min="2040" max="2040" width="22.140625" style="29" customWidth="1"/>
    <col min="2041" max="2047" width="13.7109375" style="29" customWidth="1"/>
    <col min="2048" max="2048" width="15.85546875" style="29" customWidth="1"/>
    <col min="2049" max="2049" width="16.5703125" style="29" bestFit="1" customWidth="1"/>
    <col min="2050" max="2050" width="13.7109375" style="29" customWidth="1"/>
    <col min="2051" max="2051" width="17.140625" style="29" bestFit="1" customWidth="1"/>
    <col min="2052" max="2052" width="4" style="29" customWidth="1"/>
    <col min="2053" max="2053" width="13.7109375" style="29" customWidth="1"/>
    <col min="2054" max="2295" width="13.7109375" style="29"/>
    <col min="2296" max="2296" width="22.140625" style="29" customWidth="1"/>
    <col min="2297" max="2303" width="13.7109375" style="29" customWidth="1"/>
    <col min="2304" max="2304" width="15.85546875" style="29" customWidth="1"/>
    <col min="2305" max="2305" width="16.5703125" style="29" bestFit="1" customWidth="1"/>
    <col min="2306" max="2306" width="13.7109375" style="29" customWidth="1"/>
    <col min="2307" max="2307" width="17.140625" style="29" bestFit="1" customWidth="1"/>
    <col min="2308" max="2308" width="4" style="29" customWidth="1"/>
    <col min="2309" max="2309" width="13.7109375" style="29" customWidth="1"/>
    <col min="2310" max="2551" width="13.7109375" style="29"/>
    <col min="2552" max="2552" width="22.140625" style="29" customWidth="1"/>
    <col min="2553" max="2559" width="13.7109375" style="29" customWidth="1"/>
    <col min="2560" max="2560" width="15.85546875" style="29" customWidth="1"/>
    <col min="2561" max="2561" width="16.5703125" style="29" bestFit="1" customWidth="1"/>
    <col min="2562" max="2562" width="13.7109375" style="29" customWidth="1"/>
    <col min="2563" max="2563" width="17.140625" style="29" bestFit="1" customWidth="1"/>
    <col min="2564" max="2564" width="4" style="29" customWidth="1"/>
    <col min="2565" max="2565" width="13.7109375" style="29" customWidth="1"/>
    <col min="2566" max="2807" width="13.7109375" style="29"/>
    <col min="2808" max="2808" width="22.140625" style="29" customWidth="1"/>
    <col min="2809" max="2815" width="13.7109375" style="29" customWidth="1"/>
    <col min="2816" max="2816" width="15.85546875" style="29" customWidth="1"/>
    <col min="2817" max="2817" width="16.5703125" style="29" bestFit="1" customWidth="1"/>
    <col min="2818" max="2818" width="13.7109375" style="29" customWidth="1"/>
    <col min="2819" max="2819" width="17.140625" style="29" bestFit="1" customWidth="1"/>
    <col min="2820" max="2820" width="4" style="29" customWidth="1"/>
    <col min="2821" max="2821" width="13.7109375" style="29" customWidth="1"/>
    <col min="2822" max="3063" width="13.7109375" style="29"/>
    <col min="3064" max="3064" width="22.140625" style="29" customWidth="1"/>
    <col min="3065" max="3071" width="13.7109375" style="29" customWidth="1"/>
    <col min="3072" max="3072" width="15.85546875" style="29" customWidth="1"/>
    <col min="3073" max="3073" width="16.5703125" style="29" bestFit="1" customWidth="1"/>
    <col min="3074" max="3074" width="13.7109375" style="29" customWidth="1"/>
    <col min="3075" max="3075" width="17.140625" style="29" bestFit="1" customWidth="1"/>
    <col min="3076" max="3076" width="4" style="29" customWidth="1"/>
    <col min="3077" max="3077" width="13.7109375" style="29" customWidth="1"/>
    <col min="3078" max="3319" width="13.7109375" style="29"/>
    <col min="3320" max="3320" width="22.140625" style="29" customWidth="1"/>
    <col min="3321" max="3327" width="13.7109375" style="29" customWidth="1"/>
    <col min="3328" max="3328" width="15.85546875" style="29" customWidth="1"/>
    <col min="3329" max="3329" width="16.5703125" style="29" bestFit="1" customWidth="1"/>
    <col min="3330" max="3330" width="13.7109375" style="29" customWidth="1"/>
    <col min="3331" max="3331" width="17.140625" style="29" bestFit="1" customWidth="1"/>
    <col min="3332" max="3332" width="4" style="29" customWidth="1"/>
    <col min="3333" max="3333" width="13.7109375" style="29" customWidth="1"/>
    <col min="3334" max="3575" width="13.7109375" style="29"/>
    <col min="3576" max="3576" width="22.140625" style="29" customWidth="1"/>
    <col min="3577" max="3583" width="13.7109375" style="29" customWidth="1"/>
    <col min="3584" max="3584" width="15.85546875" style="29" customWidth="1"/>
    <col min="3585" max="3585" width="16.5703125" style="29" bestFit="1" customWidth="1"/>
    <col min="3586" max="3586" width="13.7109375" style="29" customWidth="1"/>
    <col min="3587" max="3587" width="17.140625" style="29" bestFit="1" customWidth="1"/>
    <col min="3588" max="3588" width="4" style="29" customWidth="1"/>
    <col min="3589" max="3589" width="13.7109375" style="29" customWidth="1"/>
    <col min="3590" max="3831" width="13.7109375" style="29"/>
    <col min="3832" max="3832" width="22.140625" style="29" customWidth="1"/>
    <col min="3833" max="3839" width="13.7109375" style="29" customWidth="1"/>
    <col min="3840" max="3840" width="15.85546875" style="29" customWidth="1"/>
    <col min="3841" max="3841" width="16.5703125" style="29" bestFit="1" customWidth="1"/>
    <col min="3842" max="3842" width="13.7109375" style="29" customWidth="1"/>
    <col min="3843" max="3843" width="17.140625" style="29" bestFit="1" customWidth="1"/>
    <col min="3844" max="3844" width="4" style="29" customWidth="1"/>
    <col min="3845" max="3845" width="13.7109375" style="29" customWidth="1"/>
    <col min="3846" max="4087" width="13.7109375" style="29"/>
    <col min="4088" max="4088" width="22.140625" style="29" customWidth="1"/>
    <col min="4089" max="4095" width="13.7109375" style="29" customWidth="1"/>
    <col min="4096" max="4096" width="15.85546875" style="29" customWidth="1"/>
    <col min="4097" max="4097" width="16.5703125" style="29" bestFit="1" customWidth="1"/>
    <col min="4098" max="4098" width="13.7109375" style="29" customWidth="1"/>
    <col min="4099" max="4099" width="17.140625" style="29" bestFit="1" customWidth="1"/>
    <col min="4100" max="4100" width="4" style="29" customWidth="1"/>
    <col min="4101" max="4101" width="13.7109375" style="29" customWidth="1"/>
    <col min="4102" max="4343" width="13.7109375" style="29"/>
    <col min="4344" max="4344" width="22.140625" style="29" customWidth="1"/>
    <col min="4345" max="4351" width="13.7109375" style="29" customWidth="1"/>
    <col min="4352" max="4352" width="15.85546875" style="29" customWidth="1"/>
    <col min="4353" max="4353" width="16.5703125" style="29" bestFit="1" customWidth="1"/>
    <col min="4354" max="4354" width="13.7109375" style="29" customWidth="1"/>
    <col min="4355" max="4355" width="17.140625" style="29" bestFit="1" customWidth="1"/>
    <col min="4356" max="4356" width="4" style="29" customWidth="1"/>
    <col min="4357" max="4357" width="13.7109375" style="29" customWidth="1"/>
    <col min="4358" max="4599" width="13.7109375" style="29"/>
    <col min="4600" max="4600" width="22.140625" style="29" customWidth="1"/>
    <col min="4601" max="4607" width="13.7109375" style="29" customWidth="1"/>
    <col min="4608" max="4608" width="15.85546875" style="29" customWidth="1"/>
    <col min="4609" max="4609" width="16.5703125" style="29" bestFit="1" customWidth="1"/>
    <col min="4610" max="4610" width="13.7109375" style="29" customWidth="1"/>
    <col min="4611" max="4611" width="17.140625" style="29" bestFit="1" customWidth="1"/>
    <col min="4612" max="4612" width="4" style="29" customWidth="1"/>
    <col min="4613" max="4613" width="13.7109375" style="29" customWidth="1"/>
    <col min="4614" max="4855" width="13.7109375" style="29"/>
    <col min="4856" max="4856" width="22.140625" style="29" customWidth="1"/>
    <col min="4857" max="4863" width="13.7109375" style="29" customWidth="1"/>
    <col min="4864" max="4864" width="15.85546875" style="29" customWidth="1"/>
    <col min="4865" max="4865" width="16.5703125" style="29" bestFit="1" customWidth="1"/>
    <col min="4866" max="4866" width="13.7109375" style="29" customWidth="1"/>
    <col min="4867" max="4867" width="17.140625" style="29" bestFit="1" customWidth="1"/>
    <col min="4868" max="4868" width="4" style="29" customWidth="1"/>
    <col min="4869" max="4869" width="13.7109375" style="29" customWidth="1"/>
    <col min="4870" max="5111" width="13.7109375" style="29"/>
    <col min="5112" max="5112" width="22.140625" style="29" customWidth="1"/>
    <col min="5113" max="5119" width="13.7109375" style="29" customWidth="1"/>
    <col min="5120" max="5120" width="15.85546875" style="29" customWidth="1"/>
    <col min="5121" max="5121" width="16.5703125" style="29" bestFit="1" customWidth="1"/>
    <col min="5122" max="5122" width="13.7109375" style="29" customWidth="1"/>
    <col min="5123" max="5123" width="17.140625" style="29" bestFit="1" customWidth="1"/>
    <col min="5124" max="5124" width="4" style="29" customWidth="1"/>
    <col min="5125" max="5125" width="13.7109375" style="29" customWidth="1"/>
    <col min="5126" max="5367" width="13.7109375" style="29"/>
    <col min="5368" max="5368" width="22.140625" style="29" customWidth="1"/>
    <col min="5369" max="5375" width="13.7109375" style="29" customWidth="1"/>
    <col min="5376" max="5376" width="15.85546875" style="29" customWidth="1"/>
    <col min="5377" max="5377" width="16.5703125" style="29" bestFit="1" customWidth="1"/>
    <col min="5378" max="5378" width="13.7109375" style="29" customWidth="1"/>
    <col min="5379" max="5379" width="17.140625" style="29" bestFit="1" customWidth="1"/>
    <col min="5380" max="5380" width="4" style="29" customWidth="1"/>
    <col min="5381" max="5381" width="13.7109375" style="29" customWidth="1"/>
    <col min="5382" max="5623" width="13.7109375" style="29"/>
    <col min="5624" max="5624" width="22.140625" style="29" customWidth="1"/>
    <col min="5625" max="5631" width="13.7109375" style="29" customWidth="1"/>
    <col min="5632" max="5632" width="15.85546875" style="29" customWidth="1"/>
    <col min="5633" max="5633" width="16.5703125" style="29" bestFit="1" customWidth="1"/>
    <col min="5634" max="5634" width="13.7109375" style="29" customWidth="1"/>
    <col min="5635" max="5635" width="17.140625" style="29" bestFit="1" customWidth="1"/>
    <col min="5636" max="5636" width="4" style="29" customWidth="1"/>
    <col min="5637" max="5637" width="13.7109375" style="29" customWidth="1"/>
    <col min="5638" max="5879" width="13.7109375" style="29"/>
    <col min="5880" max="5880" width="22.140625" style="29" customWidth="1"/>
    <col min="5881" max="5887" width="13.7109375" style="29" customWidth="1"/>
    <col min="5888" max="5888" width="15.85546875" style="29" customWidth="1"/>
    <col min="5889" max="5889" width="16.5703125" style="29" bestFit="1" customWidth="1"/>
    <col min="5890" max="5890" width="13.7109375" style="29" customWidth="1"/>
    <col min="5891" max="5891" width="17.140625" style="29" bestFit="1" customWidth="1"/>
    <col min="5892" max="5892" width="4" style="29" customWidth="1"/>
    <col min="5893" max="5893" width="13.7109375" style="29" customWidth="1"/>
    <col min="5894" max="6135" width="13.7109375" style="29"/>
    <col min="6136" max="6136" width="22.140625" style="29" customWidth="1"/>
    <col min="6137" max="6143" width="13.7109375" style="29" customWidth="1"/>
    <col min="6144" max="6144" width="15.85546875" style="29" customWidth="1"/>
    <col min="6145" max="6145" width="16.5703125" style="29" bestFit="1" customWidth="1"/>
    <col min="6146" max="6146" width="13.7109375" style="29" customWidth="1"/>
    <col min="6147" max="6147" width="17.140625" style="29" bestFit="1" customWidth="1"/>
    <col min="6148" max="6148" width="4" style="29" customWidth="1"/>
    <col min="6149" max="6149" width="13.7109375" style="29" customWidth="1"/>
    <col min="6150" max="6391" width="13.7109375" style="29"/>
    <col min="6392" max="6392" width="22.140625" style="29" customWidth="1"/>
    <col min="6393" max="6399" width="13.7109375" style="29" customWidth="1"/>
    <col min="6400" max="6400" width="15.85546875" style="29" customWidth="1"/>
    <col min="6401" max="6401" width="16.5703125" style="29" bestFit="1" customWidth="1"/>
    <col min="6402" max="6402" width="13.7109375" style="29" customWidth="1"/>
    <col min="6403" max="6403" width="17.140625" style="29" bestFit="1" customWidth="1"/>
    <col min="6404" max="6404" width="4" style="29" customWidth="1"/>
    <col min="6405" max="6405" width="13.7109375" style="29" customWidth="1"/>
    <col min="6406" max="6647" width="13.7109375" style="29"/>
    <col min="6648" max="6648" width="22.140625" style="29" customWidth="1"/>
    <col min="6649" max="6655" width="13.7109375" style="29" customWidth="1"/>
    <col min="6656" max="6656" width="15.85546875" style="29" customWidth="1"/>
    <col min="6657" max="6657" width="16.5703125" style="29" bestFit="1" customWidth="1"/>
    <col min="6658" max="6658" width="13.7109375" style="29" customWidth="1"/>
    <col min="6659" max="6659" width="17.140625" style="29" bestFit="1" customWidth="1"/>
    <col min="6660" max="6660" width="4" style="29" customWidth="1"/>
    <col min="6661" max="6661" width="13.7109375" style="29" customWidth="1"/>
    <col min="6662" max="6903" width="13.7109375" style="29"/>
    <col min="6904" max="6904" width="22.140625" style="29" customWidth="1"/>
    <col min="6905" max="6911" width="13.7109375" style="29" customWidth="1"/>
    <col min="6912" max="6912" width="15.85546875" style="29" customWidth="1"/>
    <col min="6913" max="6913" width="16.5703125" style="29" bestFit="1" customWidth="1"/>
    <col min="6914" max="6914" width="13.7109375" style="29" customWidth="1"/>
    <col min="6915" max="6915" width="17.140625" style="29" bestFit="1" customWidth="1"/>
    <col min="6916" max="6916" width="4" style="29" customWidth="1"/>
    <col min="6917" max="6917" width="13.7109375" style="29" customWidth="1"/>
    <col min="6918" max="7159" width="13.7109375" style="29"/>
    <col min="7160" max="7160" width="22.140625" style="29" customWidth="1"/>
    <col min="7161" max="7167" width="13.7109375" style="29" customWidth="1"/>
    <col min="7168" max="7168" width="15.85546875" style="29" customWidth="1"/>
    <col min="7169" max="7169" width="16.5703125" style="29" bestFit="1" customWidth="1"/>
    <col min="7170" max="7170" width="13.7109375" style="29" customWidth="1"/>
    <col min="7171" max="7171" width="17.140625" style="29" bestFit="1" customWidth="1"/>
    <col min="7172" max="7172" width="4" style="29" customWidth="1"/>
    <col min="7173" max="7173" width="13.7109375" style="29" customWidth="1"/>
    <col min="7174" max="7415" width="13.7109375" style="29"/>
    <col min="7416" max="7416" width="22.140625" style="29" customWidth="1"/>
    <col min="7417" max="7423" width="13.7109375" style="29" customWidth="1"/>
    <col min="7424" max="7424" width="15.85546875" style="29" customWidth="1"/>
    <col min="7425" max="7425" width="16.5703125" style="29" bestFit="1" customWidth="1"/>
    <col min="7426" max="7426" width="13.7109375" style="29" customWidth="1"/>
    <col min="7427" max="7427" width="17.140625" style="29" bestFit="1" customWidth="1"/>
    <col min="7428" max="7428" width="4" style="29" customWidth="1"/>
    <col min="7429" max="7429" width="13.7109375" style="29" customWidth="1"/>
    <col min="7430" max="7671" width="13.7109375" style="29"/>
    <col min="7672" max="7672" width="22.140625" style="29" customWidth="1"/>
    <col min="7673" max="7679" width="13.7109375" style="29" customWidth="1"/>
    <col min="7680" max="7680" width="15.85546875" style="29" customWidth="1"/>
    <col min="7681" max="7681" width="16.5703125" style="29" bestFit="1" customWidth="1"/>
    <col min="7682" max="7682" width="13.7109375" style="29" customWidth="1"/>
    <col min="7683" max="7683" width="17.140625" style="29" bestFit="1" customWidth="1"/>
    <col min="7684" max="7684" width="4" style="29" customWidth="1"/>
    <col min="7685" max="7685" width="13.7109375" style="29" customWidth="1"/>
    <col min="7686" max="7927" width="13.7109375" style="29"/>
    <col min="7928" max="7928" width="22.140625" style="29" customWidth="1"/>
    <col min="7929" max="7935" width="13.7109375" style="29" customWidth="1"/>
    <col min="7936" max="7936" width="15.85546875" style="29" customWidth="1"/>
    <col min="7937" max="7937" width="16.5703125" style="29" bestFit="1" customWidth="1"/>
    <col min="7938" max="7938" width="13.7109375" style="29" customWidth="1"/>
    <col min="7939" max="7939" width="17.140625" style="29" bestFit="1" customWidth="1"/>
    <col min="7940" max="7940" width="4" style="29" customWidth="1"/>
    <col min="7941" max="7941" width="13.7109375" style="29" customWidth="1"/>
    <col min="7942" max="8183" width="13.7109375" style="29"/>
    <col min="8184" max="8184" width="22.140625" style="29" customWidth="1"/>
    <col min="8185" max="8191" width="13.7109375" style="29" customWidth="1"/>
    <col min="8192" max="8192" width="15.85546875" style="29" customWidth="1"/>
    <col min="8193" max="8193" width="16.5703125" style="29" bestFit="1" customWidth="1"/>
    <col min="8194" max="8194" width="13.7109375" style="29" customWidth="1"/>
    <col min="8195" max="8195" width="17.140625" style="29" bestFit="1" customWidth="1"/>
    <col min="8196" max="8196" width="4" style="29" customWidth="1"/>
    <col min="8197" max="8197" width="13.7109375" style="29" customWidth="1"/>
    <col min="8198" max="8439" width="13.7109375" style="29"/>
    <col min="8440" max="8440" width="22.140625" style="29" customWidth="1"/>
    <col min="8441" max="8447" width="13.7109375" style="29" customWidth="1"/>
    <col min="8448" max="8448" width="15.85546875" style="29" customWidth="1"/>
    <col min="8449" max="8449" width="16.5703125" style="29" bestFit="1" customWidth="1"/>
    <col min="8450" max="8450" width="13.7109375" style="29" customWidth="1"/>
    <col min="8451" max="8451" width="17.140625" style="29" bestFit="1" customWidth="1"/>
    <col min="8452" max="8452" width="4" style="29" customWidth="1"/>
    <col min="8453" max="8453" width="13.7109375" style="29" customWidth="1"/>
    <col min="8454" max="8695" width="13.7109375" style="29"/>
    <col min="8696" max="8696" width="22.140625" style="29" customWidth="1"/>
    <col min="8697" max="8703" width="13.7109375" style="29" customWidth="1"/>
    <col min="8704" max="8704" width="15.85546875" style="29" customWidth="1"/>
    <col min="8705" max="8705" width="16.5703125" style="29" bestFit="1" customWidth="1"/>
    <col min="8706" max="8706" width="13.7109375" style="29" customWidth="1"/>
    <col min="8707" max="8707" width="17.140625" style="29" bestFit="1" customWidth="1"/>
    <col min="8708" max="8708" width="4" style="29" customWidth="1"/>
    <col min="8709" max="8709" width="13.7109375" style="29" customWidth="1"/>
    <col min="8710" max="8951" width="13.7109375" style="29"/>
    <col min="8952" max="8952" width="22.140625" style="29" customWidth="1"/>
    <col min="8953" max="8959" width="13.7109375" style="29" customWidth="1"/>
    <col min="8960" max="8960" width="15.85546875" style="29" customWidth="1"/>
    <col min="8961" max="8961" width="16.5703125" style="29" bestFit="1" customWidth="1"/>
    <col min="8962" max="8962" width="13.7109375" style="29" customWidth="1"/>
    <col min="8963" max="8963" width="17.140625" style="29" bestFit="1" customWidth="1"/>
    <col min="8964" max="8964" width="4" style="29" customWidth="1"/>
    <col min="8965" max="8965" width="13.7109375" style="29" customWidth="1"/>
    <col min="8966" max="9207" width="13.7109375" style="29"/>
    <col min="9208" max="9208" width="22.140625" style="29" customWidth="1"/>
    <col min="9209" max="9215" width="13.7109375" style="29" customWidth="1"/>
    <col min="9216" max="9216" width="15.85546875" style="29" customWidth="1"/>
    <col min="9217" max="9217" width="16.5703125" style="29" bestFit="1" customWidth="1"/>
    <col min="9218" max="9218" width="13.7109375" style="29" customWidth="1"/>
    <col min="9219" max="9219" width="17.140625" style="29" bestFit="1" customWidth="1"/>
    <col min="9220" max="9220" width="4" style="29" customWidth="1"/>
    <col min="9221" max="9221" width="13.7109375" style="29" customWidth="1"/>
    <col min="9222" max="9463" width="13.7109375" style="29"/>
    <col min="9464" max="9464" width="22.140625" style="29" customWidth="1"/>
    <col min="9465" max="9471" width="13.7109375" style="29" customWidth="1"/>
    <col min="9472" max="9472" width="15.85546875" style="29" customWidth="1"/>
    <col min="9473" max="9473" width="16.5703125" style="29" bestFit="1" customWidth="1"/>
    <col min="9474" max="9474" width="13.7109375" style="29" customWidth="1"/>
    <col min="9475" max="9475" width="17.140625" style="29" bestFit="1" customWidth="1"/>
    <col min="9476" max="9476" width="4" style="29" customWidth="1"/>
    <col min="9477" max="9477" width="13.7109375" style="29" customWidth="1"/>
    <col min="9478" max="9719" width="13.7109375" style="29"/>
    <col min="9720" max="9720" width="22.140625" style="29" customWidth="1"/>
    <col min="9721" max="9727" width="13.7109375" style="29" customWidth="1"/>
    <col min="9728" max="9728" width="15.85546875" style="29" customWidth="1"/>
    <col min="9729" max="9729" width="16.5703125" style="29" bestFit="1" customWidth="1"/>
    <col min="9730" max="9730" width="13.7109375" style="29" customWidth="1"/>
    <col min="9731" max="9731" width="17.140625" style="29" bestFit="1" customWidth="1"/>
    <col min="9732" max="9732" width="4" style="29" customWidth="1"/>
    <col min="9733" max="9733" width="13.7109375" style="29" customWidth="1"/>
    <col min="9734" max="9975" width="13.7109375" style="29"/>
    <col min="9976" max="9976" width="22.140625" style="29" customWidth="1"/>
    <col min="9977" max="9983" width="13.7109375" style="29" customWidth="1"/>
    <col min="9984" max="9984" width="15.85546875" style="29" customWidth="1"/>
    <col min="9985" max="9985" width="16.5703125" style="29" bestFit="1" customWidth="1"/>
    <col min="9986" max="9986" width="13.7109375" style="29" customWidth="1"/>
    <col min="9987" max="9987" width="17.140625" style="29" bestFit="1" customWidth="1"/>
    <col min="9988" max="9988" width="4" style="29" customWidth="1"/>
    <col min="9989" max="9989" width="13.7109375" style="29" customWidth="1"/>
    <col min="9990" max="10231" width="13.7109375" style="29"/>
    <col min="10232" max="10232" width="22.140625" style="29" customWidth="1"/>
    <col min="10233" max="10239" width="13.7109375" style="29" customWidth="1"/>
    <col min="10240" max="10240" width="15.85546875" style="29" customWidth="1"/>
    <col min="10241" max="10241" width="16.5703125" style="29" bestFit="1" customWidth="1"/>
    <col min="10242" max="10242" width="13.7109375" style="29" customWidth="1"/>
    <col min="10243" max="10243" width="17.140625" style="29" bestFit="1" customWidth="1"/>
    <col min="10244" max="10244" width="4" style="29" customWidth="1"/>
    <col min="10245" max="10245" width="13.7109375" style="29" customWidth="1"/>
    <col min="10246" max="10487" width="13.7109375" style="29"/>
    <col min="10488" max="10488" width="22.140625" style="29" customWidth="1"/>
    <col min="10489" max="10495" width="13.7109375" style="29" customWidth="1"/>
    <col min="10496" max="10496" width="15.85546875" style="29" customWidth="1"/>
    <col min="10497" max="10497" width="16.5703125" style="29" bestFit="1" customWidth="1"/>
    <col min="10498" max="10498" width="13.7109375" style="29" customWidth="1"/>
    <col min="10499" max="10499" width="17.140625" style="29" bestFit="1" customWidth="1"/>
    <col min="10500" max="10500" width="4" style="29" customWidth="1"/>
    <col min="10501" max="10501" width="13.7109375" style="29" customWidth="1"/>
    <col min="10502" max="10743" width="13.7109375" style="29"/>
    <col min="10744" max="10744" width="22.140625" style="29" customWidth="1"/>
    <col min="10745" max="10751" width="13.7109375" style="29" customWidth="1"/>
    <col min="10752" max="10752" width="15.85546875" style="29" customWidth="1"/>
    <col min="10753" max="10753" width="16.5703125" style="29" bestFit="1" customWidth="1"/>
    <col min="10754" max="10754" width="13.7109375" style="29" customWidth="1"/>
    <col min="10755" max="10755" width="17.140625" style="29" bestFit="1" customWidth="1"/>
    <col min="10756" max="10756" width="4" style="29" customWidth="1"/>
    <col min="10757" max="10757" width="13.7109375" style="29" customWidth="1"/>
    <col min="10758" max="10999" width="13.7109375" style="29"/>
    <col min="11000" max="11000" width="22.140625" style="29" customWidth="1"/>
    <col min="11001" max="11007" width="13.7109375" style="29" customWidth="1"/>
    <col min="11008" max="11008" width="15.85546875" style="29" customWidth="1"/>
    <col min="11009" max="11009" width="16.5703125" style="29" bestFit="1" customWidth="1"/>
    <col min="11010" max="11010" width="13.7109375" style="29" customWidth="1"/>
    <col min="11011" max="11011" width="17.140625" style="29" bestFit="1" customWidth="1"/>
    <col min="11012" max="11012" width="4" style="29" customWidth="1"/>
    <col min="11013" max="11013" width="13.7109375" style="29" customWidth="1"/>
    <col min="11014" max="11255" width="13.7109375" style="29"/>
    <col min="11256" max="11256" width="22.140625" style="29" customWidth="1"/>
    <col min="11257" max="11263" width="13.7109375" style="29" customWidth="1"/>
    <col min="11264" max="11264" width="15.85546875" style="29" customWidth="1"/>
    <col min="11265" max="11265" width="16.5703125" style="29" bestFit="1" customWidth="1"/>
    <col min="11266" max="11266" width="13.7109375" style="29" customWidth="1"/>
    <col min="11267" max="11267" width="17.140625" style="29" bestFit="1" customWidth="1"/>
    <col min="11268" max="11268" width="4" style="29" customWidth="1"/>
    <col min="11269" max="11269" width="13.7109375" style="29" customWidth="1"/>
    <col min="11270" max="11511" width="13.7109375" style="29"/>
    <col min="11512" max="11512" width="22.140625" style="29" customWidth="1"/>
    <col min="11513" max="11519" width="13.7109375" style="29" customWidth="1"/>
    <col min="11520" max="11520" width="15.85546875" style="29" customWidth="1"/>
    <col min="11521" max="11521" width="16.5703125" style="29" bestFit="1" customWidth="1"/>
    <col min="11522" max="11522" width="13.7109375" style="29" customWidth="1"/>
    <col min="11523" max="11523" width="17.140625" style="29" bestFit="1" customWidth="1"/>
    <col min="11524" max="11524" width="4" style="29" customWidth="1"/>
    <col min="11525" max="11525" width="13.7109375" style="29" customWidth="1"/>
    <col min="11526" max="11767" width="13.7109375" style="29"/>
    <col min="11768" max="11768" width="22.140625" style="29" customWidth="1"/>
    <col min="11769" max="11775" width="13.7109375" style="29" customWidth="1"/>
    <col min="11776" max="11776" width="15.85546875" style="29" customWidth="1"/>
    <col min="11777" max="11777" width="16.5703125" style="29" bestFit="1" customWidth="1"/>
    <col min="11778" max="11778" width="13.7109375" style="29" customWidth="1"/>
    <col min="11779" max="11779" width="17.140625" style="29" bestFit="1" customWidth="1"/>
    <col min="11780" max="11780" width="4" style="29" customWidth="1"/>
    <col min="11781" max="11781" width="13.7109375" style="29" customWidth="1"/>
    <col min="11782" max="12023" width="13.7109375" style="29"/>
    <col min="12024" max="12024" width="22.140625" style="29" customWidth="1"/>
    <col min="12025" max="12031" width="13.7109375" style="29" customWidth="1"/>
    <col min="12032" max="12032" width="15.85546875" style="29" customWidth="1"/>
    <col min="12033" max="12033" width="16.5703125" style="29" bestFit="1" customWidth="1"/>
    <col min="12034" max="12034" width="13.7109375" style="29" customWidth="1"/>
    <col min="12035" max="12035" width="17.140625" style="29" bestFit="1" customWidth="1"/>
    <col min="12036" max="12036" width="4" style="29" customWidth="1"/>
    <col min="12037" max="12037" width="13.7109375" style="29" customWidth="1"/>
    <col min="12038" max="12279" width="13.7109375" style="29"/>
    <col min="12280" max="12280" width="22.140625" style="29" customWidth="1"/>
    <col min="12281" max="12287" width="13.7109375" style="29" customWidth="1"/>
    <col min="12288" max="12288" width="15.85546875" style="29" customWidth="1"/>
    <col min="12289" max="12289" width="16.5703125" style="29" bestFit="1" customWidth="1"/>
    <col min="12290" max="12290" width="13.7109375" style="29" customWidth="1"/>
    <col min="12291" max="12291" width="17.140625" style="29" bestFit="1" customWidth="1"/>
    <col min="12292" max="12292" width="4" style="29" customWidth="1"/>
    <col min="12293" max="12293" width="13.7109375" style="29" customWidth="1"/>
    <col min="12294" max="12535" width="13.7109375" style="29"/>
    <col min="12536" max="12536" width="22.140625" style="29" customWidth="1"/>
    <col min="12537" max="12543" width="13.7109375" style="29" customWidth="1"/>
    <col min="12544" max="12544" width="15.85546875" style="29" customWidth="1"/>
    <col min="12545" max="12545" width="16.5703125" style="29" bestFit="1" customWidth="1"/>
    <col min="12546" max="12546" width="13.7109375" style="29" customWidth="1"/>
    <col min="12547" max="12547" width="17.140625" style="29" bestFit="1" customWidth="1"/>
    <col min="12548" max="12548" width="4" style="29" customWidth="1"/>
    <col min="12549" max="12549" width="13.7109375" style="29" customWidth="1"/>
    <col min="12550" max="12791" width="13.7109375" style="29"/>
    <col min="12792" max="12792" width="22.140625" style="29" customWidth="1"/>
    <col min="12793" max="12799" width="13.7109375" style="29" customWidth="1"/>
    <col min="12800" max="12800" width="15.85546875" style="29" customWidth="1"/>
    <col min="12801" max="12801" width="16.5703125" style="29" bestFit="1" customWidth="1"/>
    <col min="12802" max="12802" width="13.7109375" style="29" customWidth="1"/>
    <col min="12803" max="12803" width="17.140625" style="29" bestFit="1" customWidth="1"/>
    <col min="12804" max="12804" width="4" style="29" customWidth="1"/>
    <col min="12805" max="12805" width="13.7109375" style="29" customWidth="1"/>
    <col min="12806" max="13047" width="13.7109375" style="29"/>
    <col min="13048" max="13048" width="22.140625" style="29" customWidth="1"/>
    <col min="13049" max="13055" width="13.7109375" style="29" customWidth="1"/>
    <col min="13056" max="13056" width="15.85546875" style="29" customWidth="1"/>
    <col min="13057" max="13057" width="16.5703125" style="29" bestFit="1" customWidth="1"/>
    <col min="13058" max="13058" width="13.7109375" style="29" customWidth="1"/>
    <col min="13059" max="13059" width="17.140625" style="29" bestFit="1" customWidth="1"/>
    <col min="13060" max="13060" width="4" style="29" customWidth="1"/>
    <col min="13061" max="13061" width="13.7109375" style="29" customWidth="1"/>
    <col min="13062" max="13303" width="13.7109375" style="29"/>
    <col min="13304" max="13304" width="22.140625" style="29" customWidth="1"/>
    <col min="13305" max="13311" width="13.7109375" style="29" customWidth="1"/>
    <col min="13312" max="13312" width="15.85546875" style="29" customWidth="1"/>
    <col min="13313" max="13313" width="16.5703125" style="29" bestFit="1" customWidth="1"/>
    <col min="13314" max="13314" width="13.7109375" style="29" customWidth="1"/>
    <col min="13315" max="13315" width="17.140625" style="29" bestFit="1" customWidth="1"/>
    <col min="13316" max="13316" width="4" style="29" customWidth="1"/>
    <col min="13317" max="13317" width="13.7109375" style="29" customWidth="1"/>
    <col min="13318" max="13559" width="13.7109375" style="29"/>
    <col min="13560" max="13560" width="22.140625" style="29" customWidth="1"/>
    <col min="13561" max="13567" width="13.7109375" style="29" customWidth="1"/>
    <col min="13568" max="13568" width="15.85546875" style="29" customWidth="1"/>
    <col min="13569" max="13569" width="16.5703125" style="29" bestFit="1" customWidth="1"/>
    <col min="13570" max="13570" width="13.7109375" style="29" customWidth="1"/>
    <col min="13571" max="13571" width="17.140625" style="29" bestFit="1" customWidth="1"/>
    <col min="13572" max="13572" width="4" style="29" customWidth="1"/>
    <col min="13573" max="13573" width="13.7109375" style="29" customWidth="1"/>
    <col min="13574" max="13815" width="13.7109375" style="29"/>
    <col min="13816" max="13816" width="22.140625" style="29" customWidth="1"/>
    <col min="13817" max="13823" width="13.7109375" style="29" customWidth="1"/>
    <col min="13824" max="13824" width="15.85546875" style="29" customWidth="1"/>
    <col min="13825" max="13825" width="16.5703125" style="29" bestFit="1" customWidth="1"/>
    <col min="13826" max="13826" width="13.7109375" style="29" customWidth="1"/>
    <col min="13827" max="13827" width="17.140625" style="29" bestFit="1" customWidth="1"/>
    <col min="13828" max="13828" width="4" style="29" customWidth="1"/>
    <col min="13829" max="13829" width="13.7109375" style="29" customWidth="1"/>
    <col min="13830" max="14071" width="13.7109375" style="29"/>
    <col min="14072" max="14072" width="22.140625" style="29" customWidth="1"/>
    <col min="14073" max="14079" width="13.7109375" style="29" customWidth="1"/>
    <col min="14080" max="14080" width="15.85546875" style="29" customWidth="1"/>
    <col min="14081" max="14081" width="16.5703125" style="29" bestFit="1" customWidth="1"/>
    <col min="14082" max="14082" width="13.7109375" style="29" customWidth="1"/>
    <col min="14083" max="14083" width="17.140625" style="29" bestFit="1" customWidth="1"/>
    <col min="14084" max="14084" width="4" style="29" customWidth="1"/>
    <col min="14085" max="14085" width="13.7109375" style="29" customWidth="1"/>
    <col min="14086" max="14327" width="13.7109375" style="29"/>
    <col min="14328" max="14328" width="22.140625" style="29" customWidth="1"/>
    <col min="14329" max="14335" width="13.7109375" style="29" customWidth="1"/>
    <col min="14336" max="14336" width="15.85546875" style="29" customWidth="1"/>
    <col min="14337" max="14337" width="16.5703125" style="29" bestFit="1" customWidth="1"/>
    <col min="14338" max="14338" width="13.7109375" style="29" customWidth="1"/>
    <col min="14339" max="14339" width="17.140625" style="29" bestFit="1" customWidth="1"/>
    <col min="14340" max="14340" width="4" style="29" customWidth="1"/>
    <col min="14341" max="14341" width="13.7109375" style="29" customWidth="1"/>
    <col min="14342" max="14583" width="13.7109375" style="29"/>
    <col min="14584" max="14584" width="22.140625" style="29" customWidth="1"/>
    <col min="14585" max="14591" width="13.7109375" style="29" customWidth="1"/>
    <col min="14592" max="14592" width="15.85546875" style="29" customWidth="1"/>
    <col min="14593" max="14593" width="16.5703125" style="29" bestFit="1" customWidth="1"/>
    <col min="14594" max="14594" width="13.7109375" style="29" customWidth="1"/>
    <col min="14595" max="14595" width="17.140625" style="29" bestFit="1" customWidth="1"/>
    <col min="14596" max="14596" width="4" style="29" customWidth="1"/>
    <col min="14597" max="14597" width="13.7109375" style="29" customWidth="1"/>
    <col min="14598" max="14839" width="13.7109375" style="29"/>
    <col min="14840" max="14840" width="22.140625" style="29" customWidth="1"/>
    <col min="14841" max="14847" width="13.7109375" style="29" customWidth="1"/>
    <col min="14848" max="14848" width="15.85546875" style="29" customWidth="1"/>
    <col min="14849" max="14849" width="16.5703125" style="29" bestFit="1" customWidth="1"/>
    <col min="14850" max="14850" width="13.7109375" style="29" customWidth="1"/>
    <col min="14851" max="14851" width="17.140625" style="29" bestFit="1" customWidth="1"/>
    <col min="14852" max="14852" width="4" style="29" customWidth="1"/>
    <col min="14853" max="14853" width="13.7109375" style="29" customWidth="1"/>
    <col min="14854" max="15095" width="13.7109375" style="29"/>
    <col min="15096" max="15096" width="22.140625" style="29" customWidth="1"/>
    <col min="15097" max="15103" width="13.7109375" style="29" customWidth="1"/>
    <col min="15104" max="15104" width="15.85546875" style="29" customWidth="1"/>
    <col min="15105" max="15105" width="16.5703125" style="29" bestFit="1" customWidth="1"/>
    <col min="15106" max="15106" width="13.7109375" style="29" customWidth="1"/>
    <col min="15107" max="15107" width="17.140625" style="29" bestFit="1" customWidth="1"/>
    <col min="15108" max="15108" width="4" style="29" customWidth="1"/>
    <col min="15109" max="15109" width="13.7109375" style="29" customWidth="1"/>
    <col min="15110" max="15351" width="13.7109375" style="29"/>
    <col min="15352" max="15352" width="22.140625" style="29" customWidth="1"/>
    <col min="15353" max="15359" width="13.7109375" style="29" customWidth="1"/>
    <col min="15360" max="15360" width="15.85546875" style="29" customWidth="1"/>
    <col min="15361" max="15361" width="16.5703125" style="29" bestFit="1" customWidth="1"/>
    <col min="15362" max="15362" width="13.7109375" style="29" customWidth="1"/>
    <col min="15363" max="15363" width="17.140625" style="29" bestFit="1" customWidth="1"/>
    <col min="15364" max="15364" width="4" style="29" customWidth="1"/>
    <col min="15365" max="15365" width="13.7109375" style="29" customWidth="1"/>
    <col min="15366" max="15607" width="13.7109375" style="29"/>
    <col min="15608" max="15608" width="22.140625" style="29" customWidth="1"/>
    <col min="15609" max="15615" width="13.7109375" style="29" customWidth="1"/>
    <col min="15616" max="15616" width="15.85546875" style="29" customWidth="1"/>
    <col min="15617" max="15617" width="16.5703125" style="29" bestFit="1" customWidth="1"/>
    <col min="15618" max="15618" width="13.7109375" style="29" customWidth="1"/>
    <col min="15619" max="15619" width="17.140625" style="29" bestFit="1" customWidth="1"/>
    <col min="15620" max="15620" width="4" style="29" customWidth="1"/>
    <col min="15621" max="15621" width="13.7109375" style="29" customWidth="1"/>
    <col min="15622" max="15863" width="13.7109375" style="29"/>
    <col min="15864" max="15864" width="22.140625" style="29" customWidth="1"/>
    <col min="15865" max="15871" width="13.7109375" style="29" customWidth="1"/>
    <col min="15872" max="15872" width="15.85546875" style="29" customWidth="1"/>
    <col min="15873" max="15873" width="16.5703125" style="29" bestFit="1" customWidth="1"/>
    <col min="15874" max="15874" width="13.7109375" style="29" customWidth="1"/>
    <col min="15875" max="15875" width="17.140625" style="29" bestFit="1" customWidth="1"/>
    <col min="15876" max="15876" width="4" style="29" customWidth="1"/>
    <col min="15877" max="15877" width="13.7109375" style="29" customWidth="1"/>
    <col min="15878" max="16119" width="13.7109375" style="29"/>
    <col min="16120" max="16120" width="22.140625" style="29" customWidth="1"/>
    <col min="16121" max="16127" width="13.7109375" style="29" customWidth="1"/>
    <col min="16128" max="16128" width="15.85546875" style="29" customWidth="1"/>
    <col min="16129" max="16129" width="16.5703125" style="29" bestFit="1" customWidth="1"/>
    <col min="16130" max="16130" width="13.7109375" style="29" customWidth="1"/>
    <col min="16131" max="16131" width="17.140625" style="29" bestFit="1" customWidth="1"/>
    <col min="16132" max="16132" width="4" style="29" customWidth="1"/>
    <col min="16133" max="16133" width="13.7109375" style="29" customWidth="1"/>
    <col min="16134" max="16384" width="13.7109375" style="29"/>
  </cols>
  <sheetData>
    <row r="1" spans="1:26" s="23" customFormat="1" ht="16.149999999999999">
      <c r="A1" s="457" t="s">
        <v>4</v>
      </c>
      <c r="B1" s="164"/>
      <c r="C1" s="164"/>
      <c r="D1" s="88"/>
      <c r="E1" s="88"/>
      <c r="F1" s="165"/>
      <c r="G1" s="88"/>
      <c r="H1" s="88"/>
    </row>
    <row r="2" spans="1:26" s="23" customFormat="1" ht="16.149999999999999">
      <c r="A2" s="205"/>
      <c r="B2" s="164"/>
      <c r="C2" s="164"/>
      <c r="D2" s="166"/>
      <c r="E2" s="458" t="s">
        <v>1692</v>
      </c>
      <c r="F2" s="458" t="s">
        <v>1693</v>
      </c>
      <c r="G2" s="166"/>
      <c r="H2" s="88"/>
    </row>
    <row r="3" spans="1:26" s="23" customFormat="1" ht="18.600000000000001">
      <c r="A3" s="200" t="str">
        <f>'2-Kosten per locatie'!A3</f>
        <v>Naam opdrachtgever</v>
      </c>
      <c r="B3" s="148" t="str">
        <f>'2-Kosten per locatie'!B3</f>
        <v>GVB Facilitair</v>
      </c>
      <c r="C3" s="148"/>
      <c r="D3" s="166"/>
      <c r="E3" s="459" t="s">
        <v>1694</v>
      </c>
      <c r="F3" s="460">
        <v>0</v>
      </c>
      <c r="G3" s="166"/>
      <c r="H3" s="88"/>
    </row>
    <row r="4" spans="1:26" s="23" customFormat="1" ht="18.600000000000001">
      <c r="A4" s="200" t="str">
        <f>'2-Kosten per locatie'!A4</f>
        <v>Calculatie onderdeel</v>
      </c>
      <c r="B4" s="148" t="e">
        <f ca="1">MID(CELL("bestandsnaam",$C$9),SEARCH("]",CELL("bestandsnaam",$C$9),1)+1,256)</f>
        <v>#VALUE!</v>
      </c>
      <c r="C4" s="148"/>
      <c r="D4" s="166"/>
      <c r="E4" s="459" t="s">
        <v>1695</v>
      </c>
      <c r="F4" s="460">
        <v>0</v>
      </c>
      <c r="G4" s="166"/>
      <c r="H4" s="88"/>
    </row>
    <row r="5" spans="1:26" s="23" customFormat="1" ht="26.45">
      <c r="A5" s="200" t="str">
        <f>'2-Kosten per locatie'!A5</f>
        <v>Gebouw/plaats</v>
      </c>
      <c r="B5" s="148" t="str">
        <f>'2-Kosten per locatie'!B5</f>
        <v>Amsterdam</v>
      </c>
      <c r="C5" s="148"/>
      <c r="D5" s="166"/>
      <c r="E5" s="459" t="s">
        <v>1696</v>
      </c>
      <c r="F5" s="460">
        <v>0</v>
      </c>
      <c r="G5" s="166"/>
      <c r="H5" s="88"/>
      <c r="J5" s="25"/>
      <c r="K5" s="24"/>
      <c r="L5" s="25"/>
      <c r="M5" s="25"/>
      <c r="N5" s="24"/>
      <c r="O5" s="26"/>
      <c r="P5" s="25"/>
      <c r="Q5" s="24"/>
      <c r="R5" s="25"/>
      <c r="S5" s="25"/>
      <c r="T5" s="24"/>
      <c r="U5" s="25"/>
      <c r="V5" s="25"/>
      <c r="W5" s="24"/>
      <c r="X5" s="25"/>
      <c r="Y5" s="25"/>
      <c r="Z5" s="24"/>
    </row>
    <row r="6" spans="1:26" s="23" customFormat="1" ht="17.25" customHeight="1">
      <c r="A6" s="200" t="str">
        <f>'2-Kosten per locatie'!A6</f>
        <v>Referentie nummer</v>
      </c>
      <c r="B6" s="148" t="str">
        <f>'2-Kosten per locatie'!B6</f>
        <v>2024-37</v>
      </c>
      <c r="C6" s="148"/>
      <c r="D6" s="166"/>
      <c r="E6" s="459" t="s">
        <v>1697</v>
      </c>
      <c r="F6" s="460">
        <v>0</v>
      </c>
      <c r="G6" s="166"/>
      <c r="H6" s="88"/>
      <c r="J6" s="27"/>
      <c r="K6" s="28"/>
      <c r="L6" s="25"/>
      <c r="M6" s="27"/>
      <c r="N6" s="28"/>
      <c r="O6" s="26"/>
      <c r="P6" s="27"/>
      <c r="Q6" s="28"/>
      <c r="R6" s="25"/>
      <c r="S6" s="27"/>
      <c r="T6" s="28"/>
      <c r="U6" s="25"/>
      <c r="V6" s="27"/>
      <c r="W6" s="28"/>
      <c r="X6" s="25"/>
      <c r="Y6" s="27"/>
      <c r="Z6" s="28"/>
    </row>
    <row r="7" spans="1:26" s="23" customFormat="1" ht="17.25" customHeight="1">
      <c r="A7" s="200" t="str">
        <f>'2-Kosten per locatie'!A7</f>
        <v>Naam dienstverlener</v>
      </c>
      <c r="B7" s="148">
        <f>'2-Kosten per locatie'!B7</f>
        <v>0</v>
      </c>
      <c r="C7" s="148"/>
      <c r="D7" s="166"/>
      <c r="E7" s="459" t="s">
        <v>1698</v>
      </c>
      <c r="F7" s="460">
        <v>0</v>
      </c>
      <c r="G7" s="166"/>
      <c r="H7" s="88"/>
    </row>
    <row r="8" spans="1:26" s="23" customFormat="1" ht="17.25" customHeight="1">
      <c r="A8" s="200" t="str">
        <f>'2-Kosten per locatie'!A8</f>
        <v>Prijspeil</v>
      </c>
      <c r="B8" s="277">
        <f>'2-Kosten per locatie'!B8</f>
        <v>45839</v>
      </c>
      <c r="C8" s="49"/>
      <c r="D8" s="166"/>
      <c r="E8" s="166"/>
      <c r="F8" s="166"/>
      <c r="G8" s="166"/>
      <c r="H8" s="88"/>
    </row>
    <row r="9" spans="1:26" s="23" customFormat="1" ht="17.25" customHeight="1">
      <c r="A9" s="166"/>
      <c r="B9" s="166"/>
      <c r="C9" s="166"/>
      <c r="D9" s="166"/>
      <c r="E9" s="166"/>
      <c r="F9" s="166"/>
      <c r="G9" s="166"/>
      <c r="H9" s="88"/>
    </row>
    <row r="10" spans="1:26" s="30" customFormat="1" ht="43.5" customHeight="1">
      <c r="A10" s="461" t="s">
        <v>25</v>
      </c>
      <c r="B10" s="462" t="s">
        <v>1692</v>
      </c>
      <c r="C10" s="462" t="s">
        <v>1699</v>
      </c>
      <c r="D10" s="458" t="s">
        <v>1651</v>
      </c>
      <c r="E10" s="462" t="s">
        <v>1700</v>
      </c>
      <c r="F10" s="462" t="s">
        <v>1701</v>
      </c>
      <c r="G10" s="462" t="s">
        <v>1702</v>
      </c>
      <c r="H10" s="462" t="s">
        <v>1703</v>
      </c>
    </row>
    <row r="11" spans="1:26">
      <c r="A11" s="463" t="s">
        <v>56</v>
      </c>
      <c r="B11" s="459" t="s">
        <v>1696</v>
      </c>
      <c r="C11" s="459"/>
      <c r="D11" s="464">
        <v>99</v>
      </c>
      <c r="E11" s="465">
        <f t="shared" ref="E11:E42" si="0">VLOOKUP(B11,$E$3:$F$9,2,FALSE)</f>
        <v>0</v>
      </c>
      <c r="F11" s="466">
        <f t="shared" ref="F11:F48" si="1">(D11*E11)</f>
        <v>0</v>
      </c>
      <c r="G11" s="467" t="s">
        <v>917</v>
      </c>
      <c r="H11" s="466">
        <f t="shared" ref="H11:H48" si="2">G11*F11</f>
        <v>0</v>
      </c>
    </row>
    <row r="12" spans="1:26">
      <c r="A12" s="463" t="s">
        <v>56</v>
      </c>
      <c r="B12" s="459" t="s">
        <v>1697</v>
      </c>
      <c r="C12" s="459"/>
      <c r="D12" s="464">
        <v>1</v>
      </c>
      <c r="E12" s="465">
        <f t="shared" si="0"/>
        <v>0</v>
      </c>
      <c r="F12" s="466">
        <f t="shared" si="1"/>
        <v>0</v>
      </c>
      <c r="G12" s="467" t="s">
        <v>917</v>
      </c>
      <c r="H12" s="466">
        <f t="shared" si="2"/>
        <v>0</v>
      </c>
    </row>
    <row r="13" spans="1:26">
      <c r="A13" s="463" t="s">
        <v>67</v>
      </c>
      <c r="B13" s="459" t="s">
        <v>1696</v>
      </c>
      <c r="C13" s="459"/>
      <c r="D13" s="464">
        <v>99</v>
      </c>
      <c r="E13" s="465">
        <f t="shared" si="0"/>
        <v>0</v>
      </c>
      <c r="F13" s="466">
        <f t="shared" si="1"/>
        <v>0</v>
      </c>
      <c r="G13" s="467" t="s">
        <v>917</v>
      </c>
      <c r="H13" s="466">
        <f t="shared" si="2"/>
        <v>0</v>
      </c>
    </row>
    <row r="14" spans="1:26">
      <c r="A14" s="463" t="s">
        <v>67</v>
      </c>
      <c r="B14" s="459" t="s">
        <v>1697</v>
      </c>
      <c r="C14" s="459"/>
      <c r="D14" s="464">
        <v>12.5</v>
      </c>
      <c r="E14" s="465">
        <f t="shared" si="0"/>
        <v>0</v>
      </c>
      <c r="F14" s="466">
        <f t="shared" si="1"/>
        <v>0</v>
      </c>
      <c r="G14" s="467" t="s">
        <v>917</v>
      </c>
      <c r="H14" s="466">
        <f t="shared" si="2"/>
        <v>0</v>
      </c>
    </row>
    <row r="15" spans="1:26">
      <c r="A15" s="463" t="s">
        <v>78</v>
      </c>
      <c r="B15" s="459" t="s">
        <v>1696</v>
      </c>
      <c r="C15" s="459"/>
      <c r="D15" s="464">
        <v>0</v>
      </c>
      <c r="E15" s="465">
        <f t="shared" si="0"/>
        <v>0</v>
      </c>
      <c r="F15" s="466">
        <f t="shared" si="1"/>
        <v>0</v>
      </c>
      <c r="G15" s="467" t="s">
        <v>917</v>
      </c>
      <c r="H15" s="466">
        <f t="shared" si="2"/>
        <v>0</v>
      </c>
    </row>
    <row r="16" spans="1:26">
      <c r="A16" s="463" t="s">
        <v>78</v>
      </c>
      <c r="B16" s="459" t="s">
        <v>1697</v>
      </c>
      <c r="C16" s="459"/>
      <c r="D16" s="464">
        <v>0</v>
      </c>
      <c r="E16" s="465">
        <f t="shared" si="0"/>
        <v>0</v>
      </c>
      <c r="F16" s="466">
        <f t="shared" si="1"/>
        <v>0</v>
      </c>
      <c r="G16" s="467" t="s">
        <v>917</v>
      </c>
      <c r="H16" s="466">
        <f t="shared" si="2"/>
        <v>0</v>
      </c>
    </row>
    <row r="17" spans="1:8">
      <c r="A17" s="463" t="s">
        <v>86</v>
      </c>
      <c r="B17" s="459" t="s">
        <v>1696</v>
      </c>
      <c r="C17" s="459"/>
      <c r="D17" s="464">
        <v>126</v>
      </c>
      <c r="E17" s="465">
        <f t="shared" si="0"/>
        <v>0</v>
      </c>
      <c r="F17" s="466">
        <f t="shared" si="1"/>
        <v>0</v>
      </c>
      <c r="G17" s="467" t="s">
        <v>917</v>
      </c>
      <c r="H17" s="466">
        <f t="shared" si="2"/>
        <v>0</v>
      </c>
    </row>
    <row r="18" spans="1:8">
      <c r="A18" s="463" t="s">
        <v>86</v>
      </c>
      <c r="B18" s="459" t="s">
        <v>1697</v>
      </c>
      <c r="C18" s="459"/>
      <c r="D18" s="464">
        <v>12</v>
      </c>
      <c r="E18" s="465">
        <f t="shared" si="0"/>
        <v>0</v>
      </c>
      <c r="F18" s="466">
        <f t="shared" si="1"/>
        <v>0</v>
      </c>
      <c r="G18" s="467" t="s">
        <v>917</v>
      </c>
      <c r="H18" s="466">
        <f t="shared" si="2"/>
        <v>0</v>
      </c>
    </row>
    <row r="19" spans="1:8">
      <c r="A19" s="463" t="s">
        <v>54</v>
      </c>
      <c r="B19" s="459" t="s">
        <v>1696</v>
      </c>
      <c r="C19" s="459"/>
      <c r="D19" s="464">
        <v>156</v>
      </c>
      <c r="E19" s="465">
        <f t="shared" si="0"/>
        <v>0</v>
      </c>
      <c r="F19" s="466">
        <f t="shared" si="1"/>
        <v>0</v>
      </c>
      <c r="G19" s="467" t="s">
        <v>917</v>
      </c>
      <c r="H19" s="466">
        <f t="shared" si="2"/>
        <v>0</v>
      </c>
    </row>
    <row r="20" spans="1:8">
      <c r="A20" s="463" t="s">
        <v>54</v>
      </c>
      <c r="B20" s="459" t="s">
        <v>1697</v>
      </c>
      <c r="C20" s="459"/>
      <c r="D20" s="464">
        <v>6.2</v>
      </c>
      <c r="E20" s="465">
        <f t="shared" si="0"/>
        <v>0</v>
      </c>
      <c r="F20" s="466">
        <f t="shared" si="1"/>
        <v>0</v>
      </c>
      <c r="G20" s="467" t="s">
        <v>917</v>
      </c>
      <c r="H20" s="466">
        <f t="shared" si="2"/>
        <v>0</v>
      </c>
    </row>
    <row r="21" spans="1:8">
      <c r="A21" s="463" t="s">
        <v>66</v>
      </c>
      <c r="B21" s="459" t="s">
        <v>1696</v>
      </c>
      <c r="C21" s="459"/>
      <c r="D21" s="464">
        <v>24.8</v>
      </c>
      <c r="E21" s="465">
        <f t="shared" si="0"/>
        <v>0</v>
      </c>
      <c r="F21" s="466">
        <f t="shared" si="1"/>
        <v>0</v>
      </c>
      <c r="G21" s="467" t="s">
        <v>917</v>
      </c>
      <c r="H21" s="466">
        <f t="shared" si="2"/>
        <v>0</v>
      </c>
    </row>
    <row r="22" spans="1:8">
      <c r="A22" s="463" t="s">
        <v>66</v>
      </c>
      <c r="B22" s="459" t="s">
        <v>1697</v>
      </c>
      <c r="C22" s="459"/>
      <c r="D22" s="464">
        <v>7</v>
      </c>
      <c r="E22" s="465">
        <f t="shared" si="0"/>
        <v>0</v>
      </c>
      <c r="F22" s="466">
        <f t="shared" si="1"/>
        <v>0</v>
      </c>
      <c r="G22" s="467" t="s">
        <v>917</v>
      </c>
      <c r="H22" s="466">
        <f t="shared" si="2"/>
        <v>0</v>
      </c>
    </row>
    <row r="23" spans="1:8">
      <c r="A23" s="463" t="s">
        <v>82</v>
      </c>
      <c r="B23" s="459" t="s">
        <v>1696</v>
      </c>
      <c r="C23" s="459"/>
      <c r="D23" s="464">
        <v>124.2</v>
      </c>
      <c r="E23" s="465">
        <f t="shared" si="0"/>
        <v>0</v>
      </c>
      <c r="F23" s="466">
        <f t="shared" si="1"/>
        <v>0</v>
      </c>
      <c r="G23" s="467" t="s">
        <v>917</v>
      </c>
      <c r="H23" s="466">
        <f t="shared" si="2"/>
        <v>0</v>
      </c>
    </row>
    <row r="24" spans="1:8">
      <c r="A24" s="463" t="s">
        <v>82</v>
      </c>
      <c r="B24" s="459" t="s">
        <v>1697</v>
      </c>
      <c r="C24" s="459"/>
      <c r="D24" s="464">
        <v>0</v>
      </c>
      <c r="E24" s="465">
        <f t="shared" si="0"/>
        <v>0</v>
      </c>
      <c r="F24" s="466">
        <f t="shared" si="1"/>
        <v>0</v>
      </c>
      <c r="G24" s="467" t="s">
        <v>917</v>
      </c>
      <c r="H24" s="466">
        <f t="shared" si="2"/>
        <v>0</v>
      </c>
    </row>
    <row r="25" spans="1:8">
      <c r="A25" s="463" t="s">
        <v>60</v>
      </c>
      <c r="B25" s="459" t="s">
        <v>1696</v>
      </c>
      <c r="C25" s="459"/>
      <c r="D25" s="464">
        <v>111.6</v>
      </c>
      <c r="E25" s="465">
        <f t="shared" si="0"/>
        <v>0</v>
      </c>
      <c r="F25" s="466">
        <f t="shared" si="1"/>
        <v>0</v>
      </c>
      <c r="G25" s="467" t="s">
        <v>917</v>
      </c>
      <c r="H25" s="466">
        <f t="shared" si="2"/>
        <v>0</v>
      </c>
    </row>
    <row r="26" spans="1:8">
      <c r="A26" s="463" t="s">
        <v>60</v>
      </c>
      <c r="B26" s="459" t="s">
        <v>1697</v>
      </c>
      <c r="C26" s="459"/>
      <c r="D26" s="464">
        <v>11</v>
      </c>
      <c r="E26" s="465">
        <f t="shared" si="0"/>
        <v>0</v>
      </c>
      <c r="F26" s="466">
        <f t="shared" si="1"/>
        <v>0</v>
      </c>
      <c r="G26" s="467" t="s">
        <v>917</v>
      </c>
      <c r="H26" s="466">
        <f t="shared" si="2"/>
        <v>0</v>
      </c>
    </row>
    <row r="27" spans="1:8">
      <c r="A27" s="463" t="s">
        <v>85</v>
      </c>
      <c r="B27" s="459" t="s">
        <v>1696</v>
      </c>
      <c r="C27" s="459"/>
      <c r="D27" s="464">
        <v>111.6</v>
      </c>
      <c r="E27" s="465">
        <f t="shared" si="0"/>
        <v>0</v>
      </c>
      <c r="F27" s="466">
        <f t="shared" si="1"/>
        <v>0</v>
      </c>
      <c r="G27" s="467" t="s">
        <v>917</v>
      </c>
      <c r="H27" s="466">
        <f t="shared" si="2"/>
        <v>0</v>
      </c>
    </row>
    <row r="28" spans="1:8">
      <c r="A28" s="463" t="s">
        <v>85</v>
      </c>
      <c r="B28" s="459" t="s">
        <v>1697</v>
      </c>
      <c r="C28" s="459"/>
      <c r="D28" s="464">
        <v>0</v>
      </c>
      <c r="E28" s="465">
        <f t="shared" si="0"/>
        <v>0</v>
      </c>
      <c r="F28" s="466">
        <f t="shared" si="1"/>
        <v>0</v>
      </c>
      <c r="G28" s="467" t="s">
        <v>917</v>
      </c>
      <c r="H28" s="466">
        <f t="shared" si="2"/>
        <v>0</v>
      </c>
    </row>
    <row r="29" spans="1:8">
      <c r="A29" s="463" t="s">
        <v>75</v>
      </c>
      <c r="B29" s="459" t="s">
        <v>1696</v>
      </c>
      <c r="C29" s="459"/>
      <c r="D29" s="464">
        <v>32</v>
      </c>
      <c r="E29" s="465">
        <f t="shared" si="0"/>
        <v>0</v>
      </c>
      <c r="F29" s="466">
        <f t="shared" si="1"/>
        <v>0</v>
      </c>
      <c r="G29" s="467" t="s">
        <v>917</v>
      </c>
      <c r="H29" s="466">
        <f t="shared" si="2"/>
        <v>0</v>
      </c>
    </row>
    <row r="30" spans="1:8">
      <c r="A30" s="463" t="s">
        <v>75</v>
      </c>
      <c r="B30" s="459" t="s">
        <v>1697</v>
      </c>
      <c r="C30" s="459"/>
      <c r="D30" s="464">
        <v>0</v>
      </c>
      <c r="E30" s="465">
        <f t="shared" si="0"/>
        <v>0</v>
      </c>
      <c r="F30" s="466">
        <f t="shared" si="1"/>
        <v>0</v>
      </c>
      <c r="G30" s="467" t="s">
        <v>917</v>
      </c>
      <c r="H30" s="466">
        <f t="shared" si="2"/>
        <v>0</v>
      </c>
    </row>
    <row r="31" spans="1:8">
      <c r="A31" s="463" t="s">
        <v>70</v>
      </c>
      <c r="B31" s="459" t="s">
        <v>1696</v>
      </c>
      <c r="C31" s="459"/>
      <c r="D31" s="464">
        <v>18</v>
      </c>
      <c r="E31" s="465">
        <f t="shared" si="0"/>
        <v>0</v>
      </c>
      <c r="F31" s="466">
        <f t="shared" si="1"/>
        <v>0</v>
      </c>
      <c r="G31" s="467" t="s">
        <v>917</v>
      </c>
      <c r="H31" s="466">
        <f t="shared" si="2"/>
        <v>0</v>
      </c>
    </row>
    <row r="32" spans="1:8">
      <c r="A32" s="463" t="s">
        <v>70</v>
      </c>
      <c r="B32" s="459" t="s">
        <v>1697</v>
      </c>
      <c r="C32" s="459"/>
      <c r="D32" s="464">
        <v>0</v>
      </c>
      <c r="E32" s="465">
        <f t="shared" si="0"/>
        <v>0</v>
      </c>
      <c r="F32" s="466">
        <f t="shared" si="1"/>
        <v>0</v>
      </c>
      <c r="G32" s="467" t="s">
        <v>917</v>
      </c>
      <c r="H32" s="466">
        <f t="shared" si="2"/>
        <v>0</v>
      </c>
    </row>
    <row r="33" spans="1:8">
      <c r="A33" s="463" t="s">
        <v>62</v>
      </c>
      <c r="B33" s="459" t="s">
        <v>1696</v>
      </c>
      <c r="C33" s="459"/>
      <c r="D33" s="464">
        <v>5</v>
      </c>
      <c r="E33" s="465">
        <f t="shared" si="0"/>
        <v>0</v>
      </c>
      <c r="F33" s="466">
        <f t="shared" si="1"/>
        <v>0</v>
      </c>
      <c r="G33" s="467" t="s">
        <v>917</v>
      </c>
      <c r="H33" s="466">
        <f t="shared" si="2"/>
        <v>0</v>
      </c>
    </row>
    <row r="34" spans="1:8">
      <c r="A34" s="463" t="s">
        <v>62</v>
      </c>
      <c r="B34" s="459" t="s">
        <v>1697</v>
      </c>
      <c r="C34" s="459"/>
      <c r="D34" s="464">
        <v>0</v>
      </c>
      <c r="E34" s="465">
        <f t="shared" si="0"/>
        <v>0</v>
      </c>
      <c r="F34" s="466">
        <f t="shared" si="1"/>
        <v>0</v>
      </c>
      <c r="G34" s="467" t="s">
        <v>917</v>
      </c>
      <c r="H34" s="466">
        <f t="shared" si="2"/>
        <v>0</v>
      </c>
    </row>
    <row r="35" spans="1:8">
      <c r="A35" s="463" t="s">
        <v>80</v>
      </c>
      <c r="B35" s="459" t="s">
        <v>1696</v>
      </c>
      <c r="C35" s="459"/>
      <c r="D35" s="464">
        <v>43.5</v>
      </c>
      <c r="E35" s="465">
        <f t="shared" si="0"/>
        <v>0</v>
      </c>
      <c r="F35" s="466">
        <f t="shared" si="1"/>
        <v>0</v>
      </c>
      <c r="G35" s="467" t="s">
        <v>917</v>
      </c>
      <c r="H35" s="466">
        <f t="shared" si="2"/>
        <v>0</v>
      </c>
    </row>
    <row r="36" spans="1:8">
      <c r="A36" s="463" t="s">
        <v>80</v>
      </c>
      <c r="B36" s="459" t="s">
        <v>1697</v>
      </c>
      <c r="C36" s="459"/>
      <c r="D36" s="464">
        <v>2.5</v>
      </c>
      <c r="E36" s="465">
        <f t="shared" si="0"/>
        <v>0</v>
      </c>
      <c r="F36" s="466">
        <f t="shared" si="1"/>
        <v>0</v>
      </c>
      <c r="G36" s="467" t="s">
        <v>917</v>
      </c>
      <c r="H36" s="466">
        <f t="shared" si="2"/>
        <v>0</v>
      </c>
    </row>
    <row r="37" spans="1:8">
      <c r="A37" s="463" t="s">
        <v>83</v>
      </c>
      <c r="B37" s="459" t="s">
        <v>1696</v>
      </c>
      <c r="C37" s="459"/>
      <c r="D37" s="464">
        <v>75</v>
      </c>
      <c r="E37" s="465">
        <f t="shared" si="0"/>
        <v>0</v>
      </c>
      <c r="F37" s="466">
        <f t="shared" si="1"/>
        <v>0</v>
      </c>
      <c r="G37" s="467" t="s">
        <v>917</v>
      </c>
      <c r="H37" s="466">
        <f t="shared" si="2"/>
        <v>0</v>
      </c>
    </row>
    <row r="38" spans="1:8">
      <c r="A38" s="463" t="s">
        <v>83</v>
      </c>
      <c r="B38" s="459" t="s">
        <v>1697</v>
      </c>
      <c r="C38" s="459"/>
      <c r="D38" s="464">
        <v>125</v>
      </c>
      <c r="E38" s="465">
        <f t="shared" si="0"/>
        <v>0</v>
      </c>
      <c r="F38" s="466">
        <f t="shared" si="1"/>
        <v>0</v>
      </c>
      <c r="G38" s="467" t="s">
        <v>917</v>
      </c>
      <c r="H38" s="466">
        <f t="shared" si="2"/>
        <v>0</v>
      </c>
    </row>
    <row r="39" spans="1:8">
      <c r="A39" s="463" t="s">
        <v>79</v>
      </c>
      <c r="B39" s="459" t="s">
        <v>1696</v>
      </c>
      <c r="C39" s="459"/>
      <c r="D39" s="464">
        <v>27.5</v>
      </c>
      <c r="E39" s="465">
        <f t="shared" si="0"/>
        <v>0</v>
      </c>
      <c r="F39" s="466">
        <f t="shared" si="1"/>
        <v>0</v>
      </c>
      <c r="G39" s="467" t="s">
        <v>917</v>
      </c>
      <c r="H39" s="466">
        <f t="shared" si="2"/>
        <v>0</v>
      </c>
    </row>
    <row r="40" spans="1:8">
      <c r="A40" s="463" t="s">
        <v>79</v>
      </c>
      <c r="B40" s="459" t="s">
        <v>1697</v>
      </c>
      <c r="C40" s="459"/>
      <c r="D40" s="464">
        <v>11</v>
      </c>
      <c r="E40" s="465">
        <f t="shared" si="0"/>
        <v>0</v>
      </c>
      <c r="F40" s="466">
        <f t="shared" si="1"/>
        <v>0</v>
      </c>
      <c r="G40" s="467" t="s">
        <v>917</v>
      </c>
      <c r="H40" s="466">
        <f t="shared" si="2"/>
        <v>0</v>
      </c>
    </row>
    <row r="41" spans="1:8">
      <c r="A41" s="463" t="s">
        <v>52</v>
      </c>
      <c r="B41" s="459" t="s">
        <v>1696</v>
      </c>
      <c r="C41" s="459"/>
      <c r="D41" s="464">
        <v>114</v>
      </c>
      <c r="E41" s="465">
        <f t="shared" si="0"/>
        <v>0</v>
      </c>
      <c r="F41" s="466">
        <f t="shared" si="1"/>
        <v>0</v>
      </c>
      <c r="G41" s="467" t="s">
        <v>917</v>
      </c>
      <c r="H41" s="466">
        <f t="shared" si="2"/>
        <v>0</v>
      </c>
    </row>
    <row r="42" spans="1:8">
      <c r="A42" s="463" t="s">
        <v>52</v>
      </c>
      <c r="B42" s="459" t="s">
        <v>1697</v>
      </c>
      <c r="C42" s="459"/>
      <c r="D42" s="464">
        <v>6.7</v>
      </c>
      <c r="E42" s="465">
        <f t="shared" si="0"/>
        <v>0</v>
      </c>
      <c r="F42" s="466">
        <f t="shared" si="1"/>
        <v>0</v>
      </c>
      <c r="G42" s="467" t="s">
        <v>917</v>
      </c>
      <c r="H42" s="466">
        <f t="shared" si="2"/>
        <v>0</v>
      </c>
    </row>
    <row r="43" spans="1:8">
      <c r="A43" s="463" t="s">
        <v>61</v>
      </c>
      <c r="B43" s="459" t="s">
        <v>1696</v>
      </c>
      <c r="C43" s="459"/>
      <c r="D43" s="464">
        <v>36.700000000000003</v>
      </c>
      <c r="E43" s="465">
        <f t="shared" ref="E43:E61" si="3">VLOOKUP(B43,$E$3:$F$9,2,FALSE)</f>
        <v>0</v>
      </c>
      <c r="F43" s="466">
        <f t="shared" si="1"/>
        <v>0</v>
      </c>
      <c r="G43" s="467" t="s">
        <v>917</v>
      </c>
      <c r="H43" s="466">
        <f t="shared" si="2"/>
        <v>0</v>
      </c>
    </row>
    <row r="44" spans="1:8">
      <c r="A44" s="463" t="s">
        <v>61</v>
      </c>
      <c r="B44" s="459" t="s">
        <v>1697</v>
      </c>
      <c r="C44" s="459"/>
      <c r="D44" s="464">
        <v>13.7</v>
      </c>
      <c r="E44" s="465">
        <f t="shared" si="3"/>
        <v>0</v>
      </c>
      <c r="F44" s="466">
        <f t="shared" si="1"/>
        <v>0</v>
      </c>
      <c r="G44" s="467" t="s">
        <v>917</v>
      </c>
      <c r="H44" s="466">
        <f t="shared" si="2"/>
        <v>0</v>
      </c>
    </row>
    <row r="45" spans="1:8">
      <c r="A45" s="463" t="s">
        <v>84</v>
      </c>
      <c r="B45" s="459" t="s">
        <v>1696</v>
      </c>
      <c r="C45" s="459"/>
      <c r="D45" s="464">
        <v>85</v>
      </c>
      <c r="E45" s="465">
        <f t="shared" si="3"/>
        <v>0</v>
      </c>
      <c r="F45" s="466">
        <f t="shared" si="1"/>
        <v>0</v>
      </c>
      <c r="G45" s="467" t="s">
        <v>917</v>
      </c>
      <c r="H45" s="466">
        <f t="shared" si="2"/>
        <v>0</v>
      </c>
    </row>
    <row r="46" spans="1:8">
      <c r="A46" s="463" t="s">
        <v>84</v>
      </c>
      <c r="B46" s="459" t="s">
        <v>1697</v>
      </c>
      <c r="C46" s="459"/>
      <c r="D46" s="464">
        <v>31</v>
      </c>
      <c r="E46" s="465">
        <f t="shared" si="3"/>
        <v>0</v>
      </c>
      <c r="F46" s="466">
        <f t="shared" si="1"/>
        <v>0</v>
      </c>
      <c r="G46" s="467" t="s">
        <v>917</v>
      </c>
      <c r="H46" s="466">
        <f t="shared" si="2"/>
        <v>0</v>
      </c>
    </row>
    <row r="47" spans="1:8">
      <c r="A47" s="463" t="s">
        <v>72</v>
      </c>
      <c r="B47" s="459" t="s">
        <v>1696</v>
      </c>
      <c r="C47" s="459"/>
      <c r="D47" s="464">
        <v>76</v>
      </c>
      <c r="E47" s="465">
        <f t="shared" si="3"/>
        <v>0</v>
      </c>
      <c r="F47" s="466">
        <f t="shared" si="1"/>
        <v>0</v>
      </c>
      <c r="G47" s="467" t="s">
        <v>917</v>
      </c>
      <c r="H47" s="466">
        <f t="shared" si="2"/>
        <v>0</v>
      </c>
    </row>
    <row r="48" spans="1:8">
      <c r="A48" s="463" t="s">
        <v>72</v>
      </c>
      <c r="B48" s="459" t="s">
        <v>1697</v>
      </c>
      <c r="C48" s="459"/>
      <c r="D48" s="464">
        <v>11.2</v>
      </c>
      <c r="E48" s="465">
        <f t="shared" si="3"/>
        <v>0</v>
      </c>
      <c r="F48" s="466">
        <f t="shared" si="1"/>
        <v>0</v>
      </c>
      <c r="G48" s="467" t="s">
        <v>917</v>
      </c>
      <c r="H48" s="466">
        <f t="shared" si="2"/>
        <v>0</v>
      </c>
    </row>
    <row r="49" spans="1:8">
      <c r="A49" s="463" t="s">
        <v>55</v>
      </c>
      <c r="B49" s="459" t="s">
        <v>1696</v>
      </c>
      <c r="C49" s="459"/>
      <c r="D49" s="464">
        <v>111.6</v>
      </c>
      <c r="E49" s="465">
        <f t="shared" si="3"/>
        <v>0</v>
      </c>
      <c r="F49" s="466">
        <f t="shared" ref="F49:F81" si="4">(D49*E49)</f>
        <v>0</v>
      </c>
      <c r="G49" s="467" t="s">
        <v>917</v>
      </c>
      <c r="H49" s="466">
        <f t="shared" ref="H49:H54" si="5">G49*F49</f>
        <v>0</v>
      </c>
    </row>
    <row r="50" spans="1:8">
      <c r="A50" s="463" t="s">
        <v>55</v>
      </c>
      <c r="B50" s="459" t="s">
        <v>1697</v>
      </c>
      <c r="C50" s="459"/>
      <c r="D50" s="464">
        <v>11.2</v>
      </c>
      <c r="E50" s="465">
        <f t="shared" si="3"/>
        <v>0</v>
      </c>
      <c r="F50" s="466">
        <f t="shared" si="4"/>
        <v>0</v>
      </c>
      <c r="G50" s="467" t="s">
        <v>917</v>
      </c>
      <c r="H50" s="466">
        <f t="shared" si="5"/>
        <v>0</v>
      </c>
    </row>
    <row r="51" spans="1:8">
      <c r="A51" s="463" t="s">
        <v>58</v>
      </c>
      <c r="B51" s="459" t="s">
        <v>1696</v>
      </c>
      <c r="C51" s="459"/>
      <c r="D51" s="464">
        <v>142</v>
      </c>
      <c r="E51" s="465">
        <f t="shared" si="3"/>
        <v>0</v>
      </c>
      <c r="F51" s="466">
        <f t="shared" si="4"/>
        <v>0</v>
      </c>
      <c r="G51" s="467" t="s">
        <v>917</v>
      </c>
      <c r="H51" s="466">
        <f t="shared" si="5"/>
        <v>0</v>
      </c>
    </row>
    <row r="52" spans="1:8">
      <c r="A52" s="463" t="s">
        <v>58</v>
      </c>
      <c r="B52" s="459" t="s">
        <v>1697</v>
      </c>
      <c r="C52" s="459"/>
      <c r="D52" s="464">
        <v>3</v>
      </c>
      <c r="E52" s="465">
        <f t="shared" si="3"/>
        <v>0</v>
      </c>
      <c r="F52" s="466">
        <f t="shared" si="4"/>
        <v>0</v>
      </c>
      <c r="G52" s="467" t="s">
        <v>917</v>
      </c>
      <c r="H52" s="466">
        <f t="shared" si="5"/>
        <v>0</v>
      </c>
    </row>
    <row r="53" spans="1:8">
      <c r="A53" s="463" t="s">
        <v>59</v>
      </c>
      <c r="B53" s="459" t="s">
        <v>1696</v>
      </c>
      <c r="C53" s="459"/>
      <c r="D53" s="464">
        <v>111.6</v>
      </c>
      <c r="E53" s="465">
        <f t="shared" si="3"/>
        <v>0</v>
      </c>
      <c r="F53" s="466">
        <f t="shared" si="4"/>
        <v>0</v>
      </c>
      <c r="G53" s="467" t="s">
        <v>917</v>
      </c>
      <c r="H53" s="466">
        <f t="shared" si="5"/>
        <v>0</v>
      </c>
    </row>
    <row r="54" spans="1:8">
      <c r="A54" s="463" t="s">
        <v>59</v>
      </c>
      <c r="B54" s="459" t="s">
        <v>1697</v>
      </c>
      <c r="C54" s="459"/>
      <c r="D54" s="464">
        <v>6.6</v>
      </c>
      <c r="E54" s="465">
        <f t="shared" si="3"/>
        <v>0</v>
      </c>
      <c r="F54" s="466">
        <f t="shared" si="4"/>
        <v>0</v>
      </c>
      <c r="G54" s="467" t="s">
        <v>917</v>
      </c>
      <c r="H54" s="466">
        <f t="shared" si="5"/>
        <v>0</v>
      </c>
    </row>
    <row r="55" spans="1:8">
      <c r="A55" s="468" t="s">
        <v>63</v>
      </c>
      <c r="B55" s="504" t="s">
        <v>1694</v>
      </c>
      <c r="C55" s="459"/>
      <c r="D55" s="464">
        <v>143.80000000000001</v>
      </c>
      <c r="E55" s="465">
        <f t="shared" si="3"/>
        <v>0</v>
      </c>
      <c r="F55" s="466">
        <f t="shared" si="4"/>
        <v>0</v>
      </c>
      <c r="G55" s="467" t="s">
        <v>917</v>
      </c>
      <c r="H55" s="466">
        <f t="shared" ref="H55:H81" si="6">G55*F55</f>
        <v>0</v>
      </c>
    </row>
    <row r="56" spans="1:8">
      <c r="A56" s="468" t="s">
        <v>63</v>
      </c>
      <c r="B56" s="504" t="s">
        <v>1695</v>
      </c>
      <c r="C56" s="459"/>
      <c r="D56" s="464">
        <v>143.80000000000001</v>
      </c>
      <c r="E56" s="465">
        <f t="shared" si="3"/>
        <v>0</v>
      </c>
      <c r="F56" s="466">
        <f t="shared" ref="F56:F58" si="7">(D56*E56)</f>
        <v>0</v>
      </c>
      <c r="G56" s="467" t="s">
        <v>917</v>
      </c>
      <c r="H56" s="466">
        <f t="shared" ref="H56:H58" si="8">G56*F56</f>
        <v>0</v>
      </c>
    </row>
    <row r="57" spans="1:8">
      <c r="A57" s="468" t="s">
        <v>63</v>
      </c>
      <c r="B57" s="504" t="s">
        <v>1697</v>
      </c>
      <c r="C57" s="459"/>
      <c r="D57" s="464">
        <v>24.9</v>
      </c>
      <c r="E57" s="465">
        <f t="shared" si="3"/>
        <v>0</v>
      </c>
      <c r="F57" s="466">
        <f t="shared" si="7"/>
        <v>0</v>
      </c>
      <c r="G57" s="467" t="s">
        <v>917</v>
      </c>
      <c r="H57" s="466">
        <f t="shared" si="8"/>
        <v>0</v>
      </c>
    </row>
    <row r="58" spans="1:8">
      <c r="A58" s="468" t="s">
        <v>63</v>
      </c>
      <c r="B58" s="504" t="s">
        <v>1698</v>
      </c>
      <c r="C58" s="504"/>
      <c r="D58" s="464">
        <v>24.9</v>
      </c>
      <c r="E58" s="465">
        <f t="shared" si="3"/>
        <v>0</v>
      </c>
      <c r="F58" s="466">
        <f t="shared" si="7"/>
        <v>0</v>
      </c>
      <c r="G58" s="467" t="s">
        <v>917</v>
      </c>
      <c r="H58" s="466">
        <f t="shared" si="8"/>
        <v>0</v>
      </c>
    </row>
    <row r="59" spans="1:8">
      <c r="A59" s="468" t="s">
        <v>64</v>
      </c>
      <c r="B59" s="504" t="s">
        <v>1694</v>
      </c>
      <c r="C59" s="459"/>
      <c r="D59" s="464">
        <v>1835</v>
      </c>
      <c r="E59" s="465">
        <f t="shared" si="3"/>
        <v>0</v>
      </c>
      <c r="F59" s="466">
        <f t="shared" si="4"/>
        <v>0</v>
      </c>
      <c r="G59" s="467" t="s">
        <v>917</v>
      </c>
      <c r="H59" s="466">
        <f t="shared" si="6"/>
        <v>0</v>
      </c>
    </row>
    <row r="60" spans="1:8">
      <c r="A60" s="468" t="s">
        <v>64</v>
      </c>
      <c r="B60" s="504" t="s">
        <v>1695</v>
      </c>
      <c r="C60" s="459"/>
      <c r="D60" s="464">
        <v>1835</v>
      </c>
      <c r="E60" s="465">
        <f t="shared" si="3"/>
        <v>0</v>
      </c>
      <c r="F60" s="466">
        <f t="shared" ref="F60:F61" si="9">(D60*E60)</f>
        <v>0</v>
      </c>
      <c r="G60" s="467" t="s">
        <v>917</v>
      </c>
      <c r="H60" s="466">
        <f t="shared" ref="H60:H62" si="10">G60*F60</f>
        <v>0</v>
      </c>
    </row>
    <row r="61" spans="1:8">
      <c r="A61" s="468" t="s">
        <v>64</v>
      </c>
      <c r="B61" s="504" t="s">
        <v>1697</v>
      </c>
      <c r="C61" s="459"/>
      <c r="D61" s="464">
        <v>7840</v>
      </c>
      <c r="E61" s="465">
        <f t="shared" si="3"/>
        <v>0</v>
      </c>
      <c r="F61" s="466">
        <f t="shared" si="9"/>
        <v>0</v>
      </c>
      <c r="G61" s="467" t="s">
        <v>917</v>
      </c>
      <c r="H61" s="466">
        <f t="shared" si="10"/>
        <v>0</v>
      </c>
    </row>
    <row r="62" spans="1:8">
      <c r="A62" s="468" t="s">
        <v>64</v>
      </c>
      <c r="B62" s="556" t="s">
        <v>1704</v>
      </c>
      <c r="C62" s="504"/>
      <c r="D62" s="464">
        <v>1</v>
      </c>
      <c r="E62" s="554"/>
      <c r="F62" s="555">
        <v>0</v>
      </c>
      <c r="G62" s="467" t="s">
        <v>917</v>
      </c>
      <c r="H62" s="466">
        <f t="shared" si="10"/>
        <v>0</v>
      </c>
    </row>
    <row r="63" spans="1:8">
      <c r="A63" s="468" t="s">
        <v>65</v>
      </c>
      <c r="B63" s="504" t="s">
        <v>1694</v>
      </c>
      <c r="C63" s="504"/>
      <c r="D63" s="464">
        <v>122.8</v>
      </c>
      <c r="E63" s="465">
        <f>VLOOKUP(B63,$E$3:$F$9,2,FALSE)</f>
        <v>0</v>
      </c>
      <c r="F63" s="466">
        <f t="shared" si="4"/>
        <v>0</v>
      </c>
      <c r="G63" s="467" t="s">
        <v>917</v>
      </c>
      <c r="H63" s="466">
        <f t="shared" si="6"/>
        <v>0</v>
      </c>
    </row>
    <row r="64" spans="1:8">
      <c r="A64" s="468" t="s">
        <v>65</v>
      </c>
      <c r="B64" s="504" t="s">
        <v>1695</v>
      </c>
      <c r="C64" s="504"/>
      <c r="D64" s="464">
        <v>122.8</v>
      </c>
      <c r="E64" s="465">
        <f>VLOOKUP(B64,$E$3:$F$9,2,FALSE)</f>
        <v>0</v>
      </c>
      <c r="F64" s="466">
        <f t="shared" ref="F64:F66" si="11">(D64*E64)</f>
        <v>0</v>
      </c>
      <c r="G64" s="467" t="s">
        <v>917</v>
      </c>
      <c r="H64" s="466">
        <f t="shared" ref="H64:H67" si="12">G64*F64</f>
        <v>0</v>
      </c>
    </row>
    <row r="65" spans="1:8">
      <c r="A65" s="468" t="s">
        <v>65</v>
      </c>
      <c r="B65" s="504" t="s">
        <v>1697</v>
      </c>
      <c r="C65" s="504"/>
      <c r="D65" s="464">
        <v>15.8</v>
      </c>
      <c r="E65" s="465">
        <f>VLOOKUP(B65,$E$3:$F$9,2,FALSE)</f>
        <v>0</v>
      </c>
      <c r="F65" s="466">
        <f t="shared" si="11"/>
        <v>0</v>
      </c>
      <c r="G65" s="467" t="s">
        <v>917</v>
      </c>
      <c r="H65" s="466">
        <f t="shared" si="12"/>
        <v>0</v>
      </c>
    </row>
    <row r="66" spans="1:8">
      <c r="A66" s="468" t="s">
        <v>65</v>
      </c>
      <c r="B66" s="504" t="s">
        <v>1698</v>
      </c>
      <c r="C66" s="504"/>
      <c r="D66" s="464">
        <v>45.8</v>
      </c>
      <c r="E66" s="465">
        <f>VLOOKUP(B66,$E$3:$F$9,2,FALSE)</f>
        <v>0</v>
      </c>
      <c r="F66" s="466">
        <f t="shared" si="11"/>
        <v>0</v>
      </c>
      <c r="G66" s="467" t="s">
        <v>917</v>
      </c>
      <c r="H66" s="466">
        <f t="shared" si="12"/>
        <v>0</v>
      </c>
    </row>
    <row r="67" spans="1:8">
      <c r="A67" s="468" t="s">
        <v>65</v>
      </c>
      <c r="B67" s="556" t="s">
        <v>1704</v>
      </c>
      <c r="C67" s="504"/>
      <c r="D67" s="464">
        <v>1</v>
      </c>
      <c r="E67" s="554"/>
      <c r="F67" s="555">
        <v>0</v>
      </c>
      <c r="G67" s="467" t="s">
        <v>917</v>
      </c>
      <c r="H67" s="466">
        <f t="shared" si="12"/>
        <v>0</v>
      </c>
    </row>
    <row r="68" spans="1:8">
      <c r="A68" s="468" t="s">
        <v>71</v>
      </c>
      <c r="B68" s="504" t="s">
        <v>1696</v>
      </c>
      <c r="C68" s="504" t="s">
        <v>1705</v>
      </c>
      <c r="D68" s="464">
        <v>1</v>
      </c>
      <c r="E68" s="465">
        <f>VLOOKUP(B68,$E$3:$F$9,2,FALSE)</f>
        <v>0</v>
      </c>
      <c r="F68" s="466">
        <f t="shared" si="4"/>
        <v>0</v>
      </c>
      <c r="G68" s="467" t="s">
        <v>917</v>
      </c>
      <c r="H68" s="466">
        <f t="shared" si="6"/>
        <v>0</v>
      </c>
    </row>
    <row r="69" spans="1:8">
      <c r="A69" s="531" t="s">
        <v>74</v>
      </c>
      <c r="B69" s="459" t="s">
        <v>1694</v>
      </c>
      <c r="C69" s="459"/>
      <c r="D69" s="464">
        <v>1487</v>
      </c>
      <c r="E69" s="465">
        <f>VLOOKUP(B69,$E$3:$F$9,2,FALSE)</f>
        <v>0</v>
      </c>
      <c r="F69" s="466">
        <f t="shared" si="4"/>
        <v>0</v>
      </c>
      <c r="G69" s="467" t="s">
        <v>917</v>
      </c>
      <c r="H69" s="466">
        <f t="shared" si="6"/>
        <v>0</v>
      </c>
    </row>
    <row r="70" spans="1:8">
      <c r="A70" s="531" t="s">
        <v>74</v>
      </c>
      <c r="B70" s="459" t="s">
        <v>1695</v>
      </c>
      <c r="C70" s="459"/>
      <c r="D70" s="464">
        <v>1487</v>
      </c>
      <c r="E70" s="465">
        <f>VLOOKUP(B70,$E$3:$F$9,2,FALSE)</f>
        <v>0</v>
      </c>
      <c r="F70" s="466">
        <f t="shared" ref="F70:F71" si="13">(D70*E70)</f>
        <v>0</v>
      </c>
      <c r="G70" s="467" t="s">
        <v>917</v>
      </c>
      <c r="H70" s="466">
        <f t="shared" ref="H70:H72" si="14">G70*F70</f>
        <v>0</v>
      </c>
    </row>
    <row r="71" spans="1:8">
      <c r="A71" s="531" t="s">
        <v>74</v>
      </c>
      <c r="B71" s="459" t="s">
        <v>1697</v>
      </c>
      <c r="C71" s="459"/>
      <c r="D71" s="464">
        <v>1425</v>
      </c>
      <c r="E71" s="465">
        <f>VLOOKUP(B71,$E$3:$F$9,2,FALSE)</f>
        <v>0</v>
      </c>
      <c r="F71" s="466">
        <f t="shared" si="13"/>
        <v>0</v>
      </c>
      <c r="G71" s="467" t="s">
        <v>917</v>
      </c>
      <c r="H71" s="466">
        <f t="shared" si="14"/>
        <v>0</v>
      </c>
    </row>
    <row r="72" spans="1:8">
      <c r="A72" s="531" t="s">
        <v>74</v>
      </c>
      <c r="B72" s="556" t="s">
        <v>1704</v>
      </c>
      <c r="C72" s="504"/>
      <c r="D72" s="464">
        <v>1</v>
      </c>
      <c r="E72" s="554"/>
      <c r="F72" s="555">
        <v>0</v>
      </c>
      <c r="G72" s="467" t="s">
        <v>917</v>
      </c>
      <c r="H72" s="466">
        <f t="shared" si="14"/>
        <v>0</v>
      </c>
    </row>
    <row r="73" spans="1:8">
      <c r="A73" s="531" t="s">
        <v>76</v>
      </c>
      <c r="B73" s="459" t="s">
        <v>1694</v>
      </c>
      <c r="C73" s="459"/>
      <c r="D73" s="464">
        <v>390</v>
      </c>
      <c r="E73" s="465">
        <f>VLOOKUP(B73,$E$3:$F$9,2,FALSE)</f>
        <v>0</v>
      </c>
      <c r="F73" s="466">
        <f t="shared" si="4"/>
        <v>0</v>
      </c>
      <c r="G73" s="467" t="s">
        <v>917</v>
      </c>
      <c r="H73" s="466">
        <f t="shared" si="6"/>
        <v>0</v>
      </c>
    </row>
    <row r="74" spans="1:8">
      <c r="A74" s="531" t="s">
        <v>76</v>
      </c>
      <c r="B74" s="459" t="s">
        <v>1695</v>
      </c>
      <c r="C74" s="459"/>
      <c r="D74" s="464">
        <v>390</v>
      </c>
      <c r="E74" s="465">
        <f>VLOOKUP(B74,$E$3:$F$9,2,FALSE)</f>
        <v>0</v>
      </c>
      <c r="F74" s="466">
        <f t="shared" ref="F74:F75" si="15">(D74*E74)</f>
        <v>0</v>
      </c>
      <c r="G74" s="467" t="s">
        <v>917</v>
      </c>
      <c r="H74" s="466">
        <f t="shared" ref="H74:H76" si="16">G74*F74</f>
        <v>0</v>
      </c>
    </row>
    <row r="75" spans="1:8">
      <c r="A75" s="531" t="s">
        <v>76</v>
      </c>
      <c r="B75" s="459" t="s">
        <v>1697</v>
      </c>
      <c r="C75" s="459"/>
      <c r="D75" s="464">
        <v>1320</v>
      </c>
      <c r="E75" s="465">
        <f>VLOOKUP(B75,$E$3:$F$9,2,FALSE)</f>
        <v>0</v>
      </c>
      <c r="F75" s="466">
        <f t="shared" si="15"/>
        <v>0</v>
      </c>
      <c r="G75" s="467" t="s">
        <v>917</v>
      </c>
      <c r="H75" s="466">
        <f t="shared" si="16"/>
        <v>0</v>
      </c>
    </row>
    <row r="76" spans="1:8">
      <c r="A76" s="531" t="s">
        <v>76</v>
      </c>
      <c r="B76" s="556" t="s">
        <v>1704</v>
      </c>
      <c r="C76" s="504"/>
      <c r="D76" s="464">
        <v>1</v>
      </c>
      <c r="E76" s="554"/>
      <c r="F76" s="555">
        <v>0</v>
      </c>
      <c r="G76" s="467" t="s">
        <v>917</v>
      </c>
      <c r="H76" s="466">
        <f t="shared" si="16"/>
        <v>0</v>
      </c>
    </row>
    <row r="77" spans="1:8">
      <c r="A77" s="531" t="s">
        <v>77</v>
      </c>
      <c r="B77" s="459" t="s">
        <v>1694</v>
      </c>
      <c r="C77" s="459"/>
      <c r="D77" s="464">
        <v>725</v>
      </c>
      <c r="E77" s="465">
        <f>VLOOKUP(B77,$E$3:$F$9,2,FALSE)</f>
        <v>0</v>
      </c>
      <c r="F77" s="466">
        <f t="shared" si="4"/>
        <v>0</v>
      </c>
      <c r="G77" s="467" t="s">
        <v>917</v>
      </c>
      <c r="H77" s="466">
        <f t="shared" si="6"/>
        <v>0</v>
      </c>
    </row>
    <row r="78" spans="1:8">
      <c r="A78" s="531" t="s">
        <v>77</v>
      </c>
      <c r="B78" s="459" t="s">
        <v>1695</v>
      </c>
      <c r="C78" s="459"/>
      <c r="D78" s="464">
        <v>725</v>
      </c>
      <c r="E78" s="465">
        <f>VLOOKUP(B78,$E$3:$F$9,2,FALSE)</f>
        <v>0</v>
      </c>
      <c r="F78" s="466">
        <f t="shared" ref="F78:F79" si="17">(D78*E78)</f>
        <v>0</v>
      </c>
      <c r="G78" s="467" t="s">
        <v>917</v>
      </c>
      <c r="H78" s="466">
        <f t="shared" ref="H78:H80" si="18">G78*F78</f>
        <v>0</v>
      </c>
    </row>
    <row r="79" spans="1:8">
      <c r="A79" s="531" t="s">
        <v>77</v>
      </c>
      <c r="B79" s="459" t="s">
        <v>1697</v>
      </c>
      <c r="C79" s="459"/>
      <c r="D79" s="464">
        <v>1450</v>
      </c>
      <c r="E79" s="465">
        <f>VLOOKUP(B79,$E$3:$F$9,2,FALSE)</f>
        <v>0</v>
      </c>
      <c r="F79" s="466">
        <f t="shared" si="17"/>
        <v>0</v>
      </c>
      <c r="G79" s="467" t="s">
        <v>917</v>
      </c>
      <c r="H79" s="466">
        <f t="shared" si="18"/>
        <v>0</v>
      </c>
    </row>
    <row r="80" spans="1:8">
      <c r="A80" s="531" t="s">
        <v>77</v>
      </c>
      <c r="B80" s="556" t="s">
        <v>1704</v>
      </c>
      <c r="C80" s="504"/>
      <c r="D80" s="464">
        <v>1</v>
      </c>
      <c r="E80" s="554"/>
      <c r="F80" s="555">
        <v>0</v>
      </c>
      <c r="G80" s="467" t="s">
        <v>917</v>
      </c>
      <c r="H80" s="466">
        <f t="shared" si="18"/>
        <v>0</v>
      </c>
    </row>
    <row r="81" spans="1:8">
      <c r="A81" s="468" t="s">
        <v>88</v>
      </c>
      <c r="B81" s="459" t="s">
        <v>1694</v>
      </c>
      <c r="C81" s="504"/>
      <c r="D81" s="559">
        <v>700</v>
      </c>
      <c r="E81" s="465">
        <f t="shared" ref="E81:E96" si="19">VLOOKUP(B81,$E$3:$F$9,2,FALSE)</f>
        <v>0</v>
      </c>
      <c r="F81" s="466">
        <f t="shared" si="4"/>
        <v>0</v>
      </c>
      <c r="G81" s="467" t="s">
        <v>917</v>
      </c>
      <c r="H81" s="466">
        <f t="shared" si="6"/>
        <v>0</v>
      </c>
    </row>
    <row r="82" spans="1:8">
      <c r="A82" s="468" t="s">
        <v>88</v>
      </c>
      <c r="B82" s="459" t="s">
        <v>1697</v>
      </c>
      <c r="C82" s="504"/>
      <c r="D82" s="464">
        <v>3200</v>
      </c>
      <c r="E82" s="465">
        <f t="shared" si="19"/>
        <v>0</v>
      </c>
      <c r="F82" s="466">
        <f t="shared" ref="F82" si="20">(D82*E82)</f>
        <v>0</v>
      </c>
      <c r="G82" s="467" t="s">
        <v>917</v>
      </c>
      <c r="H82" s="466">
        <f t="shared" ref="H82" si="21">G82*F82</f>
        <v>0</v>
      </c>
    </row>
    <row r="83" spans="1:8">
      <c r="A83" s="516" t="s">
        <v>73</v>
      </c>
      <c r="B83" s="459" t="s">
        <v>1696</v>
      </c>
      <c r="C83" s="499" t="s">
        <v>1706</v>
      </c>
      <c r="D83" s="464">
        <v>0</v>
      </c>
      <c r="E83" s="465">
        <f t="shared" si="19"/>
        <v>0</v>
      </c>
      <c r="F83" s="466">
        <f t="shared" ref="F83:F87" si="22">(D83*E83)</f>
        <v>0</v>
      </c>
      <c r="G83" s="467" t="s">
        <v>917</v>
      </c>
      <c r="H83" s="466">
        <f t="shared" ref="H83:H87" si="23">G83*F83</f>
        <v>0</v>
      </c>
    </row>
    <row r="84" spans="1:8">
      <c r="A84" s="468" t="s">
        <v>68</v>
      </c>
      <c r="B84" s="459" t="s">
        <v>1694</v>
      </c>
      <c r="C84" s="504"/>
      <c r="D84" s="464">
        <v>120</v>
      </c>
      <c r="E84" s="465">
        <f t="shared" si="19"/>
        <v>0</v>
      </c>
      <c r="F84" s="466">
        <f t="shared" ref="F84" si="24">(D84*E84)</f>
        <v>0</v>
      </c>
      <c r="G84" s="467" t="s">
        <v>917</v>
      </c>
      <c r="H84" s="466">
        <f t="shared" ref="H84" si="25">G84*F84</f>
        <v>0</v>
      </c>
    </row>
    <row r="85" spans="1:8">
      <c r="A85" s="468" t="s">
        <v>68</v>
      </c>
      <c r="B85" s="459" t="s">
        <v>1695</v>
      </c>
      <c r="C85" s="504"/>
      <c r="D85" s="464">
        <v>120</v>
      </c>
      <c r="E85" s="465">
        <f t="shared" si="19"/>
        <v>0</v>
      </c>
      <c r="F85" s="466">
        <f t="shared" si="22"/>
        <v>0</v>
      </c>
      <c r="G85" s="467" t="s">
        <v>917</v>
      </c>
      <c r="H85" s="466">
        <f t="shared" si="23"/>
        <v>0</v>
      </c>
    </row>
    <row r="86" spans="1:8">
      <c r="A86" s="516" t="s">
        <v>68</v>
      </c>
      <c r="B86" s="459" t="s">
        <v>1697</v>
      </c>
      <c r="C86" s="499" t="s">
        <v>1706</v>
      </c>
      <c r="D86" s="464">
        <v>0</v>
      </c>
      <c r="E86" s="465">
        <f t="shared" si="19"/>
        <v>0</v>
      </c>
      <c r="F86" s="466">
        <f t="shared" ref="F86" si="26">(D86*E86)</f>
        <v>0</v>
      </c>
      <c r="G86" s="467" t="s">
        <v>917</v>
      </c>
      <c r="H86" s="466">
        <f t="shared" ref="H86" si="27">G86*F86</f>
        <v>0</v>
      </c>
    </row>
    <row r="87" spans="1:8">
      <c r="A87" s="516" t="s">
        <v>69</v>
      </c>
      <c r="B87" s="459" t="s">
        <v>1696</v>
      </c>
      <c r="C87" s="499" t="s">
        <v>1706</v>
      </c>
      <c r="D87" s="464">
        <v>0</v>
      </c>
      <c r="E87" s="465">
        <f t="shared" si="19"/>
        <v>0</v>
      </c>
      <c r="F87" s="466">
        <f t="shared" si="22"/>
        <v>0</v>
      </c>
      <c r="G87" s="467" t="s">
        <v>917</v>
      </c>
      <c r="H87" s="466">
        <f t="shared" si="23"/>
        <v>0</v>
      </c>
    </row>
    <row r="88" spans="1:8">
      <c r="A88" s="468" t="s">
        <v>90</v>
      </c>
      <c r="B88" s="504" t="s">
        <v>1695</v>
      </c>
      <c r="C88" s="504"/>
      <c r="D88" s="464">
        <v>283</v>
      </c>
      <c r="E88" s="465">
        <f t="shared" si="19"/>
        <v>0</v>
      </c>
      <c r="F88" s="466">
        <f t="shared" ref="F88:F96" si="28">(D88*E88)</f>
        <v>0</v>
      </c>
      <c r="G88" s="467" t="s">
        <v>917</v>
      </c>
      <c r="H88" s="466">
        <f t="shared" ref="H88:H96" si="29">G88*F88</f>
        <v>0</v>
      </c>
    </row>
    <row r="89" spans="1:8">
      <c r="A89" s="468" t="s">
        <v>90</v>
      </c>
      <c r="B89" s="504" t="s">
        <v>1694</v>
      </c>
      <c r="C89" s="504"/>
      <c r="D89" s="464">
        <v>283</v>
      </c>
      <c r="E89" s="465">
        <f t="shared" si="19"/>
        <v>0</v>
      </c>
      <c r="F89" s="466">
        <f t="shared" si="28"/>
        <v>0</v>
      </c>
      <c r="G89" s="467" t="s">
        <v>917</v>
      </c>
      <c r="H89" s="466">
        <f t="shared" si="29"/>
        <v>0</v>
      </c>
    </row>
    <row r="90" spans="1:8">
      <c r="A90" s="468" t="s">
        <v>90</v>
      </c>
      <c r="B90" s="504" t="s">
        <v>1697</v>
      </c>
      <c r="C90" s="504"/>
      <c r="D90" s="464">
        <v>446</v>
      </c>
      <c r="E90" s="465">
        <f t="shared" si="19"/>
        <v>0</v>
      </c>
      <c r="F90" s="466">
        <f t="shared" si="28"/>
        <v>0</v>
      </c>
      <c r="G90" s="467" t="s">
        <v>917</v>
      </c>
      <c r="H90" s="466">
        <f t="shared" si="29"/>
        <v>0</v>
      </c>
    </row>
    <row r="91" spans="1:8">
      <c r="A91" s="468" t="s">
        <v>91</v>
      </c>
      <c r="B91" s="504" t="s">
        <v>1695</v>
      </c>
      <c r="C91" s="504"/>
      <c r="D91" s="464">
        <v>850</v>
      </c>
      <c r="E91" s="465">
        <f t="shared" si="19"/>
        <v>0</v>
      </c>
      <c r="F91" s="466">
        <f t="shared" si="28"/>
        <v>0</v>
      </c>
      <c r="G91" s="467" t="s">
        <v>917</v>
      </c>
      <c r="H91" s="466">
        <f t="shared" si="29"/>
        <v>0</v>
      </c>
    </row>
    <row r="92" spans="1:8">
      <c r="A92" s="468" t="s">
        <v>91</v>
      </c>
      <c r="B92" s="504" t="s">
        <v>1694</v>
      </c>
      <c r="C92" s="504"/>
      <c r="D92" s="464">
        <v>850</v>
      </c>
      <c r="E92" s="465">
        <f t="shared" si="19"/>
        <v>0</v>
      </c>
      <c r="F92" s="466">
        <f t="shared" si="28"/>
        <v>0</v>
      </c>
      <c r="G92" s="467" t="s">
        <v>917</v>
      </c>
      <c r="H92" s="466">
        <f t="shared" si="29"/>
        <v>0</v>
      </c>
    </row>
    <row r="93" spans="1:8">
      <c r="A93" s="468" t="s">
        <v>91</v>
      </c>
      <c r="B93" s="504" t="s">
        <v>1697</v>
      </c>
      <c r="C93" s="504"/>
      <c r="D93" s="464">
        <v>1700</v>
      </c>
      <c r="E93" s="465">
        <f t="shared" si="19"/>
        <v>0</v>
      </c>
      <c r="F93" s="466">
        <f t="shared" si="28"/>
        <v>0</v>
      </c>
      <c r="G93" s="467" t="s">
        <v>917</v>
      </c>
      <c r="H93" s="466">
        <f t="shared" si="29"/>
        <v>0</v>
      </c>
    </row>
    <row r="94" spans="1:8">
      <c r="A94" s="468" t="s">
        <v>92</v>
      </c>
      <c r="B94" s="504" t="s">
        <v>1695</v>
      </c>
      <c r="C94" s="504"/>
      <c r="D94" s="464">
        <v>1320</v>
      </c>
      <c r="E94" s="465">
        <f t="shared" si="19"/>
        <v>0</v>
      </c>
      <c r="F94" s="466">
        <f t="shared" si="28"/>
        <v>0</v>
      </c>
      <c r="G94" s="467" t="s">
        <v>917</v>
      </c>
      <c r="H94" s="466">
        <f t="shared" si="29"/>
        <v>0</v>
      </c>
    </row>
    <row r="95" spans="1:8">
      <c r="A95" s="468" t="s">
        <v>92</v>
      </c>
      <c r="B95" s="504" t="s">
        <v>1694</v>
      </c>
      <c r="C95" s="504"/>
      <c r="D95" s="464">
        <v>1320</v>
      </c>
      <c r="E95" s="465">
        <f t="shared" si="19"/>
        <v>0</v>
      </c>
      <c r="F95" s="466">
        <f t="shared" si="28"/>
        <v>0</v>
      </c>
      <c r="G95" s="467" t="s">
        <v>917</v>
      </c>
      <c r="H95" s="466">
        <f t="shared" si="29"/>
        <v>0</v>
      </c>
    </row>
    <row r="96" spans="1:8">
      <c r="A96" s="468" t="s">
        <v>92</v>
      </c>
      <c r="B96" s="504" t="s">
        <v>1697</v>
      </c>
      <c r="C96" s="504"/>
      <c r="D96" s="464">
        <v>1280</v>
      </c>
      <c r="E96" s="465">
        <f t="shared" si="19"/>
        <v>0</v>
      </c>
      <c r="F96" s="466">
        <f t="shared" si="28"/>
        <v>0</v>
      </c>
      <c r="G96" s="467" t="s">
        <v>917</v>
      </c>
      <c r="H96" s="466">
        <f t="shared" si="29"/>
        <v>0</v>
      </c>
    </row>
    <row r="97" spans="1:8">
      <c r="B97" s="168"/>
      <c r="C97" s="168"/>
      <c r="D97" s="278"/>
      <c r="E97" s="278"/>
      <c r="F97" s="278"/>
      <c r="G97" s="278"/>
      <c r="H97" s="278"/>
    </row>
    <row r="98" spans="1:8">
      <c r="A98" s="469" t="s">
        <v>149</v>
      </c>
      <c r="B98" s="470"/>
      <c r="C98" s="471"/>
      <c r="D98" s="472">
        <f>SUM(D11:D96)</f>
        <v>36033.299999999996</v>
      </c>
      <c r="E98" s="473"/>
      <c r="F98" s="474"/>
      <c r="G98" s="475"/>
      <c r="H98" s="476">
        <f>SUM(H11:H96)</f>
        <v>0</v>
      </c>
    </row>
  </sheetData>
  <autoFilter ref="A10:Z10" xr:uid="{00000000-0001-0000-0A00-000000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51"/>
  <sheetViews>
    <sheetView showGridLines="0" zoomScale="85" zoomScaleNormal="85" zoomScaleSheetLayoutView="50" zoomScalePageLayoutView="50" workbookViewId="0">
      <pane ySplit="10" topLeftCell="A29" activePane="bottomLeft" state="frozen"/>
      <selection pane="bottomLeft" activeCell="F54" sqref="F54"/>
      <selection activeCell="K34" sqref="K34"/>
    </sheetView>
  </sheetViews>
  <sheetFormatPr defaultColWidth="13.7109375" defaultRowHeight="13.15"/>
  <cols>
    <col min="1" max="1" width="46.140625" style="168" customWidth="1"/>
    <col min="2" max="2" width="36.28515625" style="169" bestFit="1" customWidth="1"/>
    <col min="3" max="3" width="27.5703125" style="169" customWidth="1"/>
    <col min="4" max="4" width="12.140625" style="168" customWidth="1"/>
    <col min="5" max="5" width="24.28515625" style="170" customWidth="1"/>
    <col min="6" max="6" width="16.140625" style="171" customWidth="1"/>
    <col min="7" max="7" width="13.7109375" style="170" customWidth="1"/>
    <col min="8" max="8" width="15.85546875" style="170" customWidth="1"/>
    <col min="9" max="247" width="13.7109375" style="29"/>
    <col min="248" max="248" width="22.140625" style="29" customWidth="1"/>
    <col min="249" max="255" width="13.7109375" style="29" customWidth="1"/>
    <col min="256" max="256" width="15.85546875" style="29" customWidth="1"/>
    <col min="257" max="257" width="16.5703125" style="29" bestFit="1" customWidth="1"/>
    <col min="258" max="258" width="13.7109375" style="29" customWidth="1"/>
    <col min="259" max="259" width="17.140625" style="29" bestFit="1" customWidth="1"/>
    <col min="260" max="260" width="4" style="29" customWidth="1"/>
    <col min="261" max="261" width="13.7109375" style="29" customWidth="1"/>
    <col min="262" max="503" width="13.7109375" style="29"/>
    <col min="504" max="504" width="22.140625" style="29" customWidth="1"/>
    <col min="505" max="511" width="13.7109375" style="29" customWidth="1"/>
    <col min="512" max="512" width="15.85546875" style="29" customWidth="1"/>
    <col min="513" max="513" width="16.5703125" style="29" bestFit="1" customWidth="1"/>
    <col min="514" max="514" width="13.7109375" style="29" customWidth="1"/>
    <col min="515" max="515" width="17.140625" style="29" bestFit="1" customWidth="1"/>
    <col min="516" max="516" width="4" style="29" customWidth="1"/>
    <col min="517" max="517" width="13.7109375" style="29" customWidth="1"/>
    <col min="518" max="759" width="13.7109375" style="29"/>
    <col min="760" max="760" width="22.140625" style="29" customWidth="1"/>
    <col min="761" max="767" width="13.7109375" style="29" customWidth="1"/>
    <col min="768" max="768" width="15.85546875" style="29" customWidth="1"/>
    <col min="769" max="769" width="16.5703125" style="29" bestFit="1" customWidth="1"/>
    <col min="770" max="770" width="13.7109375" style="29" customWidth="1"/>
    <col min="771" max="771" width="17.140625" style="29" bestFit="1" customWidth="1"/>
    <col min="772" max="772" width="4" style="29" customWidth="1"/>
    <col min="773" max="773" width="13.7109375" style="29" customWidth="1"/>
    <col min="774" max="1015" width="13.7109375" style="29"/>
    <col min="1016" max="1016" width="22.140625" style="29" customWidth="1"/>
    <col min="1017" max="1023" width="13.7109375" style="29" customWidth="1"/>
    <col min="1024" max="1024" width="15.85546875" style="29" customWidth="1"/>
    <col min="1025" max="1025" width="16.5703125" style="29" bestFit="1" customWidth="1"/>
    <col min="1026" max="1026" width="13.7109375" style="29" customWidth="1"/>
    <col min="1027" max="1027" width="17.140625" style="29" bestFit="1" customWidth="1"/>
    <col min="1028" max="1028" width="4" style="29" customWidth="1"/>
    <col min="1029" max="1029" width="13.7109375" style="29" customWidth="1"/>
    <col min="1030" max="1271" width="13.7109375" style="29"/>
    <col min="1272" max="1272" width="22.140625" style="29" customWidth="1"/>
    <col min="1273" max="1279" width="13.7109375" style="29" customWidth="1"/>
    <col min="1280" max="1280" width="15.85546875" style="29" customWidth="1"/>
    <col min="1281" max="1281" width="16.5703125" style="29" bestFit="1" customWidth="1"/>
    <col min="1282" max="1282" width="13.7109375" style="29" customWidth="1"/>
    <col min="1283" max="1283" width="17.140625" style="29" bestFit="1" customWidth="1"/>
    <col min="1284" max="1284" width="4" style="29" customWidth="1"/>
    <col min="1285" max="1285" width="13.7109375" style="29" customWidth="1"/>
    <col min="1286" max="1527" width="13.7109375" style="29"/>
    <col min="1528" max="1528" width="22.140625" style="29" customWidth="1"/>
    <col min="1529" max="1535" width="13.7109375" style="29" customWidth="1"/>
    <col min="1536" max="1536" width="15.85546875" style="29" customWidth="1"/>
    <col min="1537" max="1537" width="16.5703125" style="29" bestFit="1" customWidth="1"/>
    <col min="1538" max="1538" width="13.7109375" style="29" customWidth="1"/>
    <col min="1539" max="1539" width="17.140625" style="29" bestFit="1" customWidth="1"/>
    <col min="1540" max="1540" width="4" style="29" customWidth="1"/>
    <col min="1541" max="1541" width="13.7109375" style="29" customWidth="1"/>
    <col min="1542" max="1783" width="13.7109375" style="29"/>
    <col min="1784" max="1784" width="22.140625" style="29" customWidth="1"/>
    <col min="1785" max="1791" width="13.7109375" style="29" customWidth="1"/>
    <col min="1792" max="1792" width="15.85546875" style="29" customWidth="1"/>
    <col min="1793" max="1793" width="16.5703125" style="29" bestFit="1" customWidth="1"/>
    <col min="1794" max="1794" width="13.7109375" style="29" customWidth="1"/>
    <col min="1795" max="1795" width="17.140625" style="29" bestFit="1" customWidth="1"/>
    <col min="1796" max="1796" width="4" style="29" customWidth="1"/>
    <col min="1797" max="1797" width="13.7109375" style="29" customWidth="1"/>
    <col min="1798" max="2039" width="13.7109375" style="29"/>
    <col min="2040" max="2040" width="22.140625" style="29" customWidth="1"/>
    <col min="2041" max="2047" width="13.7109375" style="29" customWidth="1"/>
    <col min="2048" max="2048" width="15.85546875" style="29" customWidth="1"/>
    <col min="2049" max="2049" width="16.5703125" style="29" bestFit="1" customWidth="1"/>
    <col min="2050" max="2050" width="13.7109375" style="29" customWidth="1"/>
    <col min="2051" max="2051" width="17.140625" style="29" bestFit="1" customWidth="1"/>
    <col min="2052" max="2052" width="4" style="29" customWidth="1"/>
    <col min="2053" max="2053" width="13.7109375" style="29" customWidth="1"/>
    <col min="2054" max="2295" width="13.7109375" style="29"/>
    <col min="2296" max="2296" width="22.140625" style="29" customWidth="1"/>
    <col min="2297" max="2303" width="13.7109375" style="29" customWidth="1"/>
    <col min="2304" max="2304" width="15.85546875" style="29" customWidth="1"/>
    <col min="2305" max="2305" width="16.5703125" style="29" bestFit="1" customWidth="1"/>
    <col min="2306" max="2306" width="13.7109375" style="29" customWidth="1"/>
    <col min="2307" max="2307" width="17.140625" style="29" bestFit="1" customWidth="1"/>
    <col min="2308" max="2308" width="4" style="29" customWidth="1"/>
    <col min="2309" max="2309" width="13.7109375" style="29" customWidth="1"/>
    <col min="2310" max="2551" width="13.7109375" style="29"/>
    <col min="2552" max="2552" width="22.140625" style="29" customWidth="1"/>
    <col min="2553" max="2559" width="13.7109375" style="29" customWidth="1"/>
    <col min="2560" max="2560" width="15.85546875" style="29" customWidth="1"/>
    <col min="2561" max="2561" width="16.5703125" style="29" bestFit="1" customWidth="1"/>
    <col min="2562" max="2562" width="13.7109375" style="29" customWidth="1"/>
    <col min="2563" max="2563" width="17.140625" style="29" bestFit="1" customWidth="1"/>
    <col min="2564" max="2564" width="4" style="29" customWidth="1"/>
    <col min="2565" max="2565" width="13.7109375" style="29" customWidth="1"/>
    <col min="2566" max="2807" width="13.7109375" style="29"/>
    <col min="2808" max="2808" width="22.140625" style="29" customWidth="1"/>
    <col min="2809" max="2815" width="13.7109375" style="29" customWidth="1"/>
    <col min="2816" max="2816" width="15.85546875" style="29" customWidth="1"/>
    <col min="2817" max="2817" width="16.5703125" style="29" bestFit="1" customWidth="1"/>
    <col min="2818" max="2818" width="13.7109375" style="29" customWidth="1"/>
    <col min="2819" max="2819" width="17.140625" style="29" bestFit="1" customWidth="1"/>
    <col min="2820" max="2820" width="4" style="29" customWidth="1"/>
    <col min="2821" max="2821" width="13.7109375" style="29" customWidth="1"/>
    <col min="2822" max="3063" width="13.7109375" style="29"/>
    <col min="3064" max="3064" width="22.140625" style="29" customWidth="1"/>
    <col min="3065" max="3071" width="13.7109375" style="29" customWidth="1"/>
    <col min="3072" max="3072" width="15.85546875" style="29" customWidth="1"/>
    <col min="3073" max="3073" width="16.5703125" style="29" bestFit="1" customWidth="1"/>
    <col min="3074" max="3074" width="13.7109375" style="29" customWidth="1"/>
    <col min="3075" max="3075" width="17.140625" style="29" bestFit="1" customWidth="1"/>
    <col min="3076" max="3076" width="4" style="29" customWidth="1"/>
    <col min="3077" max="3077" width="13.7109375" style="29" customWidth="1"/>
    <col min="3078" max="3319" width="13.7109375" style="29"/>
    <col min="3320" max="3320" width="22.140625" style="29" customWidth="1"/>
    <col min="3321" max="3327" width="13.7109375" style="29" customWidth="1"/>
    <col min="3328" max="3328" width="15.85546875" style="29" customWidth="1"/>
    <col min="3329" max="3329" width="16.5703125" style="29" bestFit="1" customWidth="1"/>
    <col min="3330" max="3330" width="13.7109375" style="29" customWidth="1"/>
    <col min="3331" max="3331" width="17.140625" style="29" bestFit="1" customWidth="1"/>
    <col min="3332" max="3332" width="4" style="29" customWidth="1"/>
    <col min="3333" max="3333" width="13.7109375" style="29" customWidth="1"/>
    <col min="3334" max="3575" width="13.7109375" style="29"/>
    <col min="3576" max="3576" width="22.140625" style="29" customWidth="1"/>
    <col min="3577" max="3583" width="13.7109375" style="29" customWidth="1"/>
    <col min="3584" max="3584" width="15.85546875" style="29" customWidth="1"/>
    <col min="3585" max="3585" width="16.5703125" style="29" bestFit="1" customWidth="1"/>
    <col min="3586" max="3586" width="13.7109375" style="29" customWidth="1"/>
    <col min="3587" max="3587" width="17.140625" style="29" bestFit="1" customWidth="1"/>
    <col min="3588" max="3588" width="4" style="29" customWidth="1"/>
    <col min="3589" max="3589" width="13.7109375" style="29" customWidth="1"/>
    <col min="3590" max="3831" width="13.7109375" style="29"/>
    <col min="3832" max="3832" width="22.140625" style="29" customWidth="1"/>
    <col min="3833" max="3839" width="13.7109375" style="29" customWidth="1"/>
    <col min="3840" max="3840" width="15.85546875" style="29" customWidth="1"/>
    <col min="3841" max="3841" width="16.5703125" style="29" bestFit="1" customWidth="1"/>
    <col min="3842" max="3842" width="13.7109375" style="29" customWidth="1"/>
    <col min="3843" max="3843" width="17.140625" style="29" bestFit="1" customWidth="1"/>
    <col min="3844" max="3844" width="4" style="29" customWidth="1"/>
    <col min="3845" max="3845" width="13.7109375" style="29" customWidth="1"/>
    <col min="3846" max="4087" width="13.7109375" style="29"/>
    <col min="4088" max="4088" width="22.140625" style="29" customWidth="1"/>
    <col min="4089" max="4095" width="13.7109375" style="29" customWidth="1"/>
    <col min="4096" max="4096" width="15.85546875" style="29" customWidth="1"/>
    <col min="4097" max="4097" width="16.5703125" style="29" bestFit="1" customWidth="1"/>
    <col min="4098" max="4098" width="13.7109375" style="29" customWidth="1"/>
    <col min="4099" max="4099" width="17.140625" style="29" bestFit="1" customWidth="1"/>
    <col min="4100" max="4100" width="4" style="29" customWidth="1"/>
    <col min="4101" max="4101" width="13.7109375" style="29" customWidth="1"/>
    <col min="4102" max="4343" width="13.7109375" style="29"/>
    <col min="4344" max="4344" width="22.140625" style="29" customWidth="1"/>
    <col min="4345" max="4351" width="13.7109375" style="29" customWidth="1"/>
    <col min="4352" max="4352" width="15.85546875" style="29" customWidth="1"/>
    <col min="4353" max="4353" width="16.5703125" style="29" bestFit="1" customWidth="1"/>
    <col min="4354" max="4354" width="13.7109375" style="29" customWidth="1"/>
    <col min="4355" max="4355" width="17.140625" style="29" bestFit="1" customWidth="1"/>
    <col min="4356" max="4356" width="4" style="29" customWidth="1"/>
    <col min="4357" max="4357" width="13.7109375" style="29" customWidth="1"/>
    <col min="4358" max="4599" width="13.7109375" style="29"/>
    <col min="4600" max="4600" width="22.140625" style="29" customWidth="1"/>
    <col min="4601" max="4607" width="13.7109375" style="29" customWidth="1"/>
    <col min="4608" max="4608" width="15.85546875" style="29" customWidth="1"/>
    <col min="4609" max="4609" width="16.5703125" style="29" bestFit="1" customWidth="1"/>
    <col min="4610" max="4610" width="13.7109375" style="29" customWidth="1"/>
    <col min="4611" max="4611" width="17.140625" style="29" bestFit="1" customWidth="1"/>
    <col min="4612" max="4612" width="4" style="29" customWidth="1"/>
    <col min="4613" max="4613" width="13.7109375" style="29" customWidth="1"/>
    <col min="4614" max="4855" width="13.7109375" style="29"/>
    <col min="4856" max="4856" width="22.140625" style="29" customWidth="1"/>
    <col min="4857" max="4863" width="13.7109375" style="29" customWidth="1"/>
    <col min="4864" max="4864" width="15.85546875" style="29" customWidth="1"/>
    <col min="4865" max="4865" width="16.5703125" style="29" bestFit="1" customWidth="1"/>
    <col min="4866" max="4866" width="13.7109375" style="29" customWidth="1"/>
    <col min="4867" max="4867" width="17.140625" style="29" bestFit="1" customWidth="1"/>
    <col min="4868" max="4868" width="4" style="29" customWidth="1"/>
    <col min="4869" max="4869" width="13.7109375" style="29" customWidth="1"/>
    <col min="4870" max="5111" width="13.7109375" style="29"/>
    <col min="5112" max="5112" width="22.140625" style="29" customWidth="1"/>
    <col min="5113" max="5119" width="13.7109375" style="29" customWidth="1"/>
    <col min="5120" max="5120" width="15.85546875" style="29" customWidth="1"/>
    <col min="5121" max="5121" width="16.5703125" style="29" bestFit="1" customWidth="1"/>
    <col min="5122" max="5122" width="13.7109375" style="29" customWidth="1"/>
    <col min="5123" max="5123" width="17.140625" style="29" bestFit="1" customWidth="1"/>
    <col min="5124" max="5124" width="4" style="29" customWidth="1"/>
    <col min="5125" max="5125" width="13.7109375" style="29" customWidth="1"/>
    <col min="5126" max="5367" width="13.7109375" style="29"/>
    <col min="5368" max="5368" width="22.140625" style="29" customWidth="1"/>
    <col min="5369" max="5375" width="13.7109375" style="29" customWidth="1"/>
    <col min="5376" max="5376" width="15.85546875" style="29" customWidth="1"/>
    <col min="5377" max="5377" width="16.5703125" style="29" bestFit="1" customWidth="1"/>
    <col min="5378" max="5378" width="13.7109375" style="29" customWidth="1"/>
    <col min="5379" max="5379" width="17.140625" style="29" bestFit="1" customWidth="1"/>
    <col min="5380" max="5380" width="4" style="29" customWidth="1"/>
    <col min="5381" max="5381" width="13.7109375" style="29" customWidth="1"/>
    <col min="5382" max="5623" width="13.7109375" style="29"/>
    <col min="5624" max="5624" width="22.140625" style="29" customWidth="1"/>
    <col min="5625" max="5631" width="13.7109375" style="29" customWidth="1"/>
    <col min="5632" max="5632" width="15.85546875" style="29" customWidth="1"/>
    <col min="5633" max="5633" width="16.5703125" style="29" bestFit="1" customWidth="1"/>
    <col min="5634" max="5634" width="13.7109375" style="29" customWidth="1"/>
    <col min="5635" max="5635" width="17.140625" style="29" bestFit="1" customWidth="1"/>
    <col min="5636" max="5636" width="4" style="29" customWidth="1"/>
    <col min="5637" max="5637" width="13.7109375" style="29" customWidth="1"/>
    <col min="5638" max="5879" width="13.7109375" style="29"/>
    <col min="5880" max="5880" width="22.140625" style="29" customWidth="1"/>
    <col min="5881" max="5887" width="13.7109375" style="29" customWidth="1"/>
    <col min="5888" max="5888" width="15.85546875" style="29" customWidth="1"/>
    <col min="5889" max="5889" width="16.5703125" style="29" bestFit="1" customWidth="1"/>
    <col min="5890" max="5890" width="13.7109375" style="29" customWidth="1"/>
    <col min="5891" max="5891" width="17.140625" style="29" bestFit="1" customWidth="1"/>
    <col min="5892" max="5892" width="4" style="29" customWidth="1"/>
    <col min="5893" max="5893" width="13.7109375" style="29" customWidth="1"/>
    <col min="5894" max="6135" width="13.7109375" style="29"/>
    <col min="6136" max="6136" width="22.140625" style="29" customWidth="1"/>
    <col min="6137" max="6143" width="13.7109375" style="29" customWidth="1"/>
    <col min="6144" max="6144" width="15.85546875" style="29" customWidth="1"/>
    <col min="6145" max="6145" width="16.5703125" style="29" bestFit="1" customWidth="1"/>
    <col min="6146" max="6146" width="13.7109375" style="29" customWidth="1"/>
    <col min="6147" max="6147" width="17.140625" style="29" bestFit="1" customWidth="1"/>
    <col min="6148" max="6148" width="4" style="29" customWidth="1"/>
    <col min="6149" max="6149" width="13.7109375" style="29" customWidth="1"/>
    <col min="6150" max="6391" width="13.7109375" style="29"/>
    <col min="6392" max="6392" width="22.140625" style="29" customWidth="1"/>
    <col min="6393" max="6399" width="13.7109375" style="29" customWidth="1"/>
    <col min="6400" max="6400" width="15.85546875" style="29" customWidth="1"/>
    <col min="6401" max="6401" width="16.5703125" style="29" bestFit="1" customWidth="1"/>
    <col min="6402" max="6402" width="13.7109375" style="29" customWidth="1"/>
    <col min="6403" max="6403" width="17.140625" style="29" bestFit="1" customWidth="1"/>
    <col min="6404" max="6404" width="4" style="29" customWidth="1"/>
    <col min="6405" max="6405" width="13.7109375" style="29" customWidth="1"/>
    <col min="6406" max="6647" width="13.7109375" style="29"/>
    <col min="6648" max="6648" width="22.140625" style="29" customWidth="1"/>
    <col min="6649" max="6655" width="13.7109375" style="29" customWidth="1"/>
    <col min="6656" max="6656" width="15.85546875" style="29" customWidth="1"/>
    <col min="6657" max="6657" width="16.5703125" style="29" bestFit="1" customWidth="1"/>
    <col min="6658" max="6658" width="13.7109375" style="29" customWidth="1"/>
    <col min="6659" max="6659" width="17.140625" style="29" bestFit="1" customWidth="1"/>
    <col min="6660" max="6660" width="4" style="29" customWidth="1"/>
    <col min="6661" max="6661" width="13.7109375" style="29" customWidth="1"/>
    <col min="6662" max="6903" width="13.7109375" style="29"/>
    <col min="6904" max="6904" width="22.140625" style="29" customWidth="1"/>
    <col min="6905" max="6911" width="13.7109375" style="29" customWidth="1"/>
    <col min="6912" max="6912" width="15.85546875" style="29" customWidth="1"/>
    <col min="6913" max="6913" width="16.5703125" style="29" bestFit="1" customWidth="1"/>
    <col min="6914" max="6914" width="13.7109375" style="29" customWidth="1"/>
    <col min="6915" max="6915" width="17.140625" style="29" bestFit="1" customWidth="1"/>
    <col min="6916" max="6916" width="4" style="29" customWidth="1"/>
    <col min="6917" max="6917" width="13.7109375" style="29" customWidth="1"/>
    <col min="6918" max="7159" width="13.7109375" style="29"/>
    <col min="7160" max="7160" width="22.140625" style="29" customWidth="1"/>
    <col min="7161" max="7167" width="13.7109375" style="29" customWidth="1"/>
    <col min="7168" max="7168" width="15.85546875" style="29" customWidth="1"/>
    <col min="7169" max="7169" width="16.5703125" style="29" bestFit="1" customWidth="1"/>
    <col min="7170" max="7170" width="13.7109375" style="29" customWidth="1"/>
    <col min="7171" max="7171" width="17.140625" style="29" bestFit="1" customWidth="1"/>
    <col min="7172" max="7172" width="4" style="29" customWidth="1"/>
    <col min="7173" max="7173" width="13.7109375" style="29" customWidth="1"/>
    <col min="7174" max="7415" width="13.7109375" style="29"/>
    <col min="7416" max="7416" width="22.140625" style="29" customWidth="1"/>
    <col min="7417" max="7423" width="13.7109375" style="29" customWidth="1"/>
    <col min="7424" max="7424" width="15.85546875" style="29" customWidth="1"/>
    <col min="7425" max="7425" width="16.5703125" style="29" bestFit="1" customWidth="1"/>
    <col min="7426" max="7426" width="13.7109375" style="29" customWidth="1"/>
    <col min="7427" max="7427" width="17.140625" style="29" bestFit="1" customWidth="1"/>
    <col min="7428" max="7428" width="4" style="29" customWidth="1"/>
    <col min="7429" max="7429" width="13.7109375" style="29" customWidth="1"/>
    <col min="7430" max="7671" width="13.7109375" style="29"/>
    <col min="7672" max="7672" width="22.140625" style="29" customWidth="1"/>
    <col min="7673" max="7679" width="13.7109375" style="29" customWidth="1"/>
    <col min="7680" max="7680" width="15.85546875" style="29" customWidth="1"/>
    <col min="7681" max="7681" width="16.5703125" style="29" bestFit="1" customWidth="1"/>
    <col min="7682" max="7682" width="13.7109375" style="29" customWidth="1"/>
    <col min="7683" max="7683" width="17.140625" style="29" bestFit="1" customWidth="1"/>
    <col min="7684" max="7684" width="4" style="29" customWidth="1"/>
    <col min="7685" max="7685" width="13.7109375" style="29" customWidth="1"/>
    <col min="7686" max="7927" width="13.7109375" style="29"/>
    <col min="7928" max="7928" width="22.140625" style="29" customWidth="1"/>
    <col min="7929" max="7935" width="13.7109375" style="29" customWidth="1"/>
    <col min="7936" max="7936" width="15.85546875" style="29" customWidth="1"/>
    <col min="7937" max="7937" width="16.5703125" style="29" bestFit="1" customWidth="1"/>
    <col min="7938" max="7938" width="13.7109375" style="29" customWidth="1"/>
    <col min="7939" max="7939" width="17.140625" style="29" bestFit="1" customWidth="1"/>
    <col min="7940" max="7940" width="4" style="29" customWidth="1"/>
    <col min="7941" max="7941" width="13.7109375" style="29" customWidth="1"/>
    <col min="7942" max="8183" width="13.7109375" style="29"/>
    <col min="8184" max="8184" width="22.140625" style="29" customWidth="1"/>
    <col min="8185" max="8191" width="13.7109375" style="29" customWidth="1"/>
    <col min="8192" max="8192" width="15.85546875" style="29" customWidth="1"/>
    <col min="8193" max="8193" width="16.5703125" style="29" bestFit="1" customWidth="1"/>
    <col min="8194" max="8194" width="13.7109375" style="29" customWidth="1"/>
    <col min="8195" max="8195" width="17.140625" style="29" bestFit="1" customWidth="1"/>
    <col min="8196" max="8196" width="4" style="29" customWidth="1"/>
    <col min="8197" max="8197" width="13.7109375" style="29" customWidth="1"/>
    <col min="8198" max="8439" width="13.7109375" style="29"/>
    <col min="8440" max="8440" width="22.140625" style="29" customWidth="1"/>
    <col min="8441" max="8447" width="13.7109375" style="29" customWidth="1"/>
    <col min="8448" max="8448" width="15.85546875" style="29" customWidth="1"/>
    <col min="8449" max="8449" width="16.5703125" style="29" bestFit="1" customWidth="1"/>
    <col min="8450" max="8450" width="13.7109375" style="29" customWidth="1"/>
    <col min="8451" max="8451" width="17.140625" style="29" bestFit="1" customWidth="1"/>
    <col min="8452" max="8452" width="4" style="29" customWidth="1"/>
    <col min="8453" max="8453" width="13.7109375" style="29" customWidth="1"/>
    <col min="8454" max="8695" width="13.7109375" style="29"/>
    <col min="8696" max="8696" width="22.140625" style="29" customWidth="1"/>
    <col min="8697" max="8703" width="13.7109375" style="29" customWidth="1"/>
    <col min="8704" max="8704" width="15.85546875" style="29" customWidth="1"/>
    <col min="8705" max="8705" width="16.5703125" style="29" bestFit="1" customWidth="1"/>
    <col min="8706" max="8706" width="13.7109375" style="29" customWidth="1"/>
    <col min="8707" max="8707" width="17.140625" style="29" bestFit="1" customWidth="1"/>
    <col min="8708" max="8708" width="4" style="29" customWidth="1"/>
    <col min="8709" max="8709" width="13.7109375" style="29" customWidth="1"/>
    <col min="8710" max="8951" width="13.7109375" style="29"/>
    <col min="8952" max="8952" width="22.140625" style="29" customWidth="1"/>
    <col min="8953" max="8959" width="13.7109375" style="29" customWidth="1"/>
    <col min="8960" max="8960" width="15.85546875" style="29" customWidth="1"/>
    <col min="8961" max="8961" width="16.5703125" style="29" bestFit="1" customWidth="1"/>
    <col min="8962" max="8962" width="13.7109375" style="29" customWidth="1"/>
    <col min="8963" max="8963" width="17.140625" style="29" bestFit="1" customWidth="1"/>
    <col min="8964" max="8964" width="4" style="29" customWidth="1"/>
    <col min="8965" max="8965" width="13.7109375" style="29" customWidth="1"/>
    <col min="8966" max="9207" width="13.7109375" style="29"/>
    <col min="9208" max="9208" width="22.140625" style="29" customWidth="1"/>
    <col min="9209" max="9215" width="13.7109375" style="29" customWidth="1"/>
    <col min="9216" max="9216" width="15.85546875" style="29" customWidth="1"/>
    <col min="9217" max="9217" width="16.5703125" style="29" bestFit="1" customWidth="1"/>
    <col min="9218" max="9218" width="13.7109375" style="29" customWidth="1"/>
    <col min="9219" max="9219" width="17.140625" style="29" bestFit="1" customWidth="1"/>
    <col min="9220" max="9220" width="4" style="29" customWidth="1"/>
    <col min="9221" max="9221" width="13.7109375" style="29" customWidth="1"/>
    <col min="9222" max="9463" width="13.7109375" style="29"/>
    <col min="9464" max="9464" width="22.140625" style="29" customWidth="1"/>
    <col min="9465" max="9471" width="13.7109375" style="29" customWidth="1"/>
    <col min="9472" max="9472" width="15.85546875" style="29" customWidth="1"/>
    <col min="9473" max="9473" width="16.5703125" style="29" bestFit="1" customWidth="1"/>
    <col min="9474" max="9474" width="13.7109375" style="29" customWidth="1"/>
    <col min="9475" max="9475" width="17.140625" style="29" bestFit="1" customWidth="1"/>
    <col min="9476" max="9476" width="4" style="29" customWidth="1"/>
    <col min="9477" max="9477" width="13.7109375" style="29" customWidth="1"/>
    <col min="9478" max="9719" width="13.7109375" style="29"/>
    <col min="9720" max="9720" width="22.140625" style="29" customWidth="1"/>
    <col min="9721" max="9727" width="13.7109375" style="29" customWidth="1"/>
    <col min="9728" max="9728" width="15.85546875" style="29" customWidth="1"/>
    <col min="9729" max="9729" width="16.5703125" style="29" bestFit="1" customWidth="1"/>
    <col min="9730" max="9730" width="13.7109375" style="29" customWidth="1"/>
    <col min="9731" max="9731" width="17.140625" style="29" bestFit="1" customWidth="1"/>
    <col min="9732" max="9732" width="4" style="29" customWidth="1"/>
    <col min="9733" max="9733" width="13.7109375" style="29" customWidth="1"/>
    <col min="9734" max="9975" width="13.7109375" style="29"/>
    <col min="9976" max="9976" width="22.140625" style="29" customWidth="1"/>
    <col min="9977" max="9983" width="13.7109375" style="29" customWidth="1"/>
    <col min="9984" max="9984" width="15.85546875" style="29" customWidth="1"/>
    <col min="9985" max="9985" width="16.5703125" style="29" bestFit="1" customWidth="1"/>
    <col min="9986" max="9986" width="13.7109375" style="29" customWidth="1"/>
    <col min="9987" max="9987" width="17.140625" style="29" bestFit="1" customWidth="1"/>
    <col min="9988" max="9988" width="4" style="29" customWidth="1"/>
    <col min="9989" max="9989" width="13.7109375" style="29" customWidth="1"/>
    <col min="9990" max="10231" width="13.7109375" style="29"/>
    <col min="10232" max="10232" width="22.140625" style="29" customWidth="1"/>
    <col min="10233" max="10239" width="13.7109375" style="29" customWidth="1"/>
    <col min="10240" max="10240" width="15.85546875" style="29" customWidth="1"/>
    <col min="10241" max="10241" width="16.5703125" style="29" bestFit="1" customWidth="1"/>
    <col min="10242" max="10242" width="13.7109375" style="29" customWidth="1"/>
    <col min="10243" max="10243" width="17.140625" style="29" bestFit="1" customWidth="1"/>
    <col min="10244" max="10244" width="4" style="29" customWidth="1"/>
    <col min="10245" max="10245" width="13.7109375" style="29" customWidth="1"/>
    <col min="10246" max="10487" width="13.7109375" style="29"/>
    <col min="10488" max="10488" width="22.140625" style="29" customWidth="1"/>
    <col min="10489" max="10495" width="13.7109375" style="29" customWidth="1"/>
    <col min="10496" max="10496" width="15.85546875" style="29" customWidth="1"/>
    <col min="10497" max="10497" width="16.5703125" style="29" bestFit="1" customWidth="1"/>
    <col min="10498" max="10498" width="13.7109375" style="29" customWidth="1"/>
    <col min="10499" max="10499" width="17.140625" style="29" bestFit="1" customWidth="1"/>
    <col min="10500" max="10500" width="4" style="29" customWidth="1"/>
    <col min="10501" max="10501" width="13.7109375" style="29" customWidth="1"/>
    <col min="10502" max="10743" width="13.7109375" style="29"/>
    <col min="10744" max="10744" width="22.140625" style="29" customWidth="1"/>
    <col min="10745" max="10751" width="13.7109375" style="29" customWidth="1"/>
    <col min="10752" max="10752" width="15.85546875" style="29" customWidth="1"/>
    <col min="10753" max="10753" width="16.5703125" style="29" bestFit="1" customWidth="1"/>
    <col min="10754" max="10754" width="13.7109375" style="29" customWidth="1"/>
    <col min="10755" max="10755" width="17.140625" style="29" bestFit="1" customWidth="1"/>
    <col min="10756" max="10756" width="4" style="29" customWidth="1"/>
    <col min="10757" max="10757" width="13.7109375" style="29" customWidth="1"/>
    <col min="10758" max="10999" width="13.7109375" style="29"/>
    <col min="11000" max="11000" width="22.140625" style="29" customWidth="1"/>
    <col min="11001" max="11007" width="13.7109375" style="29" customWidth="1"/>
    <col min="11008" max="11008" width="15.85546875" style="29" customWidth="1"/>
    <col min="11009" max="11009" width="16.5703125" style="29" bestFit="1" customWidth="1"/>
    <col min="11010" max="11010" width="13.7109375" style="29" customWidth="1"/>
    <col min="11011" max="11011" width="17.140625" style="29" bestFit="1" customWidth="1"/>
    <col min="11012" max="11012" width="4" style="29" customWidth="1"/>
    <col min="11013" max="11013" width="13.7109375" style="29" customWidth="1"/>
    <col min="11014" max="11255" width="13.7109375" style="29"/>
    <col min="11256" max="11256" width="22.140625" style="29" customWidth="1"/>
    <col min="11257" max="11263" width="13.7109375" style="29" customWidth="1"/>
    <col min="11264" max="11264" width="15.85546875" style="29" customWidth="1"/>
    <col min="11265" max="11265" width="16.5703125" style="29" bestFit="1" customWidth="1"/>
    <col min="11266" max="11266" width="13.7109375" style="29" customWidth="1"/>
    <col min="11267" max="11267" width="17.140625" style="29" bestFit="1" customWidth="1"/>
    <col min="11268" max="11268" width="4" style="29" customWidth="1"/>
    <col min="11269" max="11269" width="13.7109375" style="29" customWidth="1"/>
    <col min="11270" max="11511" width="13.7109375" style="29"/>
    <col min="11512" max="11512" width="22.140625" style="29" customWidth="1"/>
    <col min="11513" max="11519" width="13.7109375" style="29" customWidth="1"/>
    <col min="11520" max="11520" width="15.85546875" style="29" customWidth="1"/>
    <col min="11521" max="11521" width="16.5703125" style="29" bestFit="1" customWidth="1"/>
    <col min="11522" max="11522" width="13.7109375" style="29" customWidth="1"/>
    <col min="11523" max="11523" width="17.140625" style="29" bestFit="1" customWidth="1"/>
    <col min="11524" max="11524" width="4" style="29" customWidth="1"/>
    <col min="11525" max="11525" width="13.7109375" style="29" customWidth="1"/>
    <col min="11526" max="11767" width="13.7109375" style="29"/>
    <col min="11768" max="11768" width="22.140625" style="29" customWidth="1"/>
    <col min="11769" max="11775" width="13.7109375" style="29" customWidth="1"/>
    <col min="11776" max="11776" width="15.85546875" style="29" customWidth="1"/>
    <col min="11777" max="11777" width="16.5703125" style="29" bestFit="1" customWidth="1"/>
    <col min="11778" max="11778" width="13.7109375" style="29" customWidth="1"/>
    <col min="11779" max="11779" width="17.140625" style="29" bestFit="1" customWidth="1"/>
    <col min="11780" max="11780" width="4" style="29" customWidth="1"/>
    <col min="11781" max="11781" width="13.7109375" style="29" customWidth="1"/>
    <col min="11782" max="12023" width="13.7109375" style="29"/>
    <col min="12024" max="12024" width="22.140625" style="29" customWidth="1"/>
    <col min="12025" max="12031" width="13.7109375" style="29" customWidth="1"/>
    <col min="12032" max="12032" width="15.85546875" style="29" customWidth="1"/>
    <col min="12033" max="12033" width="16.5703125" style="29" bestFit="1" customWidth="1"/>
    <col min="12034" max="12034" width="13.7109375" style="29" customWidth="1"/>
    <col min="12035" max="12035" width="17.140625" style="29" bestFit="1" customWidth="1"/>
    <col min="12036" max="12036" width="4" style="29" customWidth="1"/>
    <col min="12037" max="12037" width="13.7109375" style="29" customWidth="1"/>
    <col min="12038" max="12279" width="13.7109375" style="29"/>
    <col min="12280" max="12280" width="22.140625" style="29" customWidth="1"/>
    <col min="12281" max="12287" width="13.7109375" style="29" customWidth="1"/>
    <col min="12288" max="12288" width="15.85546875" style="29" customWidth="1"/>
    <col min="12289" max="12289" width="16.5703125" style="29" bestFit="1" customWidth="1"/>
    <col min="12290" max="12290" width="13.7109375" style="29" customWidth="1"/>
    <col min="12291" max="12291" width="17.140625" style="29" bestFit="1" customWidth="1"/>
    <col min="12292" max="12292" width="4" style="29" customWidth="1"/>
    <col min="12293" max="12293" width="13.7109375" style="29" customWidth="1"/>
    <col min="12294" max="12535" width="13.7109375" style="29"/>
    <col min="12536" max="12536" width="22.140625" style="29" customWidth="1"/>
    <col min="12537" max="12543" width="13.7109375" style="29" customWidth="1"/>
    <col min="12544" max="12544" width="15.85546875" style="29" customWidth="1"/>
    <col min="12545" max="12545" width="16.5703125" style="29" bestFit="1" customWidth="1"/>
    <col min="12546" max="12546" width="13.7109375" style="29" customWidth="1"/>
    <col min="12547" max="12547" width="17.140625" style="29" bestFit="1" customWidth="1"/>
    <col min="12548" max="12548" width="4" style="29" customWidth="1"/>
    <col min="12549" max="12549" width="13.7109375" style="29" customWidth="1"/>
    <col min="12550" max="12791" width="13.7109375" style="29"/>
    <col min="12792" max="12792" width="22.140625" style="29" customWidth="1"/>
    <col min="12793" max="12799" width="13.7109375" style="29" customWidth="1"/>
    <col min="12800" max="12800" width="15.85546875" style="29" customWidth="1"/>
    <col min="12801" max="12801" width="16.5703125" style="29" bestFit="1" customWidth="1"/>
    <col min="12802" max="12802" width="13.7109375" style="29" customWidth="1"/>
    <col min="12803" max="12803" width="17.140625" style="29" bestFit="1" customWidth="1"/>
    <col min="12804" max="12804" width="4" style="29" customWidth="1"/>
    <col min="12805" max="12805" width="13.7109375" style="29" customWidth="1"/>
    <col min="12806" max="13047" width="13.7109375" style="29"/>
    <col min="13048" max="13048" width="22.140625" style="29" customWidth="1"/>
    <col min="13049" max="13055" width="13.7109375" style="29" customWidth="1"/>
    <col min="13056" max="13056" width="15.85546875" style="29" customWidth="1"/>
    <col min="13057" max="13057" width="16.5703125" style="29" bestFit="1" customWidth="1"/>
    <col min="13058" max="13058" width="13.7109375" style="29" customWidth="1"/>
    <col min="13059" max="13059" width="17.140625" style="29" bestFit="1" customWidth="1"/>
    <col min="13060" max="13060" width="4" style="29" customWidth="1"/>
    <col min="13061" max="13061" width="13.7109375" style="29" customWidth="1"/>
    <col min="13062" max="13303" width="13.7109375" style="29"/>
    <col min="13304" max="13304" width="22.140625" style="29" customWidth="1"/>
    <col min="13305" max="13311" width="13.7109375" style="29" customWidth="1"/>
    <col min="13312" max="13312" width="15.85546875" style="29" customWidth="1"/>
    <col min="13313" max="13313" width="16.5703125" style="29" bestFit="1" customWidth="1"/>
    <col min="13314" max="13314" width="13.7109375" style="29" customWidth="1"/>
    <col min="13315" max="13315" width="17.140625" style="29" bestFit="1" customWidth="1"/>
    <col min="13316" max="13316" width="4" style="29" customWidth="1"/>
    <col min="13317" max="13317" width="13.7109375" style="29" customWidth="1"/>
    <col min="13318" max="13559" width="13.7109375" style="29"/>
    <col min="13560" max="13560" width="22.140625" style="29" customWidth="1"/>
    <col min="13561" max="13567" width="13.7109375" style="29" customWidth="1"/>
    <col min="13568" max="13568" width="15.85546875" style="29" customWidth="1"/>
    <col min="13569" max="13569" width="16.5703125" style="29" bestFit="1" customWidth="1"/>
    <col min="13570" max="13570" width="13.7109375" style="29" customWidth="1"/>
    <col min="13571" max="13571" width="17.140625" style="29" bestFit="1" customWidth="1"/>
    <col min="13572" max="13572" width="4" style="29" customWidth="1"/>
    <col min="13573" max="13573" width="13.7109375" style="29" customWidth="1"/>
    <col min="13574" max="13815" width="13.7109375" style="29"/>
    <col min="13816" max="13816" width="22.140625" style="29" customWidth="1"/>
    <col min="13817" max="13823" width="13.7109375" style="29" customWidth="1"/>
    <col min="13824" max="13824" width="15.85546875" style="29" customWidth="1"/>
    <col min="13825" max="13825" width="16.5703125" style="29" bestFit="1" customWidth="1"/>
    <col min="13826" max="13826" width="13.7109375" style="29" customWidth="1"/>
    <col min="13827" max="13827" width="17.140625" style="29" bestFit="1" customWidth="1"/>
    <col min="13828" max="13828" width="4" style="29" customWidth="1"/>
    <col min="13829" max="13829" width="13.7109375" style="29" customWidth="1"/>
    <col min="13830" max="14071" width="13.7109375" style="29"/>
    <col min="14072" max="14072" width="22.140625" style="29" customWidth="1"/>
    <col min="14073" max="14079" width="13.7109375" style="29" customWidth="1"/>
    <col min="14080" max="14080" width="15.85546875" style="29" customWidth="1"/>
    <col min="14081" max="14081" width="16.5703125" style="29" bestFit="1" customWidth="1"/>
    <col min="14082" max="14082" width="13.7109375" style="29" customWidth="1"/>
    <col min="14083" max="14083" width="17.140625" style="29" bestFit="1" customWidth="1"/>
    <col min="14084" max="14084" width="4" style="29" customWidth="1"/>
    <col min="14085" max="14085" width="13.7109375" style="29" customWidth="1"/>
    <col min="14086" max="14327" width="13.7109375" style="29"/>
    <col min="14328" max="14328" width="22.140625" style="29" customWidth="1"/>
    <col min="14329" max="14335" width="13.7109375" style="29" customWidth="1"/>
    <col min="14336" max="14336" width="15.85546875" style="29" customWidth="1"/>
    <col min="14337" max="14337" width="16.5703125" style="29" bestFit="1" customWidth="1"/>
    <col min="14338" max="14338" width="13.7109375" style="29" customWidth="1"/>
    <col min="14339" max="14339" width="17.140625" style="29" bestFit="1" customWidth="1"/>
    <col min="14340" max="14340" width="4" style="29" customWidth="1"/>
    <col min="14341" max="14341" width="13.7109375" style="29" customWidth="1"/>
    <col min="14342" max="14583" width="13.7109375" style="29"/>
    <col min="14584" max="14584" width="22.140625" style="29" customWidth="1"/>
    <col min="14585" max="14591" width="13.7109375" style="29" customWidth="1"/>
    <col min="14592" max="14592" width="15.85546875" style="29" customWidth="1"/>
    <col min="14593" max="14593" width="16.5703125" style="29" bestFit="1" customWidth="1"/>
    <col min="14594" max="14594" width="13.7109375" style="29" customWidth="1"/>
    <col min="14595" max="14595" width="17.140625" style="29" bestFit="1" customWidth="1"/>
    <col min="14596" max="14596" width="4" style="29" customWidth="1"/>
    <col min="14597" max="14597" width="13.7109375" style="29" customWidth="1"/>
    <col min="14598" max="14839" width="13.7109375" style="29"/>
    <col min="14840" max="14840" width="22.140625" style="29" customWidth="1"/>
    <col min="14841" max="14847" width="13.7109375" style="29" customWidth="1"/>
    <col min="14848" max="14848" width="15.85546875" style="29" customWidth="1"/>
    <col min="14849" max="14849" width="16.5703125" style="29" bestFit="1" customWidth="1"/>
    <col min="14850" max="14850" width="13.7109375" style="29" customWidth="1"/>
    <col min="14851" max="14851" width="17.140625" style="29" bestFit="1" customWidth="1"/>
    <col min="14852" max="14852" width="4" style="29" customWidth="1"/>
    <col min="14853" max="14853" width="13.7109375" style="29" customWidth="1"/>
    <col min="14854" max="15095" width="13.7109375" style="29"/>
    <col min="15096" max="15096" width="22.140625" style="29" customWidth="1"/>
    <col min="15097" max="15103" width="13.7109375" style="29" customWidth="1"/>
    <col min="15104" max="15104" width="15.85546875" style="29" customWidth="1"/>
    <col min="15105" max="15105" width="16.5703125" style="29" bestFit="1" customWidth="1"/>
    <col min="15106" max="15106" width="13.7109375" style="29" customWidth="1"/>
    <col min="15107" max="15107" width="17.140625" style="29" bestFit="1" customWidth="1"/>
    <col min="15108" max="15108" width="4" style="29" customWidth="1"/>
    <col min="15109" max="15109" width="13.7109375" style="29" customWidth="1"/>
    <col min="15110" max="15351" width="13.7109375" style="29"/>
    <col min="15352" max="15352" width="22.140625" style="29" customWidth="1"/>
    <col min="15353" max="15359" width="13.7109375" style="29" customWidth="1"/>
    <col min="15360" max="15360" width="15.85546875" style="29" customWidth="1"/>
    <col min="15361" max="15361" width="16.5703125" style="29" bestFit="1" customWidth="1"/>
    <col min="15362" max="15362" width="13.7109375" style="29" customWidth="1"/>
    <col min="15363" max="15363" width="17.140625" style="29" bestFit="1" customWidth="1"/>
    <col min="15364" max="15364" width="4" style="29" customWidth="1"/>
    <col min="15365" max="15365" width="13.7109375" style="29" customWidth="1"/>
    <col min="15366" max="15607" width="13.7109375" style="29"/>
    <col min="15608" max="15608" width="22.140625" style="29" customWidth="1"/>
    <col min="15609" max="15615" width="13.7109375" style="29" customWidth="1"/>
    <col min="15616" max="15616" width="15.85546875" style="29" customWidth="1"/>
    <col min="15617" max="15617" width="16.5703125" style="29" bestFit="1" customWidth="1"/>
    <col min="15618" max="15618" width="13.7109375" style="29" customWidth="1"/>
    <col min="15619" max="15619" width="17.140625" style="29" bestFit="1" customWidth="1"/>
    <col min="15620" max="15620" width="4" style="29" customWidth="1"/>
    <col min="15621" max="15621" width="13.7109375" style="29" customWidth="1"/>
    <col min="15622" max="15863" width="13.7109375" style="29"/>
    <col min="15864" max="15864" width="22.140625" style="29" customWidth="1"/>
    <col min="15865" max="15871" width="13.7109375" style="29" customWidth="1"/>
    <col min="15872" max="15872" width="15.85546875" style="29" customWidth="1"/>
    <col min="15873" max="15873" width="16.5703125" style="29" bestFit="1" customWidth="1"/>
    <col min="15874" max="15874" width="13.7109375" style="29" customWidth="1"/>
    <col min="15875" max="15875" width="17.140625" style="29" bestFit="1" customWidth="1"/>
    <col min="15876" max="15876" width="4" style="29" customWidth="1"/>
    <col min="15877" max="15877" width="13.7109375" style="29" customWidth="1"/>
    <col min="15878" max="16119" width="13.7109375" style="29"/>
    <col min="16120" max="16120" width="22.140625" style="29" customWidth="1"/>
    <col min="16121" max="16127" width="13.7109375" style="29" customWidth="1"/>
    <col min="16128" max="16128" width="15.85546875" style="29" customWidth="1"/>
    <col min="16129" max="16129" width="16.5703125" style="29" bestFit="1" customWidth="1"/>
    <col min="16130" max="16130" width="13.7109375" style="29" customWidth="1"/>
    <col min="16131" max="16131" width="17.140625" style="29" bestFit="1" customWidth="1"/>
    <col min="16132" max="16132" width="4" style="29" customWidth="1"/>
    <col min="16133" max="16133" width="13.7109375" style="29" customWidth="1"/>
    <col min="16134" max="16384" width="13.7109375" style="29"/>
  </cols>
  <sheetData>
    <row r="1" spans="1:26" s="23" customFormat="1" ht="16.149999999999999">
      <c r="A1" s="457" t="s">
        <v>4</v>
      </c>
      <c r="B1" s="164"/>
      <c r="C1" s="164"/>
      <c r="D1" s="88"/>
      <c r="E1" s="88"/>
      <c r="F1" s="165"/>
      <c r="G1" s="88"/>
      <c r="H1" s="88"/>
    </row>
    <row r="2" spans="1:26" s="23" customFormat="1" ht="48.6">
      <c r="A2" s="205"/>
      <c r="B2" s="164"/>
      <c r="C2" s="164"/>
      <c r="D2" s="88"/>
      <c r="E2" s="458" t="s">
        <v>1707</v>
      </c>
      <c r="F2" s="458" t="s">
        <v>1708</v>
      </c>
      <c r="G2" s="166"/>
      <c r="H2" s="88"/>
    </row>
    <row r="3" spans="1:26" s="23" customFormat="1" ht="18.600000000000001">
      <c r="A3" s="200" t="str">
        <f>'2-Kosten per locatie'!A3</f>
        <v>Naam opdrachtgever</v>
      </c>
      <c r="B3" s="148" t="str">
        <f>'2-Kosten per locatie'!B3</f>
        <v>GVB Facilitair</v>
      </c>
      <c r="C3" s="164"/>
      <c r="D3" s="88"/>
      <c r="E3" s="459" t="s">
        <v>1709</v>
      </c>
      <c r="F3" s="460">
        <v>0</v>
      </c>
      <c r="G3" s="166"/>
      <c r="H3" s="88"/>
    </row>
    <row r="4" spans="1:26" s="23" customFormat="1" ht="18.600000000000001">
      <c r="A4" s="200" t="str">
        <f>'2-Kosten per locatie'!A4</f>
        <v>Calculatie onderdeel</v>
      </c>
      <c r="B4" s="148" t="e">
        <f ca="1">MID(CELL("bestandsnaam",$C$9),SEARCH("]",CELL("bestandsnaam",$C$9),1)+1,256)</f>
        <v>#VALUE!</v>
      </c>
      <c r="C4" s="164"/>
      <c r="D4" s="88"/>
      <c r="E4" s="88"/>
      <c r="F4" s="88"/>
      <c r="G4" s="166"/>
      <c r="H4" s="88"/>
    </row>
    <row r="5" spans="1:26" s="23" customFormat="1" ht="18.600000000000001">
      <c r="A5" s="200" t="str">
        <f>'2-Kosten per locatie'!A5</f>
        <v>Gebouw/plaats</v>
      </c>
      <c r="B5" s="148" t="str">
        <f>'2-Kosten per locatie'!B5</f>
        <v>Amsterdam</v>
      </c>
      <c r="C5" s="164"/>
      <c r="D5" s="88"/>
      <c r="E5" s="88"/>
      <c r="F5" s="88"/>
      <c r="G5" s="166"/>
      <c r="H5" s="167"/>
      <c r="J5" s="25"/>
      <c r="K5" s="24"/>
      <c r="L5" s="25"/>
      <c r="M5" s="25"/>
      <c r="N5" s="24"/>
      <c r="O5" s="26"/>
      <c r="P5" s="25"/>
      <c r="Q5" s="24"/>
      <c r="R5" s="25"/>
      <c r="S5" s="25"/>
      <c r="T5" s="24"/>
      <c r="U5" s="25"/>
      <c r="V5" s="25"/>
      <c r="W5" s="24"/>
      <c r="X5" s="25"/>
      <c r="Y5" s="25"/>
      <c r="Z5" s="24"/>
    </row>
    <row r="6" spans="1:26" s="23" customFormat="1" ht="17.25" customHeight="1">
      <c r="A6" s="200" t="str">
        <f>'2-Kosten per locatie'!A6</f>
        <v>Referentie nummer</v>
      </c>
      <c r="B6" s="148" t="str">
        <f>'2-Kosten per locatie'!B6</f>
        <v>2024-37</v>
      </c>
      <c r="C6" s="164"/>
      <c r="D6" s="88"/>
      <c r="E6" s="88"/>
      <c r="F6" s="88"/>
      <c r="G6" s="166"/>
      <c r="H6" s="167"/>
      <c r="J6" s="27"/>
      <c r="K6" s="28"/>
      <c r="L6" s="25"/>
      <c r="M6" s="27"/>
      <c r="N6" s="28"/>
      <c r="O6" s="26"/>
      <c r="P6" s="27"/>
      <c r="Q6" s="28"/>
      <c r="R6" s="25"/>
      <c r="S6" s="27"/>
      <c r="T6" s="28"/>
      <c r="U6" s="25"/>
      <c r="V6" s="27"/>
      <c r="W6" s="28"/>
      <c r="X6" s="25"/>
      <c r="Y6" s="27"/>
      <c r="Z6" s="28"/>
    </row>
    <row r="7" spans="1:26" s="23" customFormat="1" ht="17.25" customHeight="1">
      <c r="A7" s="200" t="str">
        <f>'2-Kosten per locatie'!A7</f>
        <v>Naam dienstverlener</v>
      </c>
      <c r="B7" s="148">
        <f>'2-Kosten per locatie'!B7</f>
        <v>0</v>
      </c>
      <c r="C7" s="164"/>
      <c r="D7" s="88"/>
      <c r="E7" s="88"/>
      <c r="F7" s="88"/>
      <c r="G7" s="166"/>
      <c r="H7" s="167"/>
    </row>
    <row r="8" spans="1:26" s="23" customFormat="1" ht="17.25" customHeight="1">
      <c r="A8" s="200" t="str">
        <f>'2-Kosten per locatie'!A8</f>
        <v>Prijspeil</v>
      </c>
      <c r="B8" s="277">
        <f>'2-Kosten per locatie'!B8</f>
        <v>45839</v>
      </c>
      <c r="C8" s="164"/>
      <c r="D8" s="88"/>
      <c r="E8" s="88"/>
      <c r="F8" s="88"/>
      <c r="G8" s="166"/>
      <c r="H8" s="167"/>
    </row>
    <row r="9" spans="1:26" s="23" customFormat="1" ht="17.25" customHeight="1">
      <c r="A9" s="166"/>
      <c r="B9" s="166"/>
      <c r="C9" s="498"/>
      <c r="D9" s="498"/>
      <c r="E9" s="498"/>
      <c r="F9" s="498"/>
      <c r="G9" s="166"/>
      <c r="H9" s="167"/>
    </row>
    <row r="10" spans="1:26" s="30" customFormat="1" ht="43.5" customHeight="1">
      <c r="A10" s="461" t="s">
        <v>25</v>
      </c>
      <c r="B10" s="462" t="s">
        <v>1710</v>
      </c>
      <c r="C10" s="462" t="s">
        <v>1707</v>
      </c>
      <c r="D10" s="458" t="s">
        <v>1651</v>
      </c>
      <c r="E10" s="462" t="s">
        <v>1700</v>
      </c>
      <c r="F10" s="462" t="s">
        <v>1701</v>
      </c>
      <c r="G10" s="462" t="s">
        <v>1702</v>
      </c>
      <c r="H10" s="462" t="s">
        <v>1703</v>
      </c>
    </row>
    <row r="11" spans="1:26">
      <c r="A11" s="298" t="s">
        <v>52</v>
      </c>
      <c r="B11" s="459" t="s">
        <v>225</v>
      </c>
      <c r="C11" s="459" t="s">
        <v>1709</v>
      </c>
      <c r="D11" s="464">
        <f>SUMIFS('4-Basis ruimtestaat'!J:J,'4-Basis ruimtestaat'!I:I,B11,'4-Basis ruimtestaat'!B:B,A11)</f>
        <v>103.86</v>
      </c>
      <c r="E11" s="465">
        <f t="shared" ref="E11:E49" si="0">VLOOKUP(C11,$E$3:$F$9,2,FALSE)</f>
        <v>0</v>
      </c>
      <c r="F11" s="466">
        <f t="shared" ref="F11" si="1">(D11*E11)</f>
        <v>0</v>
      </c>
      <c r="G11" s="467" t="s">
        <v>916</v>
      </c>
      <c r="H11" s="466">
        <f t="shared" ref="H11" si="2">G11*F11</f>
        <v>0</v>
      </c>
    </row>
    <row r="12" spans="1:26">
      <c r="A12" s="298" t="s">
        <v>53</v>
      </c>
      <c r="B12" s="459" t="s">
        <v>225</v>
      </c>
      <c r="C12" s="459" t="s">
        <v>1709</v>
      </c>
      <c r="D12" s="464">
        <f>SUMIFS('4-Basis ruimtestaat'!J:J,'4-Basis ruimtestaat'!I:I,B12,'4-Basis ruimtestaat'!B:B,A12)</f>
        <v>0</v>
      </c>
      <c r="E12" s="465">
        <f t="shared" si="0"/>
        <v>0</v>
      </c>
      <c r="F12" s="466">
        <f t="shared" ref="F12:F25" si="3">(D12*E12)</f>
        <v>0</v>
      </c>
      <c r="G12" s="467" t="s">
        <v>916</v>
      </c>
      <c r="H12" s="466">
        <f t="shared" ref="H12:H25" si="4">G12*F12</f>
        <v>0</v>
      </c>
    </row>
    <row r="13" spans="1:26">
      <c r="A13" s="298" t="s">
        <v>54</v>
      </c>
      <c r="B13" s="459" t="s">
        <v>225</v>
      </c>
      <c r="C13" s="459" t="s">
        <v>1709</v>
      </c>
      <c r="D13" s="464">
        <f>SUMIFS('4-Basis ruimtestaat'!J:J,'4-Basis ruimtestaat'!I:I,B13,'4-Basis ruimtestaat'!B:B,A13)</f>
        <v>149.10000000000002</v>
      </c>
      <c r="E13" s="465">
        <f t="shared" si="0"/>
        <v>0</v>
      </c>
      <c r="F13" s="466">
        <f t="shared" si="3"/>
        <v>0</v>
      </c>
      <c r="G13" s="467" t="s">
        <v>916</v>
      </c>
      <c r="H13" s="466">
        <f t="shared" si="4"/>
        <v>0</v>
      </c>
    </row>
    <row r="14" spans="1:26">
      <c r="A14" s="298" t="s">
        <v>55</v>
      </c>
      <c r="B14" s="459" t="s">
        <v>225</v>
      </c>
      <c r="C14" s="459" t="s">
        <v>1709</v>
      </c>
      <c r="D14" s="464">
        <f>SUMIFS('4-Basis ruimtestaat'!J:J,'4-Basis ruimtestaat'!I:I,B14,'4-Basis ruimtestaat'!B:B,A14)</f>
        <v>101.55</v>
      </c>
      <c r="E14" s="465">
        <f t="shared" si="0"/>
        <v>0</v>
      </c>
      <c r="F14" s="466">
        <f t="shared" si="3"/>
        <v>0</v>
      </c>
      <c r="G14" s="467" t="s">
        <v>916</v>
      </c>
      <c r="H14" s="466">
        <f t="shared" si="4"/>
        <v>0</v>
      </c>
    </row>
    <row r="15" spans="1:26">
      <c r="A15" s="298" t="s">
        <v>56</v>
      </c>
      <c r="B15" s="459" t="s">
        <v>225</v>
      </c>
      <c r="C15" s="459" t="s">
        <v>1709</v>
      </c>
      <c r="D15" s="464">
        <f>SUMIFS('4-Basis ruimtestaat'!J:J,'4-Basis ruimtestaat'!I:I,B15,'4-Basis ruimtestaat'!B:B,A15)</f>
        <v>96.14</v>
      </c>
      <c r="E15" s="465">
        <f t="shared" si="0"/>
        <v>0</v>
      </c>
      <c r="F15" s="466">
        <f t="shared" si="3"/>
        <v>0</v>
      </c>
      <c r="G15" s="467" t="s">
        <v>916</v>
      </c>
      <c r="H15" s="466">
        <f t="shared" si="4"/>
        <v>0</v>
      </c>
    </row>
    <row r="16" spans="1:26">
      <c r="A16" s="298" t="s">
        <v>57</v>
      </c>
      <c r="B16" s="459" t="s">
        <v>225</v>
      </c>
      <c r="C16" s="459" t="s">
        <v>1709</v>
      </c>
      <c r="D16" s="464">
        <f>SUMIFS('4-Basis ruimtestaat'!J:J,'4-Basis ruimtestaat'!I:I,B16,'4-Basis ruimtestaat'!B:B,A16)</f>
        <v>0</v>
      </c>
      <c r="E16" s="465">
        <f t="shared" si="0"/>
        <v>0</v>
      </c>
      <c r="F16" s="466">
        <f t="shared" si="3"/>
        <v>0</v>
      </c>
      <c r="G16" s="467" t="s">
        <v>916</v>
      </c>
      <c r="H16" s="466">
        <f t="shared" si="4"/>
        <v>0</v>
      </c>
    </row>
    <row r="17" spans="1:8">
      <c r="A17" s="298" t="s">
        <v>58</v>
      </c>
      <c r="B17" s="459" t="s">
        <v>225</v>
      </c>
      <c r="C17" s="459" t="s">
        <v>1709</v>
      </c>
      <c r="D17" s="464">
        <f>SUMIFS('4-Basis ruimtestaat'!J:J,'4-Basis ruimtestaat'!I:I,B17,'4-Basis ruimtestaat'!B:B,A17)</f>
        <v>174.82000000000002</v>
      </c>
      <c r="E17" s="465">
        <f t="shared" si="0"/>
        <v>0</v>
      </c>
      <c r="F17" s="466">
        <f t="shared" si="3"/>
        <v>0</v>
      </c>
      <c r="G17" s="467" t="s">
        <v>916</v>
      </c>
      <c r="H17" s="466">
        <f t="shared" si="4"/>
        <v>0</v>
      </c>
    </row>
    <row r="18" spans="1:8">
      <c r="A18" s="298" t="s">
        <v>59</v>
      </c>
      <c r="B18" s="459" t="s">
        <v>225</v>
      </c>
      <c r="C18" s="459" t="s">
        <v>1709</v>
      </c>
      <c r="D18" s="464">
        <f>SUMIFS('4-Basis ruimtestaat'!J:J,'4-Basis ruimtestaat'!I:I,B18,'4-Basis ruimtestaat'!B:B,A18)</f>
        <v>114.52</v>
      </c>
      <c r="E18" s="465">
        <f t="shared" si="0"/>
        <v>0</v>
      </c>
      <c r="F18" s="466">
        <f t="shared" si="3"/>
        <v>0</v>
      </c>
      <c r="G18" s="467" t="s">
        <v>916</v>
      </c>
      <c r="H18" s="466">
        <f t="shared" si="4"/>
        <v>0</v>
      </c>
    </row>
    <row r="19" spans="1:8">
      <c r="A19" s="298" t="s">
        <v>60</v>
      </c>
      <c r="B19" s="459" t="s">
        <v>225</v>
      </c>
      <c r="C19" s="459" t="s">
        <v>1709</v>
      </c>
      <c r="D19" s="464">
        <f>SUMIFS('4-Basis ruimtestaat'!J:J,'4-Basis ruimtestaat'!I:I,B19,'4-Basis ruimtestaat'!B:B,A19)</f>
        <v>92.929999999999993</v>
      </c>
      <c r="E19" s="465">
        <f t="shared" si="0"/>
        <v>0</v>
      </c>
      <c r="F19" s="466">
        <f t="shared" si="3"/>
        <v>0</v>
      </c>
      <c r="G19" s="467" t="s">
        <v>916</v>
      </c>
      <c r="H19" s="466">
        <f t="shared" si="4"/>
        <v>0</v>
      </c>
    </row>
    <row r="20" spans="1:8">
      <c r="A20" s="298" t="s">
        <v>61</v>
      </c>
      <c r="B20" s="459" t="s">
        <v>225</v>
      </c>
      <c r="C20" s="459" t="s">
        <v>1709</v>
      </c>
      <c r="D20" s="464">
        <f>SUMIFS('4-Basis ruimtestaat'!J:J,'4-Basis ruimtestaat'!I:I,B20,'4-Basis ruimtestaat'!B:B,A20)</f>
        <v>78.59</v>
      </c>
      <c r="E20" s="465">
        <f t="shared" si="0"/>
        <v>0</v>
      </c>
      <c r="F20" s="466">
        <f t="shared" si="3"/>
        <v>0</v>
      </c>
      <c r="G20" s="467" t="s">
        <v>916</v>
      </c>
      <c r="H20" s="466">
        <f t="shared" si="4"/>
        <v>0</v>
      </c>
    </row>
    <row r="21" spans="1:8" ht="12" customHeight="1">
      <c r="A21" s="482" t="s">
        <v>62</v>
      </c>
      <c r="B21" s="459" t="s">
        <v>225</v>
      </c>
      <c r="C21" s="459" t="s">
        <v>1709</v>
      </c>
      <c r="D21" s="464">
        <f>SUMIFS('4-Basis ruimtestaat'!J:J,'4-Basis ruimtestaat'!I:I,B21,'4-Basis ruimtestaat'!B:B,A21)</f>
        <v>5.09</v>
      </c>
      <c r="E21" s="465">
        <f t="shared" si="0"/>
        <v>0</v>
      </c>
      <c r="F21" s="466">
        <f t="shared" si="3"/>
        <v>0</v>
      </c>
      <c r="G21" s="467" t="s">
        <v>916</v>
      </c>
      <c r="H21" s="466">
        <f t="shared" si="4"/>
        <v>0</v>
      </c>
    </row>
    <row r="22" spans="1:8">
      <c r="A22" s="482" t="s">
        <v>63</v>
      </c>
      <c r="B22" s="459" t="s">
        <v>225</v>
      </c>
      <c r="C22" s="459" t="s">
        <v>1709</v>
      </c>
      <c r="D22" s="464">
        <f>SUMIFS('4-Basis ruimtestaat'!J:J,'4-Basis ruimtestaat'!I:I,B22,'4-Basis ruimtestaat'!B:B,A22)</f>
        <v>98.597830000000002</v>
      </c>
      <c r="E22" s="465">
        <f t="shared" si="0"/>
        <v>0</v>
      </c>
      <c r="F22" s="466">
        <f t="shared" si="3"/>
        <v>0</v>
      </c>
      <c r="G22" s="467" t="s">
        <v>916</v>
      </c>
      <c r="H22" s="466">
        <f t="shared" si="4"/>
        <v>0</v>
      </c>
    </row>
    <row r="23" spans="1:8">
      <c r="A23" s="482" t="s">
        <v>64</v>
      </c>
      <c r="B23" s="459" t="s">
        <v>225</v>
      </c>
      <c r="C23" s="459" t="s">
        <v>1709</v>
      </c>
      <c r="D23" s="464">
        <f>SUMIFS('4-Basis ruimtestaat'!J:J,'4-Basis ruimtestaat'!I:I,B23,'4-Basis ruimtestaat'!B:B,A23)</f>
        <v>2246.6500000000005</v>
      </c>
      <c r="E23" s="465">
        <f t="shared" si="0"/>
        <v>0</v>
      </c>
      <c r="F23" s="466">
        <f t="shared" si="3"/>
        <v>0</v>
      </c>
      <c r="G23" s="467" t="s">
        <v>916</v>
      </c>
      <c r="H23" s="466">
        <f t="shared" si="4"/>
        <v>0</v>
      </c>
    </row>
    <row r="24" spans="1:8">
      <c r="A24" s="482" t="s">
        <v>65</v>
      </c>
      <c r="B24" s="459" t="s">
        <v>225</v>
      </c>
      <c r="C24" s="459" t="s">
        <v>1709</v>
      </c>
      <c r="D24" s="464">
        <f>SUMIFS('4-Basis ruimtestaat'!J:J,'4-Basis ruimtestaat'!I:I,B24,'4-Basis ruimtestaat'!B:B,A24)</f>
        <v>0</v>
      </c>
      <c r="E24" s="465">
        <f t="shared" si="0"/>
        <v>0</v>
      </c>
      <c r="F24" s="466">
        <f t="shared" si="3"/>
        <v>0</v>
      </c>
      <c r="G24" s="467" t="s">
        <v>916</v>
      </c>
      <c r="H24" s="466">
        <f t="shared" si="4"/>
        <v>0</v>
      </c>
    </row>
    <row r="25" spans="1:8">
      <c r="A25" s="298" t="s">
        <v>66</v>
      </c>
      <c r="B25" s="459" t="s">
        <v>225</v>
      </c>
      <c r="C25" s="459" t="s">
        <v>1709</v>
      </c>
      <c r="D25" s="464">
        <f>SUMIFS('4-Basis ruimtestaat'!J:J,'4-Basis ruimtestaat'!I:I,B25,'4-Basis ruimtestaat'!B:B,A25)</f>
        <v>12.040000000000001</v>
      </c>
      <c r="E25" s="465">
        <f t="shared" si="0"/>
        <v>0</v>
      </c>
      <c r="F25" s="466">
        <f t="shared" si="3"/>
        <v>0</v>
      </c>
      <c r="G25" s="467" t="s">
        <v>916</v>
      </c>
      <c r="H25" s="466">
        <f t="shared" si="4"/>
        <v>0</v>
      </c>
    </row>
    <row r="26" spans="1:8">
      <c r="A26" s="298" t="s">
        <v>67</v>
      </c>
      <c r="B26" s="459" t="s">
        <v>225</v>
      </c>
      <c r="C26" s="459" t="s">
        <v>1709</v>
      </c>
      <c r="D26" s="464">
        <f>SUMIFS('4-Basis ruimtestaat'!J:J,'4-Basis ruimtestaat'!I:I,B26,'4-Basis ruimtestaat'!B:B,A26)</f>
        <v>190.79999999999998</v>
      </c>
      <c r="E26" s="465">
        <f t="shared" si="0"/>
        <v>0</v>
      </c>
      <c r="F26" s="466">
        <f t="shared" ref="F26:F46" si="5">(D26*E26)</f>
        <v>0</v>
      </c>
      <c r="G26" s="467" t="s">
        <v>916</v>
      </c>
      <c r="H26" s="466">
        <f t="shared" ref="H26:H46" si="6">G26*F26</f>
        <v>0</v>
      </c>
    </row>
    <row r="27" spans="1:8">
      <c r="A27" s="298" t="s">
        <v>69</v>
      </c>
      <c r="B27" s="459" t="s">
        <v>225</v>
      </c>
      <c r="C27" s="459" t="s">
        <v>1709</v>
      </c>
      <c r="D27" s="464">
        <f>SUMIFS('4-Basis ruimtestaat'!J:J,'4-Basis ruimtestaat'!I:I,B27,'4-Basis ruimtestaat'!B:B,A27)</f>
        <v>0</v>
      </c>
      <c r="E27" s="465">
        <f t="shared" si="0"/>
        <v>0</v>
      </c>
      <c r="F27" s="466">
        <f t="shared" si="5"/>
        <v>0</v>
      </c>
      <c r="G27" s="467" t="s">
        <v>916</v>
      </c>
      <c r="H27" s="466">
        <f t="shared" si="6"/>
        <v>0</v>
      </c>
    </row>
    <row r="28" spans="1:8">
      <c r="A28" s="298" t="s">
        <v>68</v>
      </c>
      <c r="B28" s="459" t="s">
        <v>225</v>
      </c>
      <c r="C28" s="459" t="s">
        <v>1709</v>
      </c>
      <c r="D28" s="464">
        <f>SUMIFS('4-Basis ruimtestaat'!J:J,'4-Basis ruimtestaat'!I:I,B28,'4-Basis ruimtestaat'!B:B,A28)</f>
        <v>0</v>
      </c>
      <c r="E28" s="465">
        <f t="shared" si="0"/>
        <v>0</v>
      </c>
      <c r="F28" s="466">
        <f t="shared" si="5"/>
        <v>0</v>
      </c>
      <c r="G28" s="467" t="s">
        <v>916</v>
      </c>
      <c r="H28" s="466">
        <f t="shared" si="6"/>
        <v>0</v>
      </c>
    </row>
    <row r="29" spans="1:8">
      <c r="A29" s="298" t="s">
        <v>70</v>
      </c>
      <c r="B29" s="459" t="s">
        <v>225</v>
      </c>
      <c r="C29" s="459" t="s">
        <v>1709</v>
      </c>
      <c r="D29" s="464">
        <f>SUMIFS('4-Basis ruimtestaat'!J:J,'4-Basis ruimtestaat'!I:I,B29,'4-Basis ruimtestaat'!B:B,A29)</f>
        <v>114.51000000000002</v>
      </c>
      <c r="E29" s="465">
        <f t="shared" si="0"/>
        <v>0</v>
      </c>
      <c r="F29" s="466">
        <f t="shared" si="5"/>
        <v>0</v>
      </c>
      <c r="G29" s="467" t="s">
        <v>916</v>
      </c>
      <c r="H29" s="466">
        <f t="shared" si="6"/>
        <v>0</v>
      </c>
    </row>
    <row r="30" spans="1:8">
      <c r="A30" s="298" t="s">
        <v>71</v>
      </c>
      <c r="B30" s="459" t="s">
        <v>225</v>
      </c>
      <c r="C30" s="459" t="s">
        <v>1709</v>
      </c>
      <c r="D30" s="464">
        <f>SUMIFS('4-Basis ruimtestaat'!J:J,'4-Basis ruimtestaat'!I:I,B30,'4-Basis ruimtestaat'!B:B,A30)</f>
        <v>0</v>
      </c>
      <c r="E30" s="465">
        <f t="shared" si="0"/>
        <v>0</v>
      </c>
      <c r="F30" s="466">
        <f t="shared" si="5"/>
        <v>0</v>
      </c>
      <c r="G30" s="467" t="s">
        <v>916</v>
      </c>
      <c r="H30" s="466">
        <f t="shared" si="6"/>
        <v>0</v>
      </c>
    </row>
    <row r="31" spans="1:8">
      <c r="A31" s="298" t="s">
        <v>72</v>
      </c>
      <c r="B31" s="459" t="s">
        <v>225</v>
      </c>
      <c r="C31" s="459" t="s">
        <v>1709</v>
      </c>
      <c r="D31" s="464">
        <f>SUMIFS('4-Basis ruimtestaat'!J:J,'4-Basis ruimtestaat'!I:I,B31,'4-Basis ruimtestaat'!B:B,A31)</f>
        <v>88.860000000000014</v>
      </c>
      <c r="E31" s="465">
        <f t="shared" si="0"/>
        <v>0</v>
      </c>
      <c r="F31" s="466">
        <f t="shared" si="5"/>
        <v>0</v>
      </c>
      <c r="G31" s="467" t="s">
        <v>916</v>
      </c>
      <c r="H31" s="466">
        <f t="shared" si="6"/>
        <v>0</v>
      </c>
    </row>
    <row r="32" spans="1:8">
      <c r="A32" s="298" t="s">
        <v>73</v>
      </c>
      <c r="B32" s="459" t="s">
        <v>225</v>
      </c>
      <c r="C32" s="459" t="s">
        <v>1709</v>
      </c>
      <c r="D32" s="464">
        <f>SUMIFS('4-Basis ruimtestaat'!J:J,'4-Basis ruimtestaat'!I:I,B32,'4-Basis ruimtestaat'!B:B,A32)</f>
        <v>0</v>
      </c>
      <c r="E32" s="465">
        <f t="shared" si="0"/>
        <v>0</v>
      </c>
      <c r="F32" s="466">
        <f t="shared" si="5"/>
        <v>0</v>
      </c>
      <c r="G32" s="467" t="s">
        <v>916</v>
      </c>
      <c r="H32" s="466">
        <f t="shared" si="6"/>
        <v>0</v>
      </c>
    </row>
    <row r="33" spans="1:8">
      <c r="A33" s="298" t="s">
        <v>74</v>
      </c>
      <c r="B33" s="459" t="s">
        <v>225</v>
      </c>
      <c r="C33" s="459" t="s">
        <v>1709</v>
      </c>
      <c r="D33" s="464">
        <f>SUMIFS('4-Basis ruimtestaat'!J:J,'4-Basis ruimtestaat'!I:I,B33,'4-Basis ruimtestaat'!B:B,A33)</f>
        <v>2152.4691800000005</v>
      </c>
      <c r="E33" s="465">
        <f t="shared" si="0"/>
        <v>0</v>
      </c>
      <c r="F33" s="466">
        <f t="shared" si="5"/>
        <v>0</v>
      </c>
      <c r="G33" s="467" t="s">
        <v>916</v>
      </c>
      <c r="H33" s="466">
        <f t="shared" si="6"/>
        <v>0</v>
      </c>
    </row>
    <row r="34" spans="1:8">
      <c r="A34" s="298" t="s">
        <v>75</v>
      </c>
      <c r="B34" s="459" t="s">
        <v>225</v>
      </c>
      <c r="C34" s="459" t="s">
        <v>1709</v>
      </c>
      <c r="D34" s="464">
        <f>SUMIFS('4-Basis ruimtestaat'!J:J,'4-Basis ruimtestaat'!I:I,B34,'4-Basis ruimtestaat'!B:B,A34)</f>
        <v>84.240000000000009</v>
      </c>
      <c r="E34" s="465">
        <f t="shared" si="0"/>
        <v>0</v>
      </c>
      <c r="F34" s="466">
        <f t="shared" si="5"/>
        <v>0</v>
      </c>
      <c r="G34" s="467" t="s">
        <v>916</v>
      </c>
      <c r="H34" s="466">
        <f t="shared" si="6"/>
        <v>0</v>
      </c>
    </row>
    <row r="35" spans="1:8">
      <c r="A35" s="298" t="s">
        <v>76</v>
      </c>
      <c r="B35" s="459" t="s">
        <v>225</v>
      </c>
      <c r="C35" s="459" t="s">
        <v>1709</v>
      </c>
      <c r="D35" s="464">
        <f>SUMIFS('4-Basis ruimtestaat'!J:J,'4-Basis ruimtestaat'!I:I,B35,'4-Basis ruimtestaat'!B:B,A35)</f>
        <v>676.9</v>
      </c>
      <c r="E35" s="465">
        <f t="shared" si="0"/>
        <v>0</v>
      </c>
      <c r="F35" s="466">
        <f t="shared" si="5"/>
        <v>0</v>
      </c>
      <c r="G35" s="467" t="s">
        <v>916</v>
      </c>
      <c r="H35" s="466">
        <f t="shared" si="6"/>
        <v>0</v>
      </c>
    </row>
    <row r="36" spans="1:8">
      <c r="A36" s="298" t="s">
        <v>77</v>
      </c>
      <c r="B36" s="459" t="s">
        <v>225</v>
      </c>
      <c r="C36" s="459" t="s">
        <v>1709</v>
      </c>
      <c r="D36" s="464">
        <f>SUMIFS('4-Basis ruimtestaat'!J:J,'4-Basis ruimtestaat'!I:I,B36,'4-Basis ruimtestaat'!B:B,A36)</f>
        <v>620.55000000000007</v>
      </c>
      <c r="E36" s="465">
        <f t="shared" si="0"/>
        <v>0</v>
      </c>
      <c r="F36" s="466">
        <f t="shared" si="5"/>
        <v>0</v>
      </c>
      <c r="G36" s="467" t="s">
        <v>916</v>
      </c>
      <c r="H36" s="466">
        <f t="shared" si="6"/>
        <v>0</v>
      </c>
    </row>
    <row r="37" spans="1:8">
      <c r="A37" s="298" t="s">
        <v>78</v>
      </c>
      <c r="B37" s="459" t="s">
        <v>225</v>
      </c>
      <c r="C37" s="459" t="s">
        <v>1709</v>
      </c>
      <c r="D37" s="464">
        <f>SUMIFS('4-Basis ruimtestaat'!J:J,'4-Basis ruimtestaat'!I:I,B37,'4-Basis ruimtestaat'!B:B,A37)</f>
        <v>51.203829999999996</v>
      </c>
      <c r="E37" s="465">
        <f t="shared" si="0"/>
        <v>0</v>
      </c>
      <c r="F37" s="466">
        <f t="shared" si="5"/>
        <v>0</v>
      </c>
      <c r="G37" s="467" t="s">
        <v>916</v>
      </c>
      <c r="H37" s="466">
        <f t="shared" si="6"/>
        <v>0</v>
      </c>
    </row>
    <row r="38" spans="1:8">
      <c r="A38" s="298" t="s">
        <v>79</v>
      </c>
      <c r="B38" s="459" t="s">
        <v>225</v>
      </c>
      <c r="C38" s="459" t="s">
        <v>1709</v>
      </c>
      <c r="D38" s="464">
        <f>SUMIFS('4-Basis ruimtestaat'!J:J,'4-Basis ruimtestaat'!I:I,B38,'4-Basis ruimtestaat'!B:B,A38)</f>
        <v>47</v>
      </c>
      <c r="E38" s="465">
        <f t="shared" si="0"/>
        <v>0</v>
      </c>
      <c r="F38" s="466">
        <f t="shared" si="5"/>
        <v>0</v>
      </c>
      <c r="G38" s="467" t="s">
        <v>916</v>
      </c>
      <c r="H38" s="466">
        <f t="shared" si="6"/>
        <v>0</v>
      </c>
    </row>
    <row r="39" spans="1:8">
      <c r="A39" s="298" t="s">
        <v>80</v>
      </c>
      <c r="B39" s="459" t="s">
        <v>225</v>
      </c>
      <c r="C39" s="459" t="s">
        <v>1709</v>
      </c>
      <c r="D39" s="464">
        <f>SUMIFS('4-Basis ruimtestaat'!J:J,'4-Basis ruimtestaat'!I:I,B39,'4-Basis ruimtestaat'!B:B,A39)</f>
        <v>43.919999999999995</v>
      </c>
      <c r="E39" s="465">
        <f t="shared" si="0"/>
        <v>0</v>
      </c>
      <c r="F39" s="466">
        <f t="shared" si="5"/>
        <v>0</v>
      </c>
      <c r="G39" s="467" t="s">
        <v>916</v>
      </c>
      <c r="H39" s="466">
        <f t="shared" si="6"/>
        <v>0</v>
      </c>
    </row>
    <row r="40" spans="1:8">
      <c r="A40" s="298" t="s">
        <v>81</v>
      </c>
      <c r="B40" s="459" t="s">
        <v>225</v>
      </c>
      <c r="C40" s="459" t="s">
        <v>1709</v>
      </c>
      <c r="D40" s="464">
        <f>SUMIFS('4-Basis ruimtestaat'!J:J,'4-Basis ruimtestaat'!I:I,B40,'4-Basis ruimtestaat'!B:B,A40)</f>
        <v>18.086199999999998</v>
      </c>
      <c r="E40" s="465">
        <f t="shared" si="0"/>
        <v>0</v>
      </c>
      <c r="F40" s="466">
        <f t="shared" si="5"/>
        <v>0</v>
      </c>
      <c r="G40" s="467" t="s">
        <v>916</v>
      </c>
      <c r="H40" s="466">
        <f t="shared" si="6"/>
        <v>0</v>
      </c>
    </row>
    <row r="41" spans="1:8">
      <c r="A41" s="298" t="s">
        <v>82</v>
      </c>
      <c r="B41" s="459" t="s">
        <v>225</v>
      </c>
      <c r="C41" s="459" t="s">
        <v>1709</v>
      </c>
      <c r="D41" s="464">
        <f>SUMIFS('4-Basis ruimtestaat'!J:J,'4-Basis ruimtestaat'!I:I,B41,'4-Basis ruimtestaat'!B:B,A41)</f>
        <v>160.55000000000001</v>
      </c>
      <c r="E41" s="465">
        <f t="shared" si="0"/>
        <v>0</v>
      </c>
      <c r="F41" s="466">
        <f t="shared" si="5"/>
        <v>0</v>
      </c>
      <c r="G41" s="467" t="s">
        <v>916</v>
      </c>
      <c r="H41" s="466">
        <f t="shared" si="6"/>
        <v>0</v>
      </c>
    </row>
    <row r="42" spans="1:8">
      <c r="A42" s="298" t="s">
        <v>83</v>
      </c>
      <c r="B42" s="459" t="s">
        <v>225</v>
      </c>
      <c r="C42" s="459" t="s">
        <v>1709</v>
      </c>
      <c r="D42" s="464">
        <f>SUMIFS('4-Basis ruimtestaat'!J:J,'4-Basis ruimtestaat'!I:I,B42,'4-Basis ruimtestaat'!B:B,A42)</f>
        <v>376.99</v>
      </c>
      <c r="E42" s="465">
        <f t="shared" si="0"/>
        <v>0</v>
      </c>
      <c r="F42" s="466">
        <f t="shared" si="5"/>
        <v>0</v>
      </c>
      <c r="G42" s="467" t="s">
        <v>916</v>
      </c>
      <c r="H42" s="466">
        <f t="shared" si="6"/>
        <v>0</v>
      </c>
    </row>
    <row r="43" spans="1:8">
      <c r="A43" s="298" t="s">
        <v>84</v>
      </c>
      <c r="B43" s="459" t="s">
        <v>225</v>
      </c>
      <c r="C43" s="459" t="s">
        <v>1709</v>
      </c>
      <c r="D43" s="464">
        <f>SUMIFS('4-Basis ruimtestaat'!J:J,'4-Basis ruimtestaat'!I:I,B43,'4-Basis ruimtestaat'!B:B,A43)</f>
        <v>125.27</v>
      </c>
      <c r="E43" s="465">
        <f t="shared" si="0"/>
        <v>0</v>
      </c>
      <c r="F43" s="466">
        <f t="shared" si="5"/>
        <v>0</v>
      </c>
      <c r="G43" s="467" t="s">
        <v>916</v>
      </c>
      <c r="H43" s="466">
        <f t="shared" si="6"/>
        <v>0</v>
      </c>
    </row>
    <row r="44" spans="1:8">
      <c r="A44" s="298" t="s">
        <v>85</v>
      </c>
      <c r="B44" s="459" t="s">
        <v>225</v>
      </c>
      <c r="C44" s="459" t="s">
        <v>1709</v>
      </c>
      <c r="D44" s="464">
        <f>SUMIFS('4-Basis ruimtestaat'!J:J,'4-Basis ruimtestaat'!I:I,B44,'4-Basis ruimtestaat'!B:B,A44)</f>
        <v>123.36999999999999</v>
      </c>
      <c r="E44" s="465">
        <f t="shared" si="0"/>
        <v>0</v>
      </c>
      <c r="F44" s="466">
        <f t="shared" si="5"/>
        <v>0</v>
      </c>
      <c r="G44" s="467" t="s">
        <v>916</v>
      </c>
      <c r="H44" s="466">
        <f t="shared" si="6"/>
        <v>0</v>
      </c>
    </row>
    <row r="45" spans="1:8">
      <c r="A45" s="172" t="s">
        <v>86</v>
      </c>
      <c r="B45" s="459" t="s">
        <v>225</v>
      </c>
      <c r="C45" s="459" t="s">
        <v>1709</v>
      </c>
      <c r="D45" s="464">
        <f>SUMIFS('4-Basis ruimtestaat'!J:J,'4-Basis ruimtestaat'!I:I,B45,'4-Basis ruimtestaat'!B:B,A45)</f>
        <v>138.85999999999999</v>
      </c>
      <c r="E45" s="465">
        <f t="shared" si="0"/>
        <v>0</v>
      </c>
      <c r="F45" s="466">
        <f t="shared" si="5"/>
        <v>0</v>
      </c>
      <c r="G45" s="467" t="s">
        <v>916</v>
      </c>
      <c r="H45" s="466">
        <f t="shared" si="6"/>
        <v>0</v>
      </c>
    </row>
    <row r="46" spans="1:8">
      <c r="A46" s="172" t="s">
        <v>90</v>
      </c>
      <c r="B46" s="459" t="s">
        <v>225</v>
      </c>
      <c r="C46" s="459" t="s">
        <v>1709</v>
      </c>
      <c r="D46" s="464">
        <f>SUMIFS('4-Basis ruimtestaat'!J:J,'4-Basis ruimtestaat'!I:I,B46,'4-Basis ruimtestaat'!B:B,A46)</f>
        <v>614.39</v>
      </c>
      <c r="E46" s="465">
        <f t="shared" si="0"/>
        <v>0</v>
      </c>
      <c r="F46" s="466">
        <f t="shared" si="5"/>
        <v>0</v>
      </c>
      <c r="G46" s="467" t="s">
        <v>916</v>
      </c>
      <c r="H46" s="466">
        <f t="shared" si="6"/>
        <v>0</v>
      </c>
    </row>
    <row r="47" spans="1:8">
      <c r="A47" s="172" t="s">
        <v>91</v>
      </c>
      <c r="B47" s="459" t="s">
        <v>225</v>
      </c>
      <c r="C47" s="459" t="s">
        <v>1709</v>
      </c>
      <c r="D47" s="464">
        <f>SUMIFS('4-Basis ruimtestaat'!J:J,'4-Basis ruimtestaat'!I:I,B47,'4-Basis ruimtestaat'!B:B,A47)</f>
        <v>79.199999999999989</v>
      </c>
      <c r="E47" s="465">
        <f t="shared" si="0"/>
        <v>0</v>
      </c>
      <c r="F47" s="466">
        <f t="shared" ref="F47:F49" si="7">(D47*E47)</f>
        <v>0</v>
      </c>
      <c r="G47" s="467" t="s">
        <v>916</v>
      </c>
      <c r="H47" s="466">
        <f t="shared" ref="H47:H49" si="8">G47*F47</f>
        <v>0</v>
      </c>
    </row>
    <row r="48" spans="1:8">
      <c r="A48" s="172" t="s">
        <v>92</v>
      </c>
      <c r="B48" s="459" t="s">
        <v>225</v>
      </c>
      <c r="C48" s="459" t="s">
        <v>1709</v>
      </c>
      <c r="D48" s="464">
        <f>SUMIFS('4-Basis ruimtestaat'!J:J,'4-Basis ruimtestaat'!I:I,B48,'4-Basis ruimtestaat'!B:B,A48)</f>
        <v>2040.8899999999996</v>
      </c>
      <c r="E48" s="465">
        <f t="shared" si="0"/>
        <v>0</v>
      </c>
      <c r="F48" s="466">
        <f t="shared" si="7"/>
        <v>0</v>
      </c>
      <c r="G48" s="467" t="s">
        <v>916</v>
      </c>
      <c r="H48" s="466">
        <f t="shared" si="8"/>
        <v>0</v>
      </c>
    </row>
    <row r="49" spans="1:8">
      <c r="A49" s="172" t="s">
        <v>93</v>
      </c>
      <c r="B49" s="459" t="s">
        <v>225</v>
      </c>
      <c r="C49" s="459" t="s">
        <v>1709</v>
      </c>
      <c r="D49" s="464">
        <f>SUMIFS('4-Basis ruimtestaat'!J:J,'4-Basis ruimtestaat'!I:I,B49,'4-Basis ruimtestaat'!B:B,A49)</f>
        <v>437.18999999999988</v>
      </c>
      <c r="E49" s="465">
        <f t="shared" si="0"/>
        <v>0</v>
      </c>
      <c r="F49" s="466">
        <f t="shared" si="7"/>
        <v>0</v>
      </c>
      <c r="G49" s="467" t="s">
        <v>916</v>
      </c>
      <c r="H49" s="466">
        <f t="shared" si="8"/>
        <v>0</v>
      </c>
    </row>
    <row r="50" spans="1:8">
      <c r="B50" s="168"/>
      <c r="C50" s="168"/>
      <c r="D50" s="278"/>
      <c r="E50" s="278"/>
      <c r="F50" s="278"/>
      <c r="G50" s="278"/>
      <c r="H50" s="278"/>
    </row>
    <row r="51" spans="1:8">
      <c r="A51" s="469" t="s">
        <v>149</v>
      </c>
      <c r="B51" s="470"/>
      <c r="C51" s="471"/>
      <c r="D51" s="472">
        <f>SUM(D11:D49)</f>
        <v>11459.137040000001</v>
      </c>
      <c r="E51" s="473"/>
      <c r="F51" s="474"/>
      <c r="G51" s="475"/>
      <c r="H51" s="476">
        <f>SUM(H11:H49)</f>
        <v>0</v>
      </c>
    </row>
  </sheetData>
  <autoFilter ref="A10:Z51"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B52FB-62CA-4164-A5F4-E964587DA292}">
  <sheetPr>
    <tabColor theme="0" tint="-0.14999847407452621"/>
  </sheetPr>
  <dimension ref="A1:I51"/>
  <sheetViews>
    <sheetView showGridLines="0" workbookViewId="0">
      <selection activeCell="C15" sqref="C15"/>
    </sheetView>
  </sheetViews>
  <sheetFormatPr defaultColWidth="9.140625" defaultRowHeight="13.15"/>
  <cols>
    <col min="1" max="1" width="55.140625" style="23" customWidth="1"/>
    <col min="2" max="2" width="53" style="23" customWidth="1"/>
    <col min="3" max="3" width="25.5703125" style="23" customWidth="1"/>
    <col min="4" max="4" width="15.42578125" style="23" customWidth="1"/>
    <col min="5" max="5" width="14.140625" style="23" customWidth="1"/>
    <col min="6" max="6" width="14.42578125" style="23" customWidth="1"/>
    <col min="7" max="7" width="15.5703125" style="23" customWidth="1"/>
    <col min="8" max="16384" width="9.140625" style="23"/>
  </cols>
  <sheetData>
    <row r="1" spans="1:9" ht="16.149999999999999">
      <c r="A1" s="529" t="s">
        <v>4</v>
      </c>
      <c r="B1" s="12"/>
      <c r="C1" s="12"/>
      <c r="D1" s="12"/>
      <c r="E1" s="12"/>
      <c r="F1" s="12"/>
      <c r="G1" s="12"/>
    </row>
    <row r="2" spans="1:9">
      <c r="A2" s="12"/>
      <c r="B2" s="12"/>
      <c r="C2" s="12"/>
      <c r="D2" s="12"/>
      <c r="E2" s="12"/>
      <c r="F2" s="12"/>
      <c r="G2" s="12"/>
    </row>
    <row r="3" spans="1:9" ht="15.6">
      <c r="A3" s="147" t="str">
        <f>'2-Kosten per locatie'!A3</f>
        <v>Naam opdrachtgever</v>
      </c>
      <c r="B3" s="148" t="str">
        <f>'2-Kosten per locatie'!B3</f>
        <v>GVB Facilitair</v>
      </c>
      <c r="C3" s="12"/>
      <c r="D3" s="12"/>
      <c r="E3" s="12"/>
      <c r="F3" s="527"/>
      <c r="G3" s="12"/>
    </row>
    <row r="4" spans="1:9" ht="15.6">
      <c r="A4" s="147" t="str">
        <f>'2-Kosten per locatie'!A4</f>
        <v>Calculatie onderdeel</v>
      </c>
      <c r="B4" s="148" t="e">
        <f ca="1">MID(CELL("bestandsnaam",$C$9),SEARCH("]",CELL("bestandsnaam",$C$9),1)+1,256)</f>
        <v>#VALUE!</v>
      </c>
      <c r="C4" s="525"/>
      <c r="D4" s="525"/>
      <c r="E4" s="525"/>
      <c r="F4" s="525"/>
      <c r="G4" s="525"/>
    </row>
    <row r="5" spans="1:9" ht="15.6">
      <c r="A5" s="147" t="str">
        <f>'2-Kosten per locatie'!A5</f>
        <v>Gebouw/plaats</v>
      </c>
      <c r="B5" s="148" t="str">
        <f>'2-Kosten per locatie'!B5</f>
        <v>Amsterdam</v>
      </c>
      <c r="C5" s="525"/>
      <c r="D5" s="525"/>
      <c r="E5" s="525"/>
      <c r="F5" s="525"/>
      <c r="G5" s="525"/>
    </row>
    <row r="6" spans="1:9" ht="15.6">
      <c r="A6" s="147" t="str">
        <f>'2-Kosten per locatie'!A6</f>
        <v>Referentie nummer</v>
      </c>
      <c r="B6" s="148" t="str">
        <f>'2-Kosten per locatie'!B6</f>
        <v>2024-37</v>
      </c>
      <c r="C6" s="525"/>
      <c r="D6" s="525"/>
      <c r="E6" s="525"/>
      <c r="F6" s="525"/>
      <c r="G6" s="525"/>
    </row>
    <row r="7" spans="1:9" ht="15.6">
      <c r="A7" s="147" t="str">
        <f>'2-Kosten per locatie'!A7</f>
        <v>Naam dienstverlener</v>
      </c>
      <c r="B7" s="148">
        <f>'2-Kosten per locatie'!B7</f>
        <v>0</v>
      </c>
      <c r="C7" s="525"/>
      <c r="D7" s="525"/>
      <c r="E7" s="525"/>
      <c r="F7" s="521"/>
      <c r="G7" s="12"/>
    </row>
    <row r="8" spans="1:9" ht="15.6">
      <c r="A8" s="147" t="str">
        <f>'2-Kosten per locatie'!A8</f>
        <v>Prijspeil</v>
      </c>
      <c r="B8" s="528">
        <f>'2-Kosten per locatie'!B8</f>
        <v>45839</v>
      </c>
      <c r="C8" s="525"/>
      <c r="D8" s="525"/>
      <c r="E8" s="525"/>
      <c r="F8" s="521"/>
      <c r="G8" s="12"/>
    </row>
    <row r="9" spans="1:9" ht="15">
      <c r="A9" s="524"/>
      <c r="B9" s="523"/>
      <c r="C9" s="522"/>
      <c r="D9" s="522"/>
      <c r="E9" s="522"/>
      <c r="F9" s="521"/>
      <c r="G9" s="12"/>
    </row>
    <row r="10" spans="1:9" ht="54.6" customHeight="1">
      <c r="A10" s="561" t="s">
        <v>1711</v>
      </c>
      <c r="B10" s="561" t="s">
        <v>1712</v>
      </c>
      <c r="C10" s="561" t="s">
        <v>1713</v>
      </c>
      <c r="D10" s="561" t="s">
        <v>1714</v>
      </c>
      <c r="E10" s="561" t="s">
        <v>1715</v>
      </c>
      <c r="F10" s="561" t="s">
        <v>1716</v>
      </c>
      <c r="G10" s="561" t="s">
        <v>1717</v>
      </c>
      <c r="H10" s="523"/>
      <c r="I10" s="526"/>
    </row>
    <row r="11" spans="1:9" ht="15">
      <c r="A11" s="570" t="s">
        <v>1718</v>
      </c>
      <c r="B11" s="576" t="s">
        <v>1719</v>
      </c>
      <c r="C11" s="571" t="s">
        <v>1720</v>
      </c>
      <c r="D11" s="569" t="s">
        <v>1721</v>
      </c>
      <c r="E11" s="568">
        <v>81</v>
      </c>
      <c r="F11" s="421">
        <v>0</v>
      </c>
      <c r="G11" s="566">
        <f t="shared" ref="G11:G41" si="0">(E11*F11*12)</f>
        <v>0</v>
      </c>
      <c r="H11" s="523"/>
      <c r="I11" s="526"/>
    </row>
    <row r="12" spans="1:9" ht="15">
      <c r="A12" s="570" t="s">
        <v>1722</v>
      </c>
      <c r="B12" s="576" t="s">
        <v>1723</v>
      </c>
      <c r="C12" s="571" t="s">
        <v>1724</v>
      </c>
      <c r="D12" s="569" t="s">
        <v>1721</v>
      </c>
      <c r="E12" s="568">
        <v>21</v>
      </c>
      <c r="F12" s="421">
        <v>0</v>
      </c>
      <c r="G12" s="566">
        <f t="shared" si="0"/>
        <v>0</v>
      </c>
      <c r="H12" s="523"/>
      <c r="I12" s="526"/>
    </row>
    <row r="13" spans="1:9" ht="15">
      <c r="A13" s="570" t="s">
        <v>1725</v>
      </c>
      <c r="B13" s="576" t="s">
        <v>1723</v>
      </c>
      <c r="C13" s="571" t="s">
        <v>1726</v>
      </c>
      <c r="D13" s="569" t="s">
        <v>1721</v>
      </c>
      <c r="E13" s="568">
        <v>81</v>
      </c>
      <c r="F13" s="421">
        <v>0</v>
      </c>
      <c r="G13" s="566">
        <f t="shared" si="0"/>
        <v>0</v>
      </c>
      <c r="H13" s="523"/>
      <c r="I13" s="526"/>
    </row>
    <row r="14" spans="1:9" ht="15">
      <c r="A14" s="570" t="s">
        <v>1727</v>
      </c>
      <c r="B14" s="576" t="s">
        <v>1723</v>
      </c>
      <c r="C14" s="571" t="s">
        <v>1728</v>
      </c>
      <c r="D14" s="569" t="s">
        <v>1721</v>
      </c>
      <c r="E14" s="568">
        <v>76</v>
      </c>
      <c r="F14" s="421">
        <v>0</v>
      </c>
      <c r="G14" s="566">
        <f t="shared" si="0"/>
        <v>0</v>
      </c>
      <c r="H14" s="523"/>
      <c r="I14" s="526"/>
    </row>
    <row r="15" spans="1:9" ht="15">
      <c r="A15" s="570" t="s">
        <v>1729</v>
      </c>
      <c r="B15" s="576" t="s">
        <v>1723</v>
      </c>
      <c r="C15" s="571" t="s">
        <v>1730</v>
      </c>
      <c r="D15" s="569" t="s">
        <v>1721</v>
      </c>
      <c r="E15" s="568">
        <v>2</v>
      </c>
      <c r="F15" s="421">
        <v>0</v>
      </c>
      <c r="G15" s="566">
        <f t="shared" si="0"/>
        <v>0</v>
      </c>
      <c r="H15" s="523"/>
      <c r="I15" s="526"/>
    </row>
    <row r="16" spans="1:9" ht="15">
      <c r="A16" s="570" t="s">
        <v>1731</v>
      </c>
      <c r="B16" s="576" t="s">
        <v>1723</v>
      </c>
      <c r="C16" s="571" t="s">
        <v>1732</v>
      </c>
      <c r="D16" s="569" t="s">
        <v>1721</v>
      </c>
      <c r="E16" s="568">
        <v>104</v>
      </c>
      <c r="F16" s="421">
        <v>0</v>
      </c>
      <c r="G16" s="566">
        <f t="shared" si="0"/>
        <v>0</v>
      </c>
      <c r="H16" s="523"/>
      <c r="I16" s="526"/>
    </row>
    <row r="17" spans="1:9" ht="15">
      <c r="A17" s="570" t="s">
        <v>1733</v>
      </c>
      <c r="B17" s="576" t="s">
        <v>1734</v>
      </c>
      <c r="C17" s="571" t="s">
        <v>1735</v>
      </c>
      <c r="D17" s="569" t="s">
        <v>1721</v>
      </c>
      <c r="E17" s="568">
        <v>43</v>
      </c>
      <c r="F17" s="421">
        <v>0</v>
      </c>
      <c r="G17" s="566">
        <f t="shared" si="0"/>
        <v>0</v>
      </c>
      <c r="H17" s="523"/>
      <c r="I17" s="526"/>
    </row>
    <row r="18" spans="1:9" ht="15">
      <c r="A18" s="570" t="s">
        <v>1736</v>
      </c>
      <c r="B18" s="576" t="s">
        <v>1737</v>
      </c>
      <c r="C18" s="571" t="s">
        <v>1738</v>
      </c>
      <c r="D18" s="569" t="s">
        <v>1721</v>
      </c>
      <c r="E18" s="568">
        <v>31</v>
      </c>
      <c r="F18" s="421">
        <v>0</v>
      </c>
      <c r="G18" s="566">
        <f t="shared" si="0"/>
        <v>0</v>
      </c>
      <c r="H18" s="523"/>
      <c r="I18" s="526"/>
    </row>
    <row r="19" spans="1:9" ht="15">
      <c r="A19" s="570" t="s">
        <v>1739</v>
      </c>
      <c r="B19" s="576" t="s">
        <v>1737</v>
      </c>
      <c r="C19" s="571" t="s">
        <v>1740</v>
      </c>
      <c r="D19" s="569" t="s">
        <v>1721</v>
      </c>
      <c r="E19" s="568">
        <v>189</v>
      </c>
      <c r="F19" s="421">
        <v>0</v>
      </c>
      <c r="G19" s="566">
        <f t="shared" si="0"/>
        <v>0</v>
      </c>
      <c r="H19" s="523"/>
      <c r="I19" s="526"/>
    </row>
    <row r="20" spans="1:9" ht="15">
      <c r="A20" s="570" t="s">
        <v>1741</v>
      </c>
      <c r="B20" s="576" t="s">
        <v>1742</v>
      </c>
      <c r="C20" s="571" t="s">
        <v>1743</v>
      </c>
      <c r="D20" s="569" t="s">
        <v>1721</v>
      </c>
      <c r="E20" s="568">
        <v>1</v>
      </c>
      <c r="F20" s="421">
        <v>0</v>
      </c>
      <c r="G20" s="566">
        <f t="shared" si="0"/>
        <v>0</v>
      </c>
      <c r="H20" s="523"/>
      <c r="I20" s="526"/>
    </row>
    <row r="21" spans="1:9" ht="15">
      <c r="A21" s="570" t="s">
        <v>1744</v>
      </c>
      <c r="B21" s="576" t="s">
        <v>1745</v>
      </c>
      <c r="C21" s="571" t="s">
        <v>1746</v>
      </c>
      <c r="D21" s="569" t="s">
        <v>1721</v>
      </c>
      <c r="E21" s="568">
        <v>15</v>
      </c>
      <c r="F21" s="421">
        <v>0</v>
      </c>
      <c r="G21" s="566">
        <f t="shared" si="0"/>
        <v>0</v>
      </c>
      <c r="H21" s="523"/>
      <c r="I21" s="526"/>
    </row>
    <row r="22" spans="1:9">
      <c r="A22" s="570" t="s">
        <v>1747</v>
      </c>
      <c r="B22" s="576" t="s">
        <v>1745</v>
      </c>
      <c r="C22" s="571" t="s">
        <v>1748</v>
      </c>
      <c r="D22" s="569" t="s">
        <v>1721</v>
      </c>
      <c r="E22" s="568">
        <v>4</v>
      </c>
      <c r="F22" s="421">
        <v>0</v>
      </c>
      <c r="G22" s="566">
        <f t="shared" si="0"/>
        <v>0</v>
      </c>
    </row>
    <row r="23" spans="1:9">
      <c r="A23" s="570" t="s">
        <v>1749</v>
      </c>
      <c r="B23" s="576" t="s">
        <v>1745</v>
      </c>
      <c r="C23" s="571" t="s">
        <v>1750</v>
      </c>
      <c r="D23" s="569" t="s">
        <v>1721</v>
      </c>
      <c r="E23" s="568">
        <v>6</v>
      </c>
      <c r="F23" s="421">
        <v>0</v>
      </c>
      <c r="G23" s="566">
        <f t="shared" si="0"/>
        <v>0</v>
      </c>
    </row>
    <row r="24" spans="1:9">
      <c r="A24" s="570" t="s">
        <v>1751</v>
      </c>
      <c r="B24" s="576" t="s">
        <v>1752</v>
      </c>
      <c r="C24" s="571" t="s">
        <v>1753</v>
      </c>
      <c r="D24" s="569" t="s">
        <v>1721</v>
      </c>
      <c r="E24" s="568">
        <v>78</v>
      </c>
      <c r="F24" s="421">
        <v>0</v>
      </c>
      <c r="G24" s="566">
        <f t="shared" si="0"/>
        <v>0</v>
      </c>
    </row>
    <row r="25" spans="1:9">
      <c r="A25" s="570" t="s">
        <v>1754</v>
      </c>
      <c r="B25" s="576" t="s">
        <v>1755</v>
      </c>
      <c r="C25" s="571" t="s">
        <v>1756</v>
      </c>
      <c r="D25" s="569" t="s">
        <v>1721</v>
      </c>
      <c r="E25" s="568">
        <v>3</v>
      </c>
      <c r="F25" s="421">
        <v>0</v>
      </c>
      <c r="G25" s="566">
        <f t="shared" si="0"/>
        <v>0</v>
      </c>
    </row>
    <row r="26" spans="1:9">
      <c r="A26" s="570" t="s">
        <v>1757</v>
      </c>
      <c r="B26" s="576" t="s">
        <v>1758</v>
      </c>
      <c r="C26" s="571" t="s">
        <v>1759</v>
      </c>
      <c r="D26" s="569" t="s">
        <v>1721</v>
      </c>
      <c r="E26" s="568">
        <v>1</v>
      </c>
      <c r="F26" s="421">
        <v>0</v>
      </c>
      <c r="G26" s="566">
        <f t="shared" si="0"/>
        <v>0</v>
      </c>
    </row>
    <row r="27" spans="1:9">
      <c r="A27" s="570" t="s">
        <v>1760</v>
      </c>
      <c r="B27" s="576" t="s">
        <v>1761</v>
      </c>
      <c r="C27" s="571" t="s">
        <v>1762</v>
      </c>
      <c r="D27" s="569" t="s">
        <v>1721</v>
      </c>
      <c r="E27" s="568">
        <v>184</v>
      </c>
      <c r="F27" s="421">
        <v>0</v>
      </c>
      <c r="G27" s="566">
        <f t="shared" si="0"/>
        <v>0</v>
      </c>
    </row>
    <row r="28" spans="1:9">
      <c r="A28" s="570" t="s">
        <v>1763</v>
      </c>
      <c r="B28" s="576" t="s">
        <v>1764</v>
      </c>
      <c r="C28" s="571" t="s">
        <v>1765</v>
      </c>
      <c r="D28" s="569" t="s">
        <v>1721</v>
      </c>
      <c r="E28" s="568">
        <v>159</v>
      </c>
      <c r="F28" s="421">
        <v>0</v>
      </c>
      <c r="G28" s="566">
        <f t="shared" si="0"/>
        <v>0</v>
      </c>
    </row>
    <row r="29" spans="1:9">
      <c r="A29" s="570" t="s">
        <v>1766</v>
      </c>
      <c r="B29" s="576" t="s">
        <v>1764</v>
      </c>
      <c r="C29" s="571" t="s">
        <v>1767</v>
      </c>
      <c r="D29" s="569" t="s">
        <v>1721</v>
      </c>
      <c r="E29" s="568">
        <v>26</v>
      </c>
      <c r="F29" s="421">
        <v>0</v>
      </c>
      <c r="G29" s="566">
        <f t="shared" si="0"/>
        <v>0</v>
      </c>
    </row>
    <row r="30" spans="1:9">
      <c r="A30" s="570" t="s">
        <v>1768</v>
      </c>
      <c r="B30" s="576" t="s">
        <v>1769</v>
      </c>
      <c r="C30" s="571" t="s">
        <v>1770</v>
      </c>
      <c r="D30" s="569" t="s">
        <v>1721</v>
      </c>
      <c r="E30" s="568">
        <v>161</v>
      </c>
      <c r="F30" s="421">
        <v>0</v>
      </c>
      <c r="G30" s="566">
        <f t="shared" si="0"/>
        <v>0</v>
      </c>
    </row>
    <row r="31" spans="1:9">
      <c r="A31" s="570" t="s">
        <v>1771</v>
      </c>
      <c r="B31" s="576" t="s">
        <v>1769</v>
      </c>
      <c r="C31" s="571" t="s">
        <v>1772</v>
      </c>
      <c r="D31" s="569" t="s">
        <v>1721</v>
      </c>
      <c r="E31" s="568">
        <v>27</v>
      </c>
      <c r="F31" s="421">
        <v>0</v>
      </c>
      <c r="G31" s="566">
        <f t="shared" si="0"/>
        <v>0</v>
      </c>
    </row>
    <row r="32" spans="1:9">
      <c r="A32" s="570" t="s">
        <v>1773</v>
      </c>
      <c r="B32" s="576" t="s">
        <v>1774</v>
      </c>
      <c r="C32" s="571" t="s">
        <v>1775</v>
      </c>
      <c r="D32" s="569" t="s">
        <v>1721</v>
      </c>
      <c r="E32" s="568">
        <v>24</v>
      </c>
      <c r="F32" s="421">
        <v>0</v>
      </c>
      <c r="G32" s="566">
        <f t="shared" si="0"/>
        <v>0</v>
      </c>
    </row>
    <row r="33" spans="1:7">
      <c r="A33" s="570" t="s">
        <v>1776</v>
      </c>
      <c r="B33" s="576" t="s">
        <v>1774</v>
      </c>
      <c r="C33" s="571" t="s">
        <v>1777</v>
      </c>
      <c r="D33" s="569" t="s">
        <v>1721</v>
      </c>
      <c r="E33" s="568">
        <v>52</v>
      </c>
      <c r="F33" s="421">
        <v>0</v>
      </c>
      <c r="G33" s="566">
        <f t="shared" si="0"/>
        <v>0</v>
      </c>
    </row>
    <row r="34" spans="1:7">
      <c r="A34" s="570" t="s">
        <v>1778</v>
      </c>
      <c r="B34" s="576" t="s">
        <v>1774</v>
      </c>
      <c r="C34" s="571" t="s">
        <v>1779</v>
      </c>
      <c r="D34" s="569" t="s">
        <v>1721</v>
      </c>
      <c r="E34" s="568">
        <v>59</v>
      </c>
      <c r="F34" s="421">
        <v>0</v>
      </c>
      <c r="G34" s="566">
        <f t="shared" si="0"/>
        <v>0</v>
      </c>
    </row>
    <row r="35" spans="1:7">
      <c r="A35" s="570" t="s">
        <v>1780</v>
      </c>
      <c r="B35" s="576" t="s">
        <v>1774</v>
      </c>
      <c r="C35" s="571" t="s">
        <v>1781</v>
      </c>
      <c r="D35" s="569" t="s">
        <v>1721</v>
      </c>
      <c r="E35" s="568">
        <v>160</v>
      </c>
      <c r="F35" s="421">
        <v>0</v>
      </c>
      <c r="G35" s="566">
        <f t="shared" si="0"/>
        <v>0</v>
      </c>
    </row>
    <row r="36" spans="1:7">
      <c r="A36" s="570" t="s">
        <v>1782</v>
      </c>
      <c r="B36" s="576" t="s">
        <v>1774</v>
      </c>
      <c r="C36" s="571" t="s">
        <v>1783</v>
      </c>
      <c r="D36" s="569" t="s">
        <v>1721</v>
      </c>
      <c r="E36" s="568">
        <v>3</v>
      </c>
      <c r="F36" s="421">
        <v>0</v>
      </c>
      <c r="G36" s="566">
        <f t="shared" si="0"/>
        <v>0</v>
      </c>
    </row>
    <row r="37" spans="1:7">
      <c r="A37" s="570" t="s">
        <v>1784</v>
      </c>
      <c r="B37" s="576" t="s">
        <v>1774</v>
      </c>
      <c r="C37" s="571" t="s">
        <v>1785</v>
      </c>
      <c r="D37" s="569" t="s">
        <v>1721</v>
      </c>
      <c r="E37" s="568">
        <v>3</v>
      </c>
      <c r="F37" s="421">
        <v>0</v>
      </c>
      <c r="G37" s="566">
        <f t="shared" si="0"/>
        <v>0</v>
      </c>
    </row>
    <row r="38" spans="1:7">
      <c r="A38" s="570" t="s">
        <v>1786</v>
      </c>
      <c r="B38" s="576" t="s">
        <v>1787</v>
      </c>
      <c r="C38" s="571" t="s">
        <v>1788</v>
      </c>
      <c r="D38" s="569" t="s">
        <v>1721</v>
      </c>
      <c r="E38" s="568">
        <v>105</v>
      </c>
      <c r="F38" s="421">
        <v>0</v>
      </c>
      <c r="G38" s="566">
        <f t="shared" si="0"/>
        <v>0</v>
      </c>
    </row>
    <row r="39" spans="1:7">
      <c r="A39" s="570" t="s">
        <v>1789</v>
      </c>
      <c r="B39" s="576" t="s">
        <v>1790</v>
      </c>
      <c r="C39" s="571"/>
      <c r="D39" s="569"/>
      <c r="E39" s="568">
        <v>70</v>
      </c>
      <c r="F39" s="421">
        <v>0</v>
      </c>
      <c r="G39" s="566">
        <f t="shared" si="0"/>
        <v>0</v>
      </c>
    </row>
    <row r="40" spans="1:7">
      <c r="A40" s="570" t="s">
        <v>1791</v>
      </c>
      <c r="B40" s="576" t="s">
        <v>1792</v>
      </c>
      <c r="C40" s="571"/>
      <c r="D40" s="569"/>
      <c r="E40" s="568">
        <v>60</v>
      </c>
      <c r="F40" s="421">
        <v>0</v>
      </c>
      <c r="G40" s="566">
        <f t="shared" si="0"/>
        <v>0</v>
      </c>
    </row>
    <row r="41" spans="1:7" ht="11.45" customHeight="1">
      <c r="A41" s="570" t="s">
        <v>1793</v>
      </c>
      <c r="B41" s="576" t="s">
        <v>1793</v>
      </c>
      <c r="C41" s="571"/>
      <c r="D41" s="569"/>
      <c r="E41" s="568">
        <v>30</v>
      </c>
      <c r="F41" s="421">
        <v>0</v>
      </c>
      <c r="G41" s="566">
        <f t="shared" si="0"/>
        <v>0</v>
      </c>
    </row>
    <row r="42" spans="1:7">
      <c r="A42" s="166"/>
      <c r="B42" s="166"/>
      <c r="C42" s="562"/>
      <c r="D42" s="166"/>
      <c r="E42" s="166"/>
      <c r="F42" s="166"/>
      <c r="G42" s="166"/>
    </row>
    <row r="43" spans="1:7">
      <c r="A43" s="563" t="s">
        <v>149</v>
      </c>
      <c r="B43" s="564"/>
      <c r="C43" s="565"/>
      <c r="D43" s="625"/>
      <c r="E43" s="625"/>
      <c r="F43" s="626"/>
      <c r="G43" s="567">
        <f>SUM(G11:G41)</f>
        <v>0</v>
      </c>
    </row>
    <row r="45" spans="1:7">
      <c r="A45" s="627" t="s">
        <v>1794</v>
      </c>
      <c r="B45" s="627"/>
    </row>
    <row r="46" spans="1:7">
      <c r="A46" s="627"/>
      <c r="B46" s="627"/>
    </row>
    <row r="47" spans="1:7" ht="19.899999999999999" customHeight="1">
      <c r="A47" s="204" t="s">
        <v>1689</v>
      </c>
      <c r="B47" s="283"/>
      <c r="C47" s="283"/>
      <c r="D47" s="283"/>
      <c r="E47" s="283"/>
    </row>
    <row r="48" spans="1:7">
      <c r="A48" s="627" t="s">
        <v>1795</v>
      </c>
      <c r="B48" s="627"/>
    </row>
    <row r="49" spans="1:2">
      <c r="A49" s="627"/>
      <c r="B49" s="627"/>
    </row>
    <row r="50" spans="1:2">
      <c r="A50" s="627"/>
      <c r="B50" s="627"/>
    </row>
    <row r="51" spans="1:2">
      <c r="A51" s="627"/>
      <c r="B51" s="627"/>
    </row>
  </sheetData>
  <mergeCells count="3">
    <mergeCell ref="D43:F43"/>
    <mergeCell ref="A48:B51"/>
    <mergeCell ref="A45:B4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1"/>
  <sheetViews>
    <sheetView showGridLines="0" zoomScale="85" zoomScaleNormal="85" workbookViewId="0">
      <selection activeCell="P12" sqref="P12"/>
    </sheetView>
  </sheetViews>
  <sheetFormatPr defaultColWidth="9.140625" defaultRowHeight="13.15"/>
  <cols>
    <col min="1" max="2" width="35.7109375" style="166" bestFit="1" customWidth="1"/>
    <col min="3" max="3" width="23.7109375" style="166" customWidth="1"/>
    <col min="4" max="6" width="12.85546875" style="166" customWidth="1"/>
    <col min="7" max="7" width="15.7109375" style="166" customWidth="1"/>
    <col min="8" max="12" width="12.85546875" style="166" customWidth="1"/>
    <col min="13" max="13" width="1.7109375" style="166" customWidth="1"/>
    <col min="14" max="14" width="12.85546875" style="166" customWidth="1"/>
    <col min="15" max="15" width="1.5703125" style="166" customWidth="1"/>
    <col min="16" max="17" width="12.85546875" style="166" customWidth="1"/>
    <col min="18" max="16384" width="9.140625" style="23"/>
  </cols>
  <sheetData>
    <row r="1" spans="1:17">
      <c r="A1" s="173"/>
      <c r="B1" s="173"/>
      <c r="C1" s="173"/>
    </row>
    <row r="2" spans="1:17" ht="18.600000000000001">
      <c r="A2" s="200" t="str">
        <f>'2-Kosten per locatie'!A3</f>
        <v>Naam opdrachtgever</v>
      </c>
      <c r="B2" s="148" t="str">
        <f>'2-Kosten per locatie'!B3</f>
        <v>GVB Facilitair</v>
      </c>
    </row>
    <row r="3" spans="1:17" ht="18.600000000000001">
      <c r="A3" s="200" t="str">
        <f>'2-Kosten per locatie'!A4</f>
        <v>Calculatie onderdeel</v>
      </c>
      <c r="B3" s="48" t="e">
        <f ca="1">MID(CELL("bestandsnaam",$D$8),SEARCH("]",CELL("bestandsnaam",$D$8),1)+1,256)</f>
        <v>#VALUE!</v>
      </c>
    </row>
    <row r="4" spans="1:17" ht="18.600000000000001">
      <c r="A4" s="200" t="str">
        <f>'2-Kosten per locatie'!A5</f>
        <v>Gebouw/plaats</v>
      </c>
      <c r="B4" s="148" t="str">
        <f>'2-Kosten per locatie'!B5</f>
        <v>Amsterdam</v>
      </c>
    </row>
    <row r="5" spans="1:17" ht="18.600000000000001">
      <c r="A5" s="200" t="str">
        <f>'2-Kosten per locatie'!A6</f>
        <v>Referentie nummer</v>
      </c>
      <c r="B5" s="148" t="str">
        <f>'2-Kosten per locatie'!B6</f>
        <v>2024-37</v>
      </c>
    </row>
    <row r="6" spans="1:17" ht="18.600000000000001">
      <c r="A6" s="200" t="str">
        <f>'2-Kosten per locatie'!A7</f>
        <v>Naam dienstverlener</v>
      </c>
      <c r="B6" s="148">
        <f>'2-Kosten per locatie'!B7</f>
        <v>0</v>
      </c>
    </row>
    <row r="7" spans="1:17" ht="19.149999999999999" customHeight="1">
      <c r="A7" s="200" t="str">
        <f>'2-Kosten per locatie'!A8</f>
        <v>Prijspeil</v>
      </c>
      <c r="B7" s="279">
        <f>'2-Kosten per locatie'!B8</f>
        <v>45839</v>
      </c>
    </row>
    <row r="8" spans="1:17" ht="15.6">
      <c r="A8" s="174"/>
      <c r="B8" s="174"/>
      <c r="C8" s="175"/>
    </row>
    <row r="9" spans="1:17" s="36" customFormat="1" ht="64.900000000000006">
      <c r="A9" s="206" t="s">
        <v>25</v>
      </c>
      <c r="B9" s="206" t="s">
        <v>1796</v>
      </c>
      <c r="C9" s="206" t="s">
        <v>1797</v>
      </c>
      <c r="D9" s="206" t="s">
        <v>1798</v>
      </c>
      <c r="E9" s="206" t="s">
        <v>1799</v>
      </c>
      <c r="F9" s="206" t="s">
        <v>1800</v>
      </c>
      <c r="G9" s="206" t="s">
        <v>1801</v>
      </c>
      <c r="H9" s="206" t="s">
        <v>1802</v>
      </c>
      <c r="I9" s="206" t="s">
        <v>1803</v>
      </c>
      <c r="J9" s="206" t="s">
        <v>1804</v>
      </c>
      <c r="K9" s="206" t="s">
        <v>1805</v>
      </c>
      <c r="L9" s="206" t="s">
        <v>1806</v>
      </c>
      <c r="M9" s="207"/>
      <c r="N9" s="206" t="s">
        <v>1807</v>
      </c>
      <c r="O9" s="207"/>
      <c r="P9" s="206" t="s">
        <v>1808</v>
      </c>
      <c r="Q9" s="206" t="s">
        <v>1809</v>
      </c>
    </row>
    <row r="10" spans="1:17">
      <c r="D10" s="280"/>
      <c r="E10" s="281">
        <v>0</v>
      </c>
      <c r="F10" s="282"/>
      <c r="G10" s="280"/>
      <c r="H10" s="280"/>
      <c r="I10" s="283"/>
      <c r="J10" s="281">
        <v>0</v>
      </c>
      <c r="K10" s="281">
        <v>0</v>
      </c>
      <c r="L10" s="281">
        <v>0</v>
      </c>
      <c r="M10" s="283"/>
      <c r="N10" s="284"/>
      <c r="O10" s="283"/>
      <c r="P10" s="282"/>
      <c r="Q10" s="283"/>
    </row>
    <row r="11" spans="1:17" s="551" customFormat="1">
      <c r="A11" s="540"/>
      <c r="B11" s="540"/>
      <c r="C11" s="540"/>
      <c r="D11" s="541">
        <v>0</v>
      </c>
      <c r="E11" s="542">
        <f>D11*$E$10</f>
        <v>0</v>
      </c>
      <c r="F11" s="543">
        <f>D11-E11</f>
        <v>0</v>
      </c>
      <c r="G11" s="544">
        <v>8</v>
      </c>
      <c r="H11" s="541">
        <v>0</v>
      </c>
      <c r="I11" s="545">
        <f>IF(G11=0,0,(F11-H11)/G11)</f>
        <v>0</v>
      </c>
      <c r="J11" s="546">
        <f>D11*$J$10</f>
        <v>0</v>
      </c>
      <c r="K11" s="545">
        <f>D11*$K$10</f>
        <v>0</v>
      </c>
      <c r="L11" s="547">
        <f>$L$10*D11</f>
        <v>0</v>
      </c>
      <c r="M11" s="548"/>
      <c r="N11" s="549">
        <f>SUM(I11:L11)</f>
        <v>0</v>
      </c>
      <c r="O11" s="548"/>
      <c r="P11" s="550">
        <v>0</v>
      </c>
      <c r="Q11" s="545">
        <f>N11*P11</f>
        <v>0</v>
      </c>
    </row>
    <row r="12" spans="1:17">
      <c r="A12" s="183"/>
      <c r="B12" s="183"/>
      <c r="C12" s="184"/>
      <c r="D12" s="285">
        <v>0</v>
      </c>
      <c r="E12" s="286">
        <f t="shared" ref="E12:E25" si="0">D12*$E$10</f>
        <v>0</v>
      </c>
      <c r="F12" s="287">
        <f>D12-E12</f>
        <v>0</v>
      </c>
      <c r="G12" s="520">
        <v>8</v>
      </c>
      <c r="H12" s="285">
        <v>0</v>
      </c>
      <c r="I12" s="289">
        <f>IF(G12=0,0,(F12-H12)/G12)</f>
        <v>0</v>
      </c>
      <c r="J12" s="290">
        <f>D12*$J$10</f>
        <v>0</v>
      </c>
      <c r="K12" s="289">
        <f>D12*$K$10</f>
        <v>0</v>
      </c>
      <c r="L12" s="291">
        <f>$L$10*D12</f>
        <v>0</v>
      </c>
      <c r="M12" s="283"/>
      <c r="N12" s="292">
        <f>SUM(I12:L12)</f>
        <v>0</v>
      </c>
      <c r="O12" s="283"/>
      <c r="P12" s="288">
        <v>0</v>
      </c>
      <c r="Q12" s="289">
        <f>N12*P12</f>
        <v>0</v>
      </c>
    </row>
    <row r="13" spans="1:17">
      <c r="A13" s="183"/>
      <c r="B13" s="183"/>
      <c r="C13" s="184"/>
      <c r="D13" s="285">
        <v>0</v>
      </c>
      <c r="E13" s="286">
        <f t="shared" si="0"/>
        <v>0</v>
      </c>
      <c r="F13" s="287">
        <f t="shared" ref="F13:F25" si="1">D13-E13</f>
        <v>0</v>
      </c>
      <c r="G13" s="520">
        <v>8</v>
      </c>
      <c r="H13" s="285">
        <v>0</v>
      </c>
      <c r="I13" s="289">
        <f t="shared" ref="I13:I25" si="2">IF(G13=0,0,(F13-H13)/G13)</f>
        <v>0</v>
      </c>
      <c r="J13" s="290">
        <f t="shared" ref="J13:J25" si="3">D13*$J$10</f>
        <v>0</v>
      </c>
      <c r="K13" s="289">
        <f t="shared" ref="K13:K25" si="4">D13*$K$10</f>
        <v>0</v>
      </c>
      <c r="L13" s="291">
        <f t="shared" ref="L13:L25" si="5">$L$10*D13</f>
        <v>0</v>
      </c>
      <c r="M13" s="283"/>
      <c r="N13" s="292">
        <f t="shared" ref="N13:N25" si="6">SUM(I13:L13)</f>
        <v>0</v>
      </c>
      <c r="O13" s="283"/>
      <c r="P13" s="288">
        <v>0</v>
      </c>
      <c r="Q13" s="289">
        <f t="shared" ref="Q13:Q25" si="7">N13*P13</f>
        <v>0</v>
      </c>
    </row>
    <row r="14" spans="1:17">
      <c r="A14" s="183"/>
      <c r="B14" s="183"/>
      <c r="C14" s="184"/>
      <c r="D14" s="285">
        <v>0</v>
      </c>
      <c r="E14" s="286">
        <f t="shared" si="0"/>
        <v>0</v>
      </c>
      <c r="F14" s="287">
        <f t="shared" si="1"/>
        <v>0</v>
      </c>
      <c r="G14" s="520">
        <v>8</v>
      </c>
      <c r="H14" s="285">
        <v>0</v>
      </c>
      <c r="I14" s="289">
        <f t="shared" si="2"/>
        <v>0</v>
      </c>
      <c r="J14" s="290">
        <f t="shared" si="3"/>
        <v>0</v>
      </c>
      <c r="K14" s="289">
        <f t="shared" si="4"/>
        <v>0</v>
      </c>
      <c r="L14" s="291">
        <f t="shared" si="5"/>
        <v>0</v>
      </c>
      <c r="M14" s="283"/>
      <c r="N14" s="292">
        <f t="shared" si="6"/>
        <v>0</v>
      </c>
      <c r="O14" s="283"/>
      <c r="P14" s="288">
        <v>0</v>
      </c>
      <c r="Q14" s="289">
        <f t="shared" si="7"/>
        <v>0</v>
      </c>
    </row>
    <row r="15" spans="1:17">
      <c r="A15" s="183"/>
      <c r="B15" s="183"/>
      <c r="C15" s="184"/>
      <c r="D15" s="285">
        <v>0</v>
      </c>
      <c r="E15" s="286">
        <f t="shared" si="0"/>
        <v>0</v>
      </c>
      <c r="F15" s="287">
        <f t="shared" si="1"/>
        <v>0</v>
      </c>
      <c r="G15" s="520">
        <v>8</v>
      </c>
      <c r="H15" s="285">
        <v>0</v>
      </c>
      <c r="I15" s="289">
        <f t="shared" si="2"/>
        <v>0</v>
      </c>
      <c r="J15" s="290">
        <f t="shared" si="3"/>
        <v>0</v>
      </c>
      <c r="K15" s="289">
        <f t="shared" si="4"/>
        <v>0</v>
      </c>
      <c r="L15" s="291">
        <f t="shared" si="5"/>
        <v>0</v>
      </c>
      <c r="M15" s="283"/>
      <c r="N15" s="292">
        <f t="shared" si="6"/>
        <v>0</v>
      </c>
      <c r="O15" s="283"/>
      <c r="P15" s="288">
        <v>0</v>
      </c>
      <c r="Q15" s="289">
        <f t="shared" si="7"/>
        <v>0</v>
      </c>
    </row>
    <row r="16" spans="1:17">
      <c r="A16" s="183"/>
      <c r="B16" s="183"/>
      <c r="C16" s="184"/>
      <c r="D16" s="285">
        <v>0</v>
      </c>
      <c r="E16" s="286">
        <f t="shared" si="0"/>
        <v>0</v>
      </c>
      <c r="F16" s="287">
        <f t="shared" si="1"/>
        <v>0</v>
      </c>
      <c r="G16" s="520">
        <v>8</v>
      </c>
      <c r="H16" s="285">
        <v>0</v>
      </c>
      <c r="I16" s="289">
        <f t="shared" si="2"/>
        <v>0</v>
      </c>
      <c r="J16" s="290">
        <f t="shared" si="3"/>
        <v>0</v>
      </c>
      <c r="K16" s="289">
        <f t="shared" si="4"/>
        <v>0</v>
      </c>
      <c r="L16" s="291">
        <f t="shared" si="5"/>
        <v>0</v>
      </c>
      <c r="M16" s="283"/>
      <c r="N16" s="292">
        <f t="shared" si="6"/>
        <v>0</v>
      </c>
      <c r="O16" s="283"/>
      <c r="P16" s="288">
        <v>0</v>
      </c>
      <c r="Q16" s="289">
        <f t="shared" si="7"/>
        <v>0</v>
      </c>
    </row>
    <row r="17" spans="1:18">
      <c r="A17" s="183"/>
      <c r="B17" s="183"/>
      <c r="C17" s="184"/>
      <c r="D17" s="285">
        <v>0</v>
      </c>
      <c r="E17" s="286">
        <f t="shared" si="0"/>
        <v>0</v>
      </c>
      <c r="F17" s="287">
        <f t="shared" si="1"/>
        <v>0</v>
      </c>
      <c r="G17" s="520">
        <v>8</v>
      </c>
      <c r="H17" s="285">
        <v>0</v>
      </c>
      <c r="I17" s="289">
        <f t="shared" si="2"/>
        <v>0</v>
      </c>
      <c r="J17" s="290">
        <f t="shared" si="3"/>
        <v>0</v>
      </c>
      <c r="K17" s="289">
        <f t="shared" si="4"/>
        <v>0</v>
      </c>
      <c r="L17" s="291">
        <f t="shared" si="5"/>
        <v>0</v>
      </c>
      <c r="M17" s="283"/>
      <c r="N17" s="292">
        <f t="shared" si="6"/>
        <v>0</v>
      </c>
      <c r="O17" s="283"/>
      <c r="P17" s="288">
        <v>0</v>
      </c>
      <c r="Q17" s="289">
        <f t="shared" si="7"/>
        <v>0</v>
      </c>
    </row>
    <row r="18" spans="1:18">
      <c r="A18" s="183"/>
      <c r="B18" s="183"/>
      <c r="C18" s="184"/>
      <c r="D18" s="285">
        <v>0</v>
      </c>
      <c r="E18" s="286">
        <f t="shared" si="0"/>
        <v>0</v>
      </c>
      <c r="F18" s="287">
        <f t="shared" si="1"/>
        <v>0</v>
      </c>
      <c r="G18" s="520">
        <v>8</v>
      </c>
      <c r="H18" s="285">
        <v>0</v>
      </c>
      <c r="I18" s="289">
        <f t="shared" si="2"/>
        <v>0</v>
      </c>
      <c r="J18" s="290">
        <f t="shared" si="3"/>
        <v>0</v>
      </c>
      <c r="K18" s="289">
        <f t="shared" si="4"/>
        <v>0</v>
      </c>
      <c r="L18" s="291">
        <f t="shared" si="5"/>
        <v>0</v>
      </c>
      <c r="M18" s="283"/>
      <c r="N18" s="292">
        <f t="shared" si="6"/>
        <v>0</v>
      </c>
      <c r="O18" s="283"/>
      <c r="P18" s="288">
        <v>0</v>
      </c>
      <c r="Q18" s="289">
        <f t="shared" si="7"/>
        <v>0</v>
      </c>
    </row>
    <row r="19" spans="1:18">
      <c r="A19" s="183"/>
      <c r="B19" s="183"/>
      <c r="C19" s="184"/>
      <c r="D19" s="285">
        <v>0</v>
      </c>
      <c r="E19" s="286">
        <f t="shared" si="0"/>
        <v>0</v>
      </c>
      <c r="F19" s="287">
        <f t="shared" si="1"/>
        <v>0</v>
      </c>
      <c r="G19" s="520">
        <v>8</v>
      </c>
      <c r="H19" s="285">
        <v>0</v>
      </c>
      <c r="I19" s="289">
        <f t="shared" si="2"/>
        <v>0</v>
      </c>
      <c r="J19" s="290">
        <f t="shared" si="3"/>
        <v>0</v>
      </c>
      <c r="K19" s="289">
        <f t="shared" si="4"/>
        <v>0</v>
      </c>
      <c r="L19" s="291">
        <f t="shared" si="5"/>
        <v>0</v>
      </c>
      <c r="M19" s="283"/>
      <c r="N19" s="292">
        <f t="shared" si="6"/>
        <v>0</v>
      </c>
      <c r="O19" s="283"/>
      <c r="P19" s="288">
        <v>0</v>
      </c>
      <c r="Q19" s="289">
        <f t="shared" si="7"/>
        <v>0</v>
      </c>
    </row>
    <row r="20" spans="1:18">
      <c r="A20" s="183"/>
      <c r="B20" s="183"/>
      <c r="C20" s="184"/>
      <c r="D20" s="285">
        <v>0</v>
      </c>
      <c r="E20" s="286">
        <f t="shared" si="0"/>
        <v>0</v>
      </c>
      <c r="F20" s="287">
        <f t="shared" si="1"/>
        <v>0</v>
      </c>
      <c r="G20" s="520">
        <v>8</v>
      </c>
      <c r="H20" s="285">
        <v>0</v>
      </c>
      <c r="I20" s="289">
        <f t="shared" si="2"/>
        <v>0</v>
      </c>
      <c r="J20" s="290">
        <f t="shared" si="3"/>
        <v>0</v>
      </c>
      <c r="K20" s="289">
        <f t="shared" si="4"/>
        <v>0</v>
      </c>
      <c r="L20" s="291">
        <f t="shared" si="5"/>
        <v>0</v>
      </c>
      <c r="M20" s="283"/>
      <c r="N20" s="292">
        <f t="shared" si="6"/>
        <v>0</v>
      </c>
      <c r="O20" s="283"/>
      <c r="P20" s="288">
        <v>0</v>
      </c>
      <c r="Q20" s="289">
        <f t="shared" si="7"/>
        <v>0</v>
      </c>
    </row>
    <row r="21" spans="1:18">
      <c r="A21" s="183"/>
      <c r="B21" s="183"/>
      <c r="C21" s="184"/>
      <c r="D21" s="285">
        <v>0</v>
      </c>
      <c r="E21" s="286">
        <f t="shared" si="0"/>
        <v>0</v>
      </c>
      <c r="F21" s="287">
        <f t="shared" si="1"/>
        <v>0</v>
      </c>
      <c r="G21" s="520">
        <v>8</v>
      </c>
      <c r="H21" s="285">
        <v>0</v>
      </c>
      <c r="I21" s="289">
        <f t="shared" si="2"/>
        <v>0</v>
      </c>
      <c r="J21" s="290">
        <f t="shared" si="3"/>
        <v>0</v>
      </c>
      <c r="K21" s="289">
        <f t="shared" si="4"/>
        <v>0</v>
      </c>
      <c r="L21" s="291">
        <f t="shared" si="5"/>
        <v>0</v>
      </c>
      <c r="M21" s="283"/>
      <c r="N21" s="292">
        <f t="shared" si="6"/>
        <v>0</v>
      </c>
      <c r="O21" s="283"/>
      <c r="P21" s="288">
        <v>0</v>
      </c>
      <c r="Q21" s="289">
        <f t="shared" si="7"/>
        <v>0</v>
      </c>
    </row>
    <row r="22" spans="1:18">
      <c r="A22" s="183"/>
      <c r="B22" s="183"/>
      <c r="C22" s="184"/>
      <c r="D22" s="285">
        <v>0</v>
      </c>
      <c r="E22" s="286">
        <f t="shared" si="0"/>
        <v>0</v>
      </c>
      <c r="F22" s="287">
        <f t="shared" si="1"/>
        <v>0</v>
      </c>
      <c r="G22" s="520">
        <v>8</v>
      </c>
      <c r="H22" s="285">
        <v>0</v>
      </c>
      <c r="I22" s="289">
        <f t="shared" si="2"/>
        <v>0</v>
      </c>
      <c r="J22" s="290">
        <f t="shared" si="3"/>
        <v>0</v>
      </c>
      <c r="K22" s="289">
        <f t="shared" si="4"/>
        <v>0</v>
      </c>
      <c r="L22" s="291">
        <f t="shared" si="5"/>
        <v>0</v>
      </c>
      <c r="M22" s="283"/>
      <c r="N22" s="292">
        <f t="shared" si="6"/>
        <v>0</v>
      </c>
      <c r="O22" s="283"/>
      <c r="P22" s="288">
        <v>0</v>
      </c>
      <c r="Q22" s="289">
        <f t="shared" si="7"/>
        <v>0</v>
      </c>
    </row>
    <row r="23" spans="1:18">
      <c r="A23" s="183"/>
      <c r="B23" s="183"/>
      <c r="C23" s="184"/>
      <c r="D23" s="285">
        <v>0</v>
      </c>
      <c r="E23" s="286">
        <f t="shared" si="0"/>
        <v>0</v>
      </c>
      <c r="F23" s="287">
        <f t="shared" si="1"/>
        <v>0</v>
      </c>
      <c r="G23" s="520">
        <v>8</v>
      </c>
      <c r="H23" s="285">
        <v>0</v>
      </c>
      <c r="I23" s="289">
        <f t="shared" si="2"/>
        <v>0</v>
      </c>
      <c r="J23" s="290">
        <f t="shared" si="3"/>
        <v>0</v>
      </c>
      <c r="K23" s="289">
        <f t="shared" si="4"/>
        <v>0</v>
      </c>
      <c r="L23" s="291">
        <f t="shared" si="5"/>
        <v>0</v>
      </c>
      <c r="M23" s="283"/>
      <c r="N23" s="292">
        <f t="shared" si="6"/>
        <v>0</v>
      </c>
      <c r="O23" s="283"/>
      <c r="P23" s="288">
        <v>0</v>
      </c>
      <c r="Q23" s="289">
        <f t="shared" si="7"/>
        <v>0</v>
      </c>
    </row>
    <row r="24" spans="1:18">
      <c r="A24" s="183"/>
      <c r="B24" s="183"/>
      <c r="C24" s="184"/>
      <c r="D24" s="285">
        <v>0</v>
      </c>
      <c r="E24" s="286">
        <f t="shared" si="0"/>
        <v>0</v>
      </c>
      <c r="F24" s="287">
        <f t="shared" si="1"/>
        <v>0</v>
      </c>
      <c r="G24" s="520">
        <v>8</v>
      </c>
      <c r="H24" s="285">
        <v>0</v>
      </c>
      <c r="I24" s="289">
        <f t="shared" si="2"/>
        <v>0</v>
      </c>
      <c r="J24" s="290">
        <f t="shared" si="3"/>
        <v>0</v>
      </c>
      <c r="K24" s="289">
        <f t="shared" si="4"/>
        <v>0</v>
      </c>
      <c r="L24" s="291">
        <f t="shared" si="5"/>
        <v>0</v>
      </c>
      <c r="M24" s="283"/>
      <c r="N24" s="292">
        <f t="shared" si="6"/>
        <v>0</v>
      </c>
      <c r="O24" s="283"/>
      <c r="P24" s="288">
        <v>0</v>
      </c>
      <c r="Q24" s="289">
        <f t="shared" si="7"/>
        <v>0</v>
      </c>
    </row>
    <row r="25" spans="1:18">
      <c r="A25" s="183"/>
      <c r="B25" s="183"/>
      <c r="C25" s="184"/>
      <c r="D25" s="285">
        <v>0</v>
      </c>
      <c r="E25" s="286">
        <f t="shared" si="0"/>
        <v>0</v>
      </c>
      <c r="F25" s="287">
        <f t="shared" si="1"/>
        <v>0</v>
      </c>
      <c r="G25" s="520">
        <v>8</v>
      </c>
      <c r="H25" s="285">
        <v>0</v>
      </c>
      <c r="I25" s="289">
        <f t="shared" si="2"/>
        <v>0</v>
      </c>
      <c r="J25" s="290">
        <f t="shared" si="3"/>
        <v>0</v>
      </c>
      <c r="K25" s="289">
        <f t="shared" si="4"/>
        <v>0</v>
      </c>
      <c r="L25" s="291">
        <f t="shared" si="5"/>
        <v>0</v>
      </c>
      <c r="M25" s="283"/>
      <c r="N25" s="292">
        <f t="shared" si="6"/>
        <v>0</v>
      </c>
      <c r="O25" s="283"/>
      <c r="P25" s="288">
        <v>0</v>
      </c>
      <c r="Q25" s="289">
        <f t="shared" si="7"/>
        <v>0</v>
      </c>
    </row>
    <row r="26" spans="1:18">
      <c r="D26" s="283"/>
      <c r="E26" s="283"/>
      <c r="F26" s="283"/>
      <c r="G26" s="283"/>
      <c r="H26" s="283"/>
      <c r="I26" s="283"/>
      <c r="J26" s="283"/>
      <c r="K26" s="283"/>
      <c r="L26" s="283"/>
      <c r="M26" s="283"/>
      <c r="N26" s="283"/>
      <c r="O26" s="283"/>
      <c r="P26" s="283"/>
      <c r="Q26" s="283"/>
    </row>
    <row r="27" spans="1:18">
      <c r="A27" s="176"/>
      <c r="B27" s="176" t="s">
        <v>149</v>
      </c>
      <c r="C27" s="177"/>
      <c r="D27" s="293"/>
      <c r="E27" s="293"/>
      <c r="F27" s="293"/>
      <c r="G27" s="293"/>
      <c r="H27" s="293"/>
      <c r="I27" s="293"/>
      <c r="J27" s="293"/>
      <c r="K27" s="293"/>
      <c r="L27" s="294"/>
      <c r="M27" s="283"/>
      <c r="N27" s="283"/>
      <c r="O27" s="283"/>
      <c r="P27" s="295">
        <f>SUM(P11:P25)</f>
        <v>0</v>
      </c>
      <c r="Q27" s="296">
        <f>SUM(Q11:Q25)</f>
        <v>0</v>
      </c>
    </row>
    <row r="31" spans="1:18">
      <c r="R31"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10"/>
  <sheetViews>
    <sheetView showGridLines="0" showZeros="0" tabSelected="1" zoomScale="87" zoomScaleNormal="87" workbookViewId="0">
      <selection activeCell="B11" sqref="B11"/>
    </sheetView>
  </sheetViews>
  <sheetFormatPr defaultColWidth="8.7109375" defaultRowHeight="14.1" customHeight="1"/>
  <cols>
    <col min="1" max="1" width="37.5703125" style="41" customWidth="1"/>
    <col min="2" max="2" width="19.28515625" style="41" customWidth="1"/>
    <col min="3" max="3" width="16" style="41" customWidth="1"/>
    <col min="4" max="4" width="18" style="42" customWidth="1"/>
    <col min="5" max="5" width="16.28515625" style="42" customWidth="1"/>
    <col min="6" max="6" width="16.5703125" style="42" customWidth="1"/>
    <col min="7" max="7" width="18" style="42" customWidth="1"/>
    <col min="8" max="8" width="18.42578125" style="42" customWidth="1"/>
    <col min="9" max="9" width="17.7109375" style="42" customWidth="1"/>
    <col min="10" max="14" width="13.7109375" style="42" customWidth="1"/>
    <col min="15" max="15" width="19.140625" style="42" customWidth="1"/>
    <col min="16" max="17" width="17.28515625" style="42" customWidth="1"/>
    <col min="18" max="18" width="16.5703125" style="42" customWidth="1"/>
    <col min="19" max="19" width="17.28515625" style="42" customWidth="1"/>
    <col min="20" max="20" width="17" style="42" customWidth="1"/>
    <col min="21" max="21" width="14.7109375" style="42" customWidth="1"/>
    <col min="22" max="22" width="19.140625" style="42" customWidth="1"/>
    <col min="23" max="23" width="16" style="42" customWidth="1"/>
    <col min="24" max="24" width="20.7109375" style="42" customWidth="1"/>
    <col min="25" max="25" width="16.7109375" style="42" customWidth="1"/>
    <col min="26" max="27" width="13.28515625" style="42" customWidth="1"/>
    <col min="28" max="28" width="14.7109375" style="42" customWidth="1"/>
    <col min="29" max="32" width="13.28515625" style="42" customWidth="1"/>
    <col min="33" max="16384" width="8.7109375" style="41"/>
  </cols>
  <sheetData>
    <row r="1" spans="1:33" ht="14.1" customHeight="1">
      <c r="A1" s="297" t="s">
        <v>4</v>
      </c>
      <c r="E1" s="222" t="s">
        <v>5</v>
      </c>
      <c r="F1" s="223"/>
      <c r="G1" s="43"/>
      <c r="J1" s="224" t="s">
        <v>6</v>
      </c>
      <c r="K1" s="225"/>
      <c r="L1" s="225"/>
      <c r="M1" s="225"/>
      <c r="N1" s="225"/>
      <c r="O1" s="226"/>
      <c r="P1" s="208" t="e">
        <f>S103</f>
        <v>#DIV/0!</v>
      </c>
    </row>
    <row r="2" spans="1:33" ht="14.1" customHeight="1">
      <c r="E2" s="209">
        <v>0</v>
      </c>
      <c r="F2" s="44" t="s">
        <v>7</v>
      </c>
      <c r="G2" s="502"/>
      <c r="J2" s="45" t="s">
        <v>8</v>
      </c>
      <c r="K2" s="46"/>
      <c r="L2" s="46"/>
      <c r="M2" s="46"/>
      <c r="N2" s="46"/>
      <c r="O2" s="47">
        <v>0.21</v>
      </c>
      <c r="P2" s="211" t="e">
        <f>O2*P1</f>
        <v>#DIV/0!</v>
      </c>
    </row>
    <row r="3" spans="1:33" ht="14.1" customHeight="1">
      <c r="A3" s="39" t="s">
        <v>0</v>
      </c>
      <c r="B3" s="40" t="s">
        <v>9</v>
      </c>
      <c r="C3" s="490"/>
      <c r="D3" s="43"/>
      <c r="E3" s="43"/>
      <c r="G3" s="503"/>
      <c r="H3" s="43"/>
      <c r="I3" s="43"/>
      <c r="J3" s="45" t="s">
        <v>10</v>
      </c>
      <c r="K3" s="46"/>
      <c r="L3" s="46"/>
      <c r="M3" s="46"/>
      <c r="N3" s="46"/>
      <c r="O3" s="46"/>
      <c r="P3" s="212" t="e">
        <f>P1+P2</f>
        <v>#DIV/0!</v>
      </c>
      <c r="AE3" s="43"/>
      <c r="AF3" s="43"/>
    </row>
    <row r="4" spans="1:33" ht="14.1" customHeight="1">
      <c r="A4" s="39" t="s">
        <v>1</v>
      </c>
      <c r="B4" s="48" t="e">
        <f ca="1">MID(CELL("bestandsnaam",$B$12),SEARCH("]",CELL("bestandsnaam",$B$12),1)+1,256)</f>
        <v>#VALUE!</v>
      </c>
      <c r="C4" s="48"/>
      <c r="D4" s="43"/>
      <c r="E4" s="222" t="s">
        <v>11</v>
      </c>
      <c r="F4" s="223"/>
      <c r="G4" s="43"/>
      <c r="H4" s="43"/>
      <c r="I4" s="43"/>
      <c r="J4" s="46"/>
      <c r="K4" s="46"/>
      <c r="L4" s="46"/>
      <c r="M4" s="46"/>
      <c r="N4" s="46"/>
      <c r="O4" s="46"/>
      <c r="P4" s="210"/>
      <c r="AE4" s="43"/>
      <c r="AF4" s="43"/>
    </row>
    <row r="5" spans="1:33" ht="14.1" customHeight="1">
      <c r="A5" s="39" t="s">
        <v>2</v>
      </c>
      <c r="B5" s="40" t="s">
        <v>12</v>
      </c>
      <c r="C5" s="490"/>
      <c r="D5" s="43"/>
      <c r="E5" s="213">
        <v>0</v>
      </c>
      <c r="F5" s="44" t="s">
        <v>13</v>
      </c>
      <c r="G5" s="43"/>
      <c r="H5" s="43"/>
      <c r="I5" s="43"/>
      <c r="J5" s="227" t="s">
        <v>14</v>
      </c>
      <c r="K5" s="228"/>
      <c r="L5" s="228"/>
      <c r="M5" s="228"/>
      <c r="N5" s="228"/>
      <c r="O5" s="228"/>
      <c r="P5" s="214">
        <v>2500000</v>
      </c>
      <c r="AE5" s="43"/>
      <c r="AF5" s="43"/>
    </row>
    <row r="6" spans="1:33" ht="14.1" customHeight="1">
      <c r="A6" s="39" t="s">
        <v>3</v>
      </c>
      <c r="B6" s="491" t="s">
        <v>15</v>
      </c>
      <c r="C6" s="492"/>
      <c r="D6" s="43"/>
      <c r="E6" s="43"/>
      <c r="F6" s="43"/>
      <c r="G6" s="43"/>
      <c r="H6" s="43"/>
      <c r="I6" s="43"/>
      <c r="J6" s="227" t="s">
        <v>16</v>
      </c>
      <c r="K6" s="228"/>
      <c r="L6" s="228"/>
      <c r="M6" s="228"/>
      <c r="N6" s="228"/>
      <c r="O6" s="228"/>
      <c r="P6" s="214">
        <v>2250000</v>
      </c>
      <c r="AE6" s="43"/>
      <c r="AF6" s="43"/>
    </row>
    <row r="7" spans="1:33" ht="14.1" customHeight="1">
      <c r="A7" s="39" t="s">
        <v>17</v>
      </c>
      <c r="B7" s="180"/>
      <c r="C7" s="181"/>
      <c r="D7" s="43"/>
      <c r="E7" s="43"/>
      <c r="F7" s="43"/>
      <c r="G7" s="43"/>
      <c r="H7" s="43"/>
      <c r="I7" s="43"/>
      <c r="W7" s="41"/>
      <c r="X7" s="41"/>
      <c r="Y7" s="41"/>
      <c r="AE7" s="43"/>
      <c r="AF7" s="43"/>
    </row>
    <row r="8" spans="1:33" ht="14.1" customHeight="1">
      <c r="A8" s="39" t="s">
        <v>18</v>
      </c>
      <c r="B8" s="489">
        <v>45839</v>
      </c>
      <c r="C8" s="39"/>
      <c r="D8" s="43"/>
      <c r="E8" s="43"/>
      <c r="F8" s="43"/>
      <c r="G8" s="43"/>
      <c r="H8" s="43"/>
      <c r="I8" s="43"/>
      <c r="J8" s="227" t="s">
        <v>19</v>
      </c>
      <c r="K8" s="228"/>
      <c r="L8" s="228"/>
      <c r="M8" s="228"/>
      <c r="N8" s="228"/>
      <c r="O8" s="228"/>
      <c r="P8" s="560">
        <v>0</v>
      </c>
      <c r="Q8" s="43"/>
      <c r="W8" s="43"/>
      <c r="X8" s="43"/>
      <c r="Y8" s="43"/>
      <c r="Z8" s="43"/>
      <c r="AA8" s="50"/>
      <c r="AB8" s="50"/>
      <c r="AC8" s="50"/>
      <c r="AD8" s="50"/>
      <c r="AE8" s="43"/>
      <c r="AF8" s="43"/>
    </row>
    <row r="9" spans="1:33" ht="14.1" customHeight="1">
      <c r="A9" s="39" t="s">
        <v>20</v>
      </c>
      <c r="B9" s="51" t="s">
        <v>21</v>
      </c>
      <c r="C9" s="39"/>
      <c r="P9" s="43"/>
      <c r="Q9" s="43"/>
      <c r="V9" s="43"/>
      <c r="W9" s="41"/>
      <c r="X9" s="41"/>
      <c r="Y9" s="41"/>
      <c r="Z9" s="41"/>
      <c r="AA9" s="41"/>
      <c r="AB9" s="41"/>
      <c r="AC9" s="41"/>
      <c r="AD9" s="41"/>
      <c r="AE9" s="43"/>
      <c r="AF9" s="43"/>
    </row>
    <row r="10" spans="1:33" ht="14.1" customHeight="1">
      <c r="A10" s="39"/>
      <c r="B10" s="51"/>
      <c r="C10" s="39"/>
      <c r="P10" s="43"/>
      <c r="Q10" s="43"/>
      <c r="V10" s="43"/>
      <c r="W10" s="41"/>
      <c r="X10" s="41"/>
      <c r="Y10" s="41"/>
      <c r="Z10" s="41"/>
      <c r="AA10" s="41"/>
      <c r="AB10" s="41"/>
      <c r="AC10" s="41"/>
      <c r="AD10" s="41"/>
      <c r="AE10" s="43"/>
      <c r="AF10" s="43"/>
    </row>
    <row r="11" spans="1:33" ht="25.15" customHeight="1">
      <c r="C11" s="49"/>
      <c r="AA11" s="43"/>
      <c r="AB11" s="43"/>
      <c r="AC11" s="43"/>
      <c r="AD11" s="43"/>
      <c r="AE11" s="43"/>
      <c r="AF11" s="43"/>
    </row>
    <row r="12" spans="1:33" ht="26.45" customHeight="1">
      <c r="A12" s="52"/>
      <c r="B12" s="52"/>
      <c r="C12" s="52"/>
      <c r="D12" s="52"/>
      <c r="E12" s="52"/>
      <c r="F12" s="52"/>
      <c r="G12" s="52"/>
      <c r="H12" s="52"/>
      <c r="I12" s="52"/>
      <c r="J12" s="580" t="s">
        <v>22</v>
      </c>
      <c r="K12" s="581"/>
      <c r="L12" s="581"/>
      <c r="M12" s="581"/>
      <c r="N12" s="581"/>
      <c r="O12" s="582"/>
      <c r="P12" s="580" t="s">
        <v>23</v>
      </c>
      <c r="Q12" s="581"/>
      <c r="R12" s="581"/>
      <c r="S12" s="581"/>
      <c r="T12" s="581"/>
      <c r="U12" s="582"/>
      <c r="V12" s="583" t="s">
        <v>24</v>
      </c>
      <c r="W12" s="584"/>
      <c r="X12" s="584"/>
      <c r="Y12" s="584"/>
      <c r="Z12" s="584"/>
      <c r="AA12" s="585"/>
      <c r="AB12" s="43"/>
      <c r="AC12" s="43"/>
      <c r="AD12" s="43"/>
      <c r="AE12" s="43"/>
      <c r="AF12" s="43"/>
      <c r="AG12" s="43"/>
    </row>
    <row r="13" spans="1:33" ht="79.150000000000006" customHeight="1">
      <c r="A13" s="628" t="s">
        <v>25</v>
      </c>
      <c r="B13" s="229" t="s">
        <v>26</v>
      </c>
      <c r="C13" s="229" t="s">
        <v>27</v>
      </c>
      <c r="D13" s="230" t="s">
        <v>28</v>
      </c>
      <c r="E13" s="230" t="s">
        <v>29</v>
      </c>
      <c r="F13" s="230" t="s">
        <v>30</v>
      </c>
      <c r="G13" s="230" t="s">
        <v>31</v>
      </c>
      <c r="H13" s="230" t="s">
        <v>32</v>
      </c>
      <c r="I13" s="230" t="s">
        <v>33</v>
      </c>
      <c r="J13" s="231" t="s">
        <v>34</v>
      </c>
      <c r="K13" s="231" t="s">
        <v>35</v>
      </c>
      <c r="L13" s="231" t="s">
        <v>36</v>
      </c>
      <c r="M13" s="231" t="s">
        <v>37</v>
      </c>
      <c r="N13" s="231" t="s">
        <v>38</v>
      </c>
      <c r="O13" s="231" t="s">
        <v>39</v>
      </c>
      <c r="P13" s="231" t="s">
        <v>40</v>
      </c>
      <c r="Q13" s="231" t="s">
        <v>41</v>
      </c>
      <c r="R13" s="231" t="s">
        <v>42</v>
      </c>
      <c r="S13" s="231" t="s">
        <v>43</v>
      </c>
      <c r="T13" s="231" t="s">
        <v>44</v>
      </c>
      <c r="U13" s="231" t="s">
        <v>45</v>
      </c>
      <c r="V13" s="231" t="s">
        <v>46</v>
      </c>
      <c r="W13" s="231" t="s">
        <v>47</v>
      </c>
      <c r="X13" s="231" t="s">
        <v>48</v>
      </c>
      <c r="Y13" s="231" t="s">
        <v>49</v>
      </c>
      <c r="Z13" s="231" t="s">
        <v>50</v>
      </c>
      <c r="AA13" s="231" t="s">
        <v>51</v>
      </c>
      <c r="AB13" s="41"/>
      <c r="AC13" s="41"/>
      <c r="AD13" s="41"/>
      <c r="AE13" s="41"/>
      <c r="AF13" s="41"/>
    </row>
    <row r="14" spans="1:33" s="53" customFormat="1" ht="15" customHeight="1">
      <c r="A14" s="482" t="s">
        <v>52</v>
      </c>
      <c r="B14" s="477">
        <f>SUMIF('4-Basis ruimtestaat'!B:B,'2-Kosten per locatie'!A14,'4-Basis ruimtestaat'!J:J)</f>
        <v>128.83000000000001</v>
      </c>
      <c r="C14" s="215">
        <v>1</v>
      </c>
      <c r="D14" s="216">
        <f>_xlfn.MAXIFS('4-Basis ruimtestaat'!L:L,'4-Basis ruimtestaat'!B:B,'2-Kosten per locatie'!A14)</f>
        <v>255</v>
      </c>
      <c r="E14" s="216">
        <f>_xlfn.MAXIFS('4-Basis ruimtestaat'!M:M,'4-Basis ruimtestaat'!B:B,'2-Kosten per locatie'!A14)</f>
        <v>255</v>
      </c>
      <c r="F14" s="216">
        <f>_xlfn.MAXIFS('4-Basis ruimtestaat'!N:N,'4-Basis ruimtestaat'!B:B,'2-Kosten per locatie'!A14)</f>
        <v>102</v>
      </c>
      <c r="G14" s="216">
        <f>_xlfn.MAXIFS('4-Basis ruimtestaat'!O:O,'4-Basis ruimtestaat'!B:B,'2-Kosten per locatie'!A14)</f>
        <v>102</v>
      </c>
      <c r="H14" s="216">
        <f>_xlfn.MAXIFS('4-Basis ruimtestaat'!P:P,'4-Basis ruimtestaat'!B:B,'2-Kosten per locatie'!A14)</f>
        <v>8</v>
      </c>
      <c r="I14" s="216">
        <f>_xlfn.MAXIFS('4-Basis ruimtestaat'!Q:Q,'4-Basis ruimtestaat'!B:B,'2-Kosten per locatie'!A14)</f>
        <v>8</v>
      </c>
      <c r="J14" s="479" t="e">
        <f>SUMIF('4-Basis ruimtestaat'!B:B,'2-Kosten per locatie'!A14,'4-Basis ruimtestaat'!R:R)</f>
        <v>#DIV/0!</v>
      </c>
      <c r="K14" s="479" t="e">
        <f>SUMIF('4-Basis ruimtestaat'!B:B,'2-Kosten per locatie'!A14,'4-Basis ruimtestaat'!S:S)</f>
        <v>#DIV/0!</v>
      </c>
      <c r="L14" s="479" t="e">
        <f>SUMIF('4-Basis ruimtestaat'!B:B,'2-Kosten per locatie'!A14,'4-Basis ruimtestaat'!T:T)</f>
        <v>#DIV/0!</v>
      </c>
      <c r="M14" s="479" t="e">
        <f>SUMIF('4-Basis ruimtestaat'!B:B,'2-Kosten per locatie'!A14,'4-Basis ruimtestaat'!U:U)</f>
        <v>#DIV/0!</v>
      </c>
      <c r="N14" s="479" t="e">
        <f>SUMIF('4-Basis ruimtestaat'!B:B,'2-Kosten per locatie'!A14,'4-Basis ruimtestaat'!V:V)</f>
        <v>#DIV/0!</v>
      </c>
      <c r="O14" s="479" t="e">
        <f>SUMIF('4-Basis ruimtestaat'!B:B,'2-Kosten per locatie'!A14,'4-Basis ruimtestaat'!W:W)</f>
        <v>#DIV/0!</v>
      </c>
      <c r="P14" s="479" t="e">
        <f t="shared" ref="P14:U14" si="0">IF(J14&lt;(D14*$E$2),D14*$E$2-J14,0)</f>
        <v>#DIV/0!</v>
      </c>
      <c r="Q14" s="479" t="e">
        <f t="shared" si="0"/>
        <v>#DIV/0!</v>
      </c>
      <c r="R14" s="479" t="e">
        <f t="shared" si="0"/>
        <v>#DIV/0!</v>
      </c>
      <c r="S14" s="479" t="e">
        <f t="shared" si="0"/>
        <v>#DIV/0!</v>
      </c>
      <c r="T14" s="479" t="e">
        <f t="shared" si="0"/>
        <v>#DIV/0!</v>
      </c>
      <c r="U14" s="479" t="e">
        <f t="shared" si="0"/>
        <v>#DIV/0!</v>
      </c>
      <c r="V14" s="479" t="e">
        <f t="shared" ref="V14:V34" si="1">J14*$E$5</f>
        <v>#DIV/0!</v>
      </c>
      <c r="W14" s="479" t="e">
        <f t="shared" ref="W14:W34" si="2">K14*$E$5</f>
        <v>#DIV/0!</v>
      </c>
      <c r="X14" s="479" t="e">
        <f t="shared" ref="X14:X34" si="3">L14*$E$5</f>
        <v>#DIV/0!</v>
      </c>
      <c r="Y14" s="479" t="e">
        <f>M14*$E$5</f>
        <v>#DIV/0!</v>
      </c>
      <c r="Z14" s="479" t="e">
        <f t="shared" ref="Z14:AA34" si="4">N14*$E$5</f>
        <v>#DIV/0!</v>
      </c>
      <c r="AA14" s="479" t="e">
        <f t="shared" si="4"/>
        <v>#DIV/0!</v>
      </c>
    </row>
    <row r="15" spans="1:33" ht="15" customHeight="1">
      <c r="A15" s="482" t="s">
        <v>53</v>
      </c>
      <c r="B15" s="477">
        <f>SUMIF('4-Basis ruimtestaat'!B:B,'2-Kosten per locatie'!A15,'4-Basis ruimtestaat'!J:J)</f>
        <v>18.399999999999999</v>
      </c>
      <c r="C15" s="215">
        <v>1</v>
      </c>
      <c r="D15" s="216">
        <f>_xlfn.MAXIFS('4-Basis ruimtestaat'!L:L,'4-Basis ruimtestaat'!B:B,'2-Kosten per locatie'!A15)</f>
        <v>255</v>
      </c>
      <c r="E15" s="216">
        <f>_xlfn.MAXIFS('4-Basis ruimtestaat'!M:M,'4-Basis ruimtestaat'!B:B,'2-Kosten per locatie'!A15)</f>
        <v>255</v>
      </c>
      <c r="F15" s="216">
        <f>_xlfn.MAXIFS('4-Basis ruimtestaat'!N:N,'4-Basis ruimtestaat'!B:B,'2-Kosten per locatie'!A15)</f>
        <v>102</v>
      </c>
      <c r="G15" s="216">
        <f>_xlfn.MAXIFS('4-Basis ruimtestaat'!O:O,'4-Basis ruimtestaat'!B:B,'2-Kosten per locatie'!A15)</f>
        <v>102</v>
      </c>
      <c r="H15" s="216">
        <f>_xlfn.MAXIFS('4-Basis ruimtestaat'!P:P,'4-Basis ruimtestaat'!B:B,'2-Kosten per locatie'!A15)</f>
        <v>8</v>
      </c>
      <c r="I15" s="216">
        <f>_xlfn.MAXIFS('4-Basis ruimtestaat'!Q:Q,'4-Basis ruimtestaat'!B:B,'2-Kosten per locatie'!A15)</f>
        <v>8</v>
      </c>
      <c r="J15" s="479" t="e">
        <f>SUMIF('4-Basis ruimtestaat'!B:B,'2-Kosten per locatie'!A15,'4-Basis ruimtestaat'!R:R)</f>
        <v>#DIV/0!</v>
      </c>
      <c r="K15" s="479" t="e">
        <f>SUMIF('4-Basis ruimtestaat'!B:B,'2-Kosten per locatie'!A15,'4-Basis ruimtestaat'!S:S)</f>
        <v>#DIV/0!</v>
      </c>
      <c r="L15" s="479" t="e">
        <f>SUMIF('4-Basis ruimtestaat'!B:B,'2-Kosten per locatie'!A15,'4-Basis ruimtestaat'!T:T)</f>
        <v>#DIV/0!</v>
      </c>
      <c r="M15" s="479" t="e">
        <f>SUMIF('4-Basis ruimtestaat'!B:B,'2-Kosten per locatie'!A15,'4-Basis ruimtestaat'!U:U)</f>
        <v>#DIV/0!</v>
      </c>
      <c r="N15" s="479" t="e">
        <f>SUMIF('4-Basis ruimtestaat'!B:B,'2-Kosten per locatie'!A15,'4-Basis ruimtestaat'!V:V)</f>
        <v>#DIV/0!</v>
      </c>
      <c r="O15" s="479" t="e">
        <f>SUMIF('4-Basis ruimtestaat'!B:B,'2-Kosten per locatie'!A15,'4-Basis ruimtestaat'!W:W)</f>
        <v>#DIV/0!</v>
      </c>
      <c r="P15" s="479" t="e">
        <f t="shared" ref="P15:P34" si="5">IF(J15&lt;(D15*$E$2),D15*$E$2-J15,0)</f>
        <v>#DIV/0!</v>
      </c>
      <c r="Q15" s="479" t="e">
        <f t="shared" ref="Q15:Q34" si="6">IF(K15&lt;(E15*$E$2),E15*$E$2-K15,0)</f>
        <v>#DIV/0!</v>
      </c>
      <c r="R15" s="479" t="e">
        <f t="shared" ref="R15:R34" si="7">IF(L15&lt;(F15*$E$2),F15*$E$2-L15,0)</f>
        <v>#DIV/0!</v>
      </c>
      <c r="S15" s="479" t="e">
        <f t="shared" ref="S15:S34" si="8">IF(M15&lt;(G15*$E$2),G15*$E$2-M15,0)</f>
        <v>#DIV/0!</v>
      </c>
      <c r="T15" s="479" t="e">
        <f t="shared" ref="T15:T34" si="9">IF(N15&lt;(H15*$E$2),H15*$E$2-N15,0)</f>
        <v>#DIV/0!</v>
      </c>
      <c r="U15" s="479" t="e">
        <f t="shared" ref="U15:U34" si="10">IF(O15&lt;(I15*$E$2),I15*$E$2-O15,0)</f>
        <v>#DIV/0!</v>
      </c>
      <c r="V15" s="479" t="e">
        <f t="shared" si="1"/>
        <v>#DIV/0!</v>
      </c>
      <c r="W15" s="479" t="e">
        <f t="shared" si="2"/>
        <v>#DIV/0!</v>
      </c>
      <c r="X15" s="479" t="e">
        <f t="shared" si="3"/>
        <v>#DIV/0!</v>
      </c>
      <c r="Y15" s="479" t="e">
        <f t="shared" ref="Y15:Y34" si="11">M15*$E$5</f>
        <v>#DIV/0!</v>
      </c>
      <c r="Z15" s="479" t="e">
        <f t="shared" si="4"/>
        <v>#DIV/0!</v>
      </c>
      <c r="AA15" s="479" t="e">
        <f t="shared" si="4"/>
        <v>#DIV/0!</v>
      </c>
      <c r="AB15" s="53"/>
      <c r="AC15" s="41"/>
      <c r="AD15" s="41"/>
      <c r="AE15" s="41"/>
      <c r="AF15" s="41"/>
    </row>
    <row r="16" spans="1:33" ht="15" customHeight="1">
      <c r="A16" s="482" t="s">
        <v>54</v>
      </c>
      <c r="B16" s="477">
        <f>SUMIF('4-Basis ruimtestaat'!B:B,'2-Kosten per locatie'!A16,'4-Basis ruimtestaat'!J:J)</f>
        <v>157.88999999999999</v>
      </c>
      <c r="C16" s="215">
        <v>1</v>
      </c>
      <c r="D16" s="216">
        <f>_xlfn.MAXIFS('4-Basis ruimtestaat'!L:L,'4-Basis ruimtestaat'!B:B,'2-Kosten per locatie'!A16)</f>
        <v>255</v>
      </c>
      <c r="E16" s="216">
        <f>_xlfn.MAXIFS('4-Basis ruimtestaat'!M:M,'4-Basis ruimtestaat'!B:B,'2-Kosten per locatie'!A16)</f>
        <v>255</v>
      </c>
      <c r="F16" s="216">
        <f>_xlfn.MAXIFS('4-Basis ruimtestaat'!N:N,'4-Basis ruimtestaat'!B:B,'2-Kosten per locatie'!A16)</f>
        <v>102</v>
      </c>
      <c r="G16" s="216">
        <f>_xlfn.MAXIFS('4-Basis ruimtestaat'!O:O,'4-Basis ruimtestaat'!B:B,'2-Kosten per locatie'!A16)</f>
        <v>102</v>
      </c>
      <c r="H16" s="216">
        <f>_xlfn.MAXIFS('4-Basis ruimtestaat'!P:P,'4-Basis ruimtestaat'!B:B,'2-Kosten per locatie'!A16)</f>
        <v>8</v>
      </c>
      <c r="I16" s="216">
        <f>_xlfn.MAXIFS('4-Basis ruimtestaat'!Q:Q,'4-Basis ruimtestaat'!B:B,'2-Kosten per locatie'!A16)</f>
        <v>8</v>
      </c>
      <c r="J16" s="479" t="e">
        <f>SUMIF('4-Basis ruimtestaat'!B:B,'2-Kosten per locatie'!A16,'4-Basis ruimtestaat'!R:R)</f>
        <v>#DIV/0!</v>
      </c>
      <c r="K16" s="479" t="e">
        <f>SUMIF('4-Basis ruimtestaat'!B:B,'2-Kosten per locatie'!A16,'4-Basis ruimtestaat'!S:S)</f>
        <v>#DIV/0!</v>
      </c>
      <c r="L16" s="479" t="e">
        <f>SUMIF('4-Basis ruimtestaat'!B:B,'2-Kosten per locatie'!A16,'4-Basis ruimtestaat'!T:T)</f>
        <v>#DIV/0!</v>
      </c>
      <c r="M16" s="479" t="e">
        <f>SUMIF('4-Basis ruimtestaat'!B:B,'2-Kosten per locatie'!A16,'4-Basis ruimtestaat'!U:U)</f>
        <v>#DIV/0!</v>
      </c>
      <c r="N16" s="479" t="e">
        <f>SUMIF('4-Basis ruimtestaat'!B:B,'2-Kosten per locatie'!A16,'4-Basis ruimtestaat'!V:V)</f>
        <v>#DIV/0!</v>
      </c>
      <c r="O16" s="479" t="e">
        <f>SUMIF('4-Basis ruimtestaat'!B:B,'2-Kosten per locatie'!A16,'4-Basis ruimtestaat'!W:W)</f>
        <v>#DIV/0!</v>
      </c>
      <c r="P16" s="479" t="e">
        <f t="shared" si="5"/>
        <v>#DIV/0!</v>
      </c>
      <c r="Q16" s="479" t="e">
        <f t="shared" si="6"/>
        <v>#DIV/0!</v>
      </c>
      <c r="R16" s="479" t="e">
        <f t="shared" si="7"/>
        <v>#DIV/0!</v>
      </c>
      <c r="S16" s="479" t="e">
        <f t="shared" si="8"/>
        <v>#DIV/0!</v>
      </c>
      <c r="T16" s="479" t="e">
        <f t="shared" si="9"/>
        <v>#DIV/0!</v>
      </c>
      <c r="U16" s="479" t="e">
        <f t="shared" si="10"/>
        <v>#DIV/0!</v>
      </c>
      <c r="V16" s="479" t="e">
        <f t="shared" si="1"/>
        <v>#DIV/0!</v>
      </c>
      <c r="W16" s="479" t="e">
        <f t="shared" si="2"/>
        <v>#DIV/0!</v>
      </c>
      <c r="X16" s="479" t="e">
        <f t="shared" si="3"/>
        <v>#DIV/0!</v>
      </c>
      <c r="Y16" s="479" t="e">
        <f t="shared" si="11"/>
        <v>#DIV/0!</v>
      </c>
      <c r="Z16" s="479" t="e">
        <f t="shared" si="4"/>
        <v>#DIV/0!</v>
      </c>
      <c r="AA16" s="479" t="e">
        <f t="shared" si="4"/>
        <v>#DIV/0!</v>
      </c>
      <c r="AB16" s="53"/>
      <c r="AC16" s="41"/>
      <c r="AD16" s="41"/>
      <c r="AE16" s="41"/>
      <c r="AF16" s="41"/>
    </row>
    <row r="17" spans="1:32" ht="15" customHeight="1">
      <c r="A17" s="482" t="s">
        <v>55</v>
      </c>
      <c r="B17" s="477">
        <f>SUMIF('4-Basis ruimtestaat'!B:B,'2-Kosten per locatie'!A17,'4-Basis ruimtestaat'!J:J)</f>
        <v>108.28</v>
      </c>
      <c r="C17" s="215">
        <v>1</v>
      </c>
      <c r="D17" s="216">
        <f>_xlfn.MAXIFS('4-Basis ruimtestaat'!L:L,'4-Basis ruimtestaat'!B:B,'2-Kosten per locatie'!A17)</f>
        <v>255</v>
      </c>
      <c r="E17" s="216">
        <f>_xlfn.MAXIFS('4-Basis ruimtestaat'!M:M,'4-Basis ruimtestaat'!B:B,'2-Kosten per locatie'!A17)</f>
        <v>255</v>
      </c>
      <c r="F17" s="216">
        <f>_xlfn.MAXIFS('4-Basis ruimtestaat'!N:N,'4-Basis ruimtestaat'!B:B,'2-Kosten per locatie'!A17)</f>
        <v>102</v>
      </c>
      <c r="G17" s="216">
        <f>_xlfn.MAXIFS('4-Basis ruimtestaat'!O:O,'4-Basis ruimtestaat'!B:B,'2-Kosten per locatie'!A17)</f>
        <v>102</v>
      </c>
      <c r="H17" s="216">
        <f>_xlfn.MAXIFS('4-Basis ruimtestaat'!P:P,'4-Basis ruimtestaat'!B:B,'2-Kosten per locatie'!A17)</f>
        <v>8</v>
      </c>
      <c r="I17" s="216">
        <f>_xlfn.MAXIFS('4-Basis ruimtestaat'!Q:Q,'4-Basis ruimtestaat'!B:B,'2-Kosten per locatie'!A17)</f>
        <v>8</v>
      </c>
      <c r="J17" s="479" t="e">
        <f>SUMIF('4-Basis ruimtestaat'!B:B,'2-Kosten per locatie'!A17,'4-Basis ruimtestaat'!R:R)</f>
        <v>#DIV/0!</v>
      </c>
      <c r="K17" s="479" t="e">
        <f>SUMIF('4-Basis ruimtestaat'!B:B,'2-Kosten per locatie'!A17,'4-Basis ruimtestaat'!S:S)</f>
        <v>#DIV/0!</v>
      </c>
      <c r="L17" s="479" t="e">
        <f>SUMIF('4-Basis ruimtestaat'!B:B,'2-Kosten per locatie'!A17,'4-Basis ruimtestaat'!T:T)</f>
        <v>#DIV/0!</v>
      </c>
      <c r="M17" s="479" t="e">
        <f>SUMIF('4-Basis ruimtestaat'!B:B,'2-Kosten per locatie'!A17,'4-Basis ruimtestaat'!U:U)</f>
        <v>#DIV/0!</v>
      </c>
      <c r="N17" s="479" t="e">
        <f>SUMIF('4-Basis ruimtestaat'!B:B,'2-Kosten per locatie'!A17,'4-Basis ruimtestaat'!V:V)</f>
        <v>#DIV/0!</v>
      </c>
      <c r="O17" s="479" t="e">
        <f>SUMIF('4-Basis ruimtestaat'!B:B,'2-Kosten per locatie'!A17,'4-Basis ruimtestaat'!W:W)</f>
        <v>#DIV/0!</v>
      </c>
      <c r="P17" s="479" t="e">
        <f t="shared" ref="P17:P25" si="12">IF(J17&lt;(D17*$E$2),D17*$E$2-J17,0)</f>
        <v>#DIV/0!</v>
      </c>
      <c r="Q17" s="479" t="e">
        <f t="shared" ref="Q17:Q25" si="13">IF(K17&lt;(E17*$E$2),E17*$E$2-K17,0)</f>
        <v>#DIV/0!</v>
      </c>
      <c r="R17" s="479" t="e">
        <f t="shared" ref="R17:R25" si="14">IF(L17&lt;(F17*$E$2),F17*$E$2-L17,0)</f>
        <v>#DIV/0!</v>
      </c>
      <c r="S17" s="479" t="e">
        <f t="shared" ref="S17:S25" si="15">IF(M17&lt;(G17*$E$2),G17*$E$2-M17,0)</f>
        <v>#DIV/0!</v>
      </c>
      <c r="T17" s="479" t="e">
        <f t="shared" ref="T17:T25" si="16">IF(N17&lt;(H17*$E$2),H17*$E$2-N17,0)</f>
        <v>#DIV/0!</v>
      </c>
      <c r="U17" s="479" t="e">
        <f t="shared" ref="U17:U25" si="17">IF(O17&lt;(I17*$E$2),I17*$E$2-O17,0)</f>
        <v>#DIV/0!</v>
      </c>
      <c r="V17" s="479" t="e">
        <f t="shared" ref="V17:V25" si="18">J17*$E$5</f>
        <v>#DIV/0!</v>
      </c>
      <c r="W17" s="479" t="e">
        <f t="shared" ref="W17:W25" si="19">K17*$E$5</f>
        <v>#DIV/0!</v>
      </c>
      <c r="X17" s="479" t="e">
        <f t="shared" ref="X17:X25" si="20">L17*$E$5</f>
        <v>#DIV/0!</v>
      </c>
      <c r="Y17" s="479" t="e">
        <f t="shared" ref="Y17:Y25" si="21">M17*$E$5</f>
        <v>#DIV/0!</v>
      </c>
      <c r="Z17" s="479" t="e">
        <f t="shared" ref="Z17:Z25" si="22">N17*$E$5</f>
        <v>#DIV/0!</v>
      </c>
      <c r="AA17" s="479" t="e">
        <f t="shared" ref="AA17:AA25" si="23">O17*$E$5</f>
        <v>#DIV/0!</v>
      </c>
      <c r="AB17" s="53"/>
      <c r="AC17" s="41"/>
      <c r="AD17" s="41"/>
      <c r="AE17" s="41"/>
      <c r="AF17" s="41"/>
    </row>
    <row r="18" spans="1:32" ht="15" customHeight="1">
      <c r="A18" s="482" t="s">
        <v>56</v>
      </c>
      <c r="B18" s="477">
        <f>SUMIF('4-Basis ruimtestaat'!B:B,'2-Kosten per locatie'!A18,'4-Basis ruimtestaat'!J:J)</f>
        <v>102.05000000000001</v>
      </c>
      <c r="C18" s="215">
        <v>1</v>
      </c>
      <c r="D18" s="216">
        <f>_xlfn.MAXIFS('4-Basis ruimtestaat'!L:L,'4-Basis ruimtestaat'!B:B,'2-Kosten per locatie'!A18)</f>
        <v>255</v>
      </c>
      <c r="E18" s="216">
        <f>_xlfn.MAXIFS('4-Basis ruimtestaat'!M:M,'4-Basis ruimtestaat'!B:B,'2-Kosten per locatie'!A18)</f>
        <v>255</v>
      </c>
      <c r="F18" s="216">
        <f>_xlfn.MAXIFS('4-Basis ruimtestaat'!N:N,'4-Basis ruimtestaat'!B:B,'2-Kosten per locatie'!A18)</f>
        <v>102</v>
      </c>
      <c r="G18" s="216">
        <f>_xlfn.MAXIFS('4-Basis ruimtestaat'!O:O,'4-Basis ruimtestaat'!B:B,'2-Kosten per locatie'!A18)</f>
        <v>102</v>
      </c>
      <c r="H18" s="216">
        <f>_xlfn.MAXIFS('4-Basis ruimtestaat'!P:P,'4-Basis ruimtestaat'!B:B,'2-Kosten per locatie'!A18)</f>
        <v>8</v>
      </c>
      <c r="I18" s="216">
        <f>_xlfn.MAXIFS('4-Basis ruimtestaat'!Q:Q,'4-Basis ruimtestaat'!B:B,'2-Kosten per locatie'!A18)</f>
        <v>8</v>
      </c>
      <c r="J18" s="479" t="e">
        <f>SUMIF('4-Basis ruimtestaat'!B:B,'2-Kosten per locatie'!A18,'4-Basis ruimtestaat'!R:R)</f>
        <v>#DIV/0!</v>
      </c>
      <c r="K18" s="479" t="e">
        <f>SUMIF('4-Basis ruimtestaat'!B:B,'2-Kosten per locatie'!A18,'4-Basis ruimtestaat'!S:S)</f>
        <v>#DIV/0!</v>
      </c>
      <c r="L18" s="479" t="e">
        <f>SUMIF('4-Basis ruimtestaat'!B:B,'2-Kosten per locatie'!A18,'4-Basis ruimtestaat'!T:T)</f>
        <v>#DIV/0!</v>
      </c>
      <c r="M18" s="479" t="e">
        <f>SUMIF('4-Basis ruimtestaat'!B:B,'2-Kosten per locatie'!A18,'4-Basis ruimtestaat'!U:U)</f>
        <v>#DIV/0!</v>
      </c>
      <c r="N18" s="479" t="e">
        <f>SUMIF('4-Basis ruimtestaat'!B:B,'2-Kosten per locatie'!A18,'4-Basis ruimtestaat'!V:V)</f>
        <v>#DIV/0!</v>
      </c>
      <c r="O18" s="479" t="e">
        <f>SUMIF('4-Basis ruimtestaat'!B:B,'2-Kosten per locatie'!A18,'4-Basis ruimtestaat'!W:W)</f>
        <v>#DIV/0!</v>
      </c>
      <c r="P18" s="479" t="e">
        <f t="shared" si="12"/>
        <v>#DIV/0!</v>
      </c>
      <c r="Q18" s="479" t="e">
        <f t="shared" si="13"/>
        <v>#DIV/0!</v>
      </c>
      <c r="R18" s="479" t="e">
        <f t="shared" si="14"/>
        <v>#DIV/0!</v>
      </c>
      <c r="S18" s="479" t="e">
        <f t="shared" si="15"/>
        <v>#DIV/0!</v>
      </c>
      <c r="T18" s="479" t="e">
        <f t="shared" si="16"/>
        <v>#DIV/0!</v>
      </c>
      <c r="U18" s="479" t="e">
        <f t="shared" si="17"/>
        <v>#DIV/0!</v>
      </c>
      <c r="V18" s="479" t="e">
        <f t="shared" si="18"/>
        <v>#DIV/0!</v>
      </c>
      <c r="W18" s="479" t="e">
        <f t="shared" si="19"/>
        <v>#DIV/0!</v>
      </c>
      <c r="X18" s="479" t="e">
        <f t="shared" si="20"/>
        <v>#DIV/0!</v>
      </c>
      <c r="Y18" s="479" t="e">
        <f t="shared" si="21"/>
        <v>#DIV/0!</v>
      </c>
      <c r="Z18" s="479" t="e">
        <f t="shared" si="22"/>
        <v>#DIV/0!</v>
      </c>
      <c r="AA18" s="479" t="e">
        <f t="shared" si="23"/>
        <v>#DIV/0!</v>
      </c>
      <c r="AB18" s="53"/>
      <c r="AC18" s="41"/>
      <c r="AD18" s="41"/>
      <c r="AE18" s="41"/>
      <c r="AF18" s="41"/>
    </row>
    <row r="19" spans="1:32" ht="15" customHeight="1">
      <c r="A19" s="482" t="s">
        <v>57</v>
      </c>
      <c r="B19" s="477">
        <f>SUMIF('4-Basis ruimtestaat'!B:B,'2-Kosten per locatie'!A19,'4-Basis ruimtestaat'!J:J)</f>
        <v>16.399999999999999</v>
      </c>
      <c r="C19" s="215">
        <v>1</v>
      </c>
      <c r="D19" s="216">
        <f>_xlfn.MAXIFS('4-Basis ruimtestaat'!L:L,'4-Basis ruimtestaat'!B:B,'2-Kosten per locatie'!A19)</f>
        <v>255</v>
      </c>
      <c r="E19" s="216">
        <f>_xlfn.MAXIFS('4-Basis ruimtestaat'!M:M,'4-Basis ruimtestaat'!B:B,'2-Kosten per locatie'!A19)</f>
        <v>255</v>
      </c>
      <c r="F19" s="216">
        <f>_xlfn.MAXIFS('4-Basis ruimtestaat'!N:N,'4-Basis ruimtestaat'!B:B,'2-Kosten per locatie'!A19)</f>
        <v>102</v>
      </c>
      <c r="G19" s="216">
        <f>_xlfn.MAXIFS('4-Basis ruimtestaat'!O:O,'4-Basis ruimtestaat'!B:B,'2-Kosten per locatie'!A19)</f>
        <v>102</v>
      </c>
      <c r="H19" s="216">
        <f>_xlfn.MAXIFS('4-Basis ruimtestaat'!P:P,'4-Basis ruimtestaat'!B:B,'2-Kosten per locatie'!A19)</f>
        <v>8</v>
      </c>
      <c r="I19" s="216">
        <f>_xlfn.MAXIFS('4-Basis ruimtestaat'!Q:Q,'4-Basis ruimtestaat'!B:B,'2-Kosten per locatie'!A19)</f>
        <v>8</v>
      </c>
      <c r="J19" s="479" t="e">
        <f>SUMIF('4-Basis ruimtestaat'!B:B,'2-Kosten per locatie'!A19,'4-Basis ruimtestaat'!R:R)</f>
        <v>#DIV/0!</v>
      </c>
      <c r="K19" s="479" t="e">
        <f>SUMIF('4-Basis ruimtestaat'!B:B,'2-Kosten per locatie'!A19,'4-Basis ruimtestaat'!S:S)</f>
        <v>#DIV/0!</v>
      </c>
      <c r="L19" s="479" t="e">
        <f>SUMIF('4-Basis ruimtestaat'!B:B,'2-Kosten per locatie'!A19,'4-Basis ruimtestaat'!T:T)</f>
        <v>#DIV/0!</v>
      </c>
      <c r="M19" s="479" t="e">
        <f>SUMIF('4-Basis ruimtestaat'!B:B,'2-Kosten per locatie'!A19,'4-Basis ruimtestaat'!U:U)</f>
        <v>#DIV/0!</v>
      </c>
      <c r="N19" s="479" t="e">
        <f>SUMIF('4-Basis ruimtestaat'!B:B,'2-Kosten per locatie'!A19,'4-Basis ruimtestaat'!V:V)</f>
        <v>#DIV/0!</v>
      </c>
      <c r="O19" s="479" t="e">
        <f>SUMIF('4-Basis ruimtestaat'!B:B,'2-Kosten per locatie'!A19,'4-Basis ruimtestaat'!W:W)</f>
        <v>#DIV/0!</v>
      </c>
      <c r="P19" s="479" t="e">
        <f t="shared" si="12"/>
        <v>#DIV/0!</v>
      </c>
      <c r="Q19" s="479" t="e">
        <f t="shared" si="13"/>
        <v>#DIV/0!</v>
      </c>
      <c r="R19" s="479" t="e">
        <f t="shared" si="14"/>
        <v>#DIV/0!</v>
      </c>
      <c r="S19" s="479" t="e">
        <f t="shared" si="15"/>
        <v>#DIV/0!</v>
      </c>
      <c r="T19" s="479" t="e">
        <f t="shared" si="16"/>
        <v>#DIV/0!</v>
      </c>
      <c r="U19" s="479" t="e">
        <f t="shared" si="17"/>
        <v>#DIV/0!</v>
      </c>
      <c r="V19" s="479" t="e">
        <f t="shared" si="18"/>
        <v>#DIV/0!</v>
      </c>
      <c r="W19" s="479" t="e">
        <f t="shared" si="19"/>
        <v>#DIV/0!</v>
      </c>
      <c r="X19" s="479" t="e">
        <f t="shared" si="20"/>
        <v>#DIV/0!</v>
      </c>
      <c r="Y19" s="479" t="e">
        <f t="shared" si="21"/>
        <v>#DIV/0!</v>
      </c>
      <c r="Z19" s="479" t="e">
        <f t="shared" si="22"/>
        <v>#DIV/0!</v>
      </c>
      <c r="AA19" s="479" t="e">
        <f t="shared" si="23"/>
        <v>#DIV/0!</v>
      </c>
      <c r="AB19" s="53"/>
      <c r="AC19" s="41"/>
      <c r="AD19" s="41"/>
      <c r="AE19" s="41"/>
      <c r="AF19" s="41"/>
    </row>
    <row r="20" spans="1:32" ht="15" customHeight="1">
      <c r="A20" s="482" t="s">
        <v>58</v>
      </c>
      <c r="B20" s="477">
        <f>SUMIF('4-Basis ruimtestaat'!B:B,'2-Kosten per locatie'!A20,'4-Basis ruimtestaat'!J:J)</f>
        <v>184.68000000000004</v>
      </c>
      <c r="C20" s="215">
        <v>1</v>
      </c>
      <c r="D20" s="216">
        <f>_xlfn.MAXIFS('4-Basis ruimtestaat'!L:L,'4-Basis ruimtestaat'!B:B,'2-Kosten per locatie'!A20)</f>
        <v>255</v>
      </c>
      <c r="E20" s="216">
        <f>_xlfn.MAXIFS('4-Basis ruimtestaat'!M:M,'4-Basis ruimtestaat'!B:B,'2-Kosten per locatie'!A20)</f>
        <v>255</v>
      </c>
      <c r="F20" s="216">
        <f>_xlfn.MAXIFS('4-Basis ruimtestaat'!N:N,'4-Basis ruimtestaat'!B:B,'2-Kosten per locatie'!A20)</f>
        <v>102</v>
      </c>
      <c r="G20" s="216">
        <f>_xlfn.MAXIFS('4-Basis ruimtestaat'!O:O,'4-Basis ruimtestaat'!B:B,'2-Kosten per locatie'!A20)</f>
        <v>102</v>
      </c>
      <c r="H20" s="216">
        <f>_xlfn.MAXIFS('4-Basis ruimtestaat'!P:P,'4-Basis ruimtestaat'!B:B,'2-Kosten per locatie'!A20)</f>
        <v>8</v>
      </c>
      <c r="I20" s="216">
        <f>_xlfn.MAXIFS('4-Basis ruimtestaat'!Q:Q,'4-Basis ruimtestaat'!B:B,'2-Kosten per locatie'!A20)</f>
        <v>8</v>
      </c>
      <c r="J20" s="479" t="e">
        <f>SUMIF('4-Basis ruimtestaat'!B:B,'2-Kosten per locatie'!A20,'4-Basis ruimtestaat'!R:R)</f>
        <v>#DIV/0!</v>
      </c>
      <c r="K20" s="479" t="e">
        <f>SUMIF('4-Basis ruimtestaat'!B:B,'2-Kosten per locatie'!A20,'4-Basis ruimtestaat'!S:S)</f>
        <v>#DIV/0!</v>
      </c>
      <c r="L20" s="479" t="e">
        <f>SUMIF('4-Basis ruimtestaat'!B:B,'2-Kosten per locatie'!A20,'4-Basis ruimtestaat'!T:T)</f>
        <v>#DIV/0!</v>
      </c>
      <c r="M20" s="479" t="e">
        <f>SUMIF('4-Basis ruimtestaat'!B:B,'2-Kosten per locatie'!A20,'4-Basis ruimtestaat'!U:U)</f>
        <v>#DIV/0!</v>
      </c>
      <c r="N20" s="479" t="e">
        <f>SUMIF('4-Basis ruimtestaat'!B:B,'2-Kosten per locatie'!A20,'4-Basis ruimtestaat'!V:V)</f>
        <v>#DIV/0!</v>
      </c>
      <c r="O20" s="479" t="e">
        <f>SUMIF('4-Basis ruimtestaat'!B:B,'2-Kosten per locatie'!A20,'4-Basis ruimtestaat'!W:W)</f>
        <v>#DIV/0!</v>
      </c>
      <c r="P20" s="479" t="e">
        <f t="shared" si="12"/>
        <v>#DIV/0!</v>
      </c>
      <c r="Q20" s="479" t="e">
        <f t="shared" si="13"/>
        <v>#DIV/0!</v>
      </c>
      <c r="R20" s="479" t="e">
        <f t="shared" si="14"/>
        <v>#DIV/0!</v>
      </c>
      <c r="S20" s="479" t="e">
        <f t="shared" si="15"/>
        <v>#DIV/0!</v>
      </c>
      <c r="T20" s="479" t="e">
        <f t="shared" si="16"/>
        <v>#DIV/0!</v>
      </c>
      <c r="U20" s="479" t="e">
        <f t="shared" si="17"/>
        <v>#DIV/0!</v>
      </c>
      <c r="V20" s="479" t="e">
        <f t="shared" si="18"/>
        <v>#DIV/0!</v>
      </c>
      <c r="W20" s="479" t="e">
        <f t="shared" si="19"/>
        <v>#DIV/0!</v>
      </c>
      <c r="X20" s="479" t="e">
        <f t="shared" si="20"/>
        <v>#DIV/0!</v>
      </c>
      <c r="Y20" s="479" t="e">
        <f t="shared" si="21"/>
        <v>#DIV/0!</v>
      </c>
      <c r="Z20" s="479" t="e">
        <f t="shared" si="22"/>
        <v>#DIV/0!</v>
      </c>
      <c r="AA20" s="479" t="e">
        <f t="shared" si="23"/>
        <v>#DIV/0!</v>
      </c>
      <c r="AB20" s="53"/>
      <c r="AC20" s="41"/>
      <c r="AD20" s="41"/>
      <c r="AE20" s="41"/>
      <c r="AF20" s="41"/>
    </row>
    <row r="21" spans="1:32" ht="15" customHeight="1">
      <c r="A21" s="482" t="s">
        <v>59</v>
      </c>
      <c r="B21" s="477">
        <f>SUMIF('4-Basis ruimtestaat'!B:B,'2-Kosten per locatie'!A21,'4-Basis ruimtestaat'!J:J)</f>
        <v>119.32999999999998</v>
      </c>
      <c r="C21" s="215">
        <v>1</v>
      </c>
      <c r="D21" s="216">
        <f>_xlfn.MAXIFS('4-Basis ruimtestaat'!L:L,'4-Basis ruimtestaat'!B:B,'2-Kosten per locatie'!A21)</f>
        <v>255</v>
      </c>
      <c r="E21" s="216">
        <f>_xlfn.MAXIFS('4-Basis ruimtestaat'!M:M,'4-Basis ruimtestaat'!B:B,'2-Kosten per locatie'!A21)</f>
        <v>255</v>
      </c>
      <c r="F21" s="216">
        <f>_xlfn.MAXIFS('4-Basis ruimtestaat'!N:N,'4-Basis ruimtestaat'!B:B,'2-Kosten per locatie'!A21)</f>
        <v>102</v>
      </c>
      <c r="G21" s="216">
        <f>_xlfn.MAXIFS('4-Basis ruimtestaat'!O:O,'4-Basis ruimtestaat'!B:B,'2-Kosten per locatie'!A21)</f>
        <v>102</v>
      </c>
      <c r="H21" s="216">
        <f>_xlfn.MAXIFS('4-Basis ruimtestaat'!P:P,'4-Basis ruimtestaat'!B:B,'2-Kosten per locatie'!A21)</f>
        <v>8</v>
      </c>
      <c r="I21" s="216">
        <f>_xlfn.MAXIFS('4-Basis ruimtestaat'!Q:Q,'4-Basis ruimtestaat'!B:B,'2-Kosten per locatie'!A21)</f>
        <v>8</v>
      </c>
      <c r="J21" s="479" t="e">
        <f>SUMIF('4-Basis ruimtestaat'!B:B,'2-Kosten per locatie'!A21,'4-Basis ruimtestaat'!R:R)</f>
        <v>#DIV/0!</v>
      </c>
      <c r="K21" s="479" t="e">
        <f>SUMIF('4-Basis ruimtestaat'!B:B,'2-Kosten per locatie'!A21,'4-Basis ruimtestaat'!S:S)</f>
        <v>#DIV/0!</v>
      </c>
      <c r="L21" s="479" t="e">
        <f>SUMIF('4-Basis ruimtestaat'!B:B,'2-Kosten per locatie'!A21,'4-Basis ruimtestaat'!T:T)</f>
        <v>#DIV/0!</v>
      </c>
      <c r="M21" s="479" t="e">
        <f>SUMIF('4-Basis ruimtestaat'!B:B,'2-Kosten per locatie'!A21,'4-Basis ruimtestaat'!U:U)</f>
        <v>#DIV/0!</v>
      </c>
      <c r="N21" s="479" t="e">
        <f>SUMIF('4-Basis ruimtestaat'!B:B,'2-Kosten per locatie'!A21,'4-Basis ruimtestaat'!V:V)</f>
        <v>#DIV/0!</v>
      </c>
      <c r="O21" s="479" t="e">
        <f>SUMIF('4-Basis ruimtestaat'!B:B,'2-Kosten per locatie'!A21,'4-Basis ruimtestaat'!W:W)</f>
        <v>#DIV/0!</v>
      </c>
      <c r="P21" s="479" t="e">
        <f t="shared" si="12"/>
        <v>#DIV/0!</v>
      </c>
      <c r="Q21" s="479" t="e">
        <f t="shared" si="13"/>
        <v>#DIV/0!</v>
      </c>
      <c r="R21" s="479" t="e">
        <f t="shared" si="14"/>
        <v>#DIV/0!</v>
      </c>
      <c r="S21" s="479" t="e">
        <f t="shared" si="15"/>
        <v>#DIV/0!</v>
      </c>
      <c r="T21" s="479" t="e">
        <f t="shared" si="16"/>
        <v>#DIV/0!</v>
      </c>
      <c r="U21" s="479" t="e">
        <f t="shared" si="17"/>
        <v>#DIV/0!</v>
      </c>
      <c r="V21" s="479" t="e">
        <f t="shared" si="18"/>
        <v>#DIV/0!</v>
      </c>
      <c r="W21" s="479" t="e">
        <f t="shared" si="19"/>
        <v>#DIV/0!</v>
      </c>
      <c r="X21" s="479" t="e">
        <f t="shared" si="20"/>
        <v>#DIV/0!</v>
      </c>
      <c r="Y21" s="479" t="e">
        <f t="shared" si="21"/>
        <v>#DIV/0!</v>
      </c>
      <c r="Z21" s="479" t="e">
        <f t="shared" si="22"/>
        <v>#DIV/0!</v>
      </c>
      <c r="AA21" s="479" t="e">
        <f t="shared" si="23"/>
        <v>#DIV/0!</v>
      </c>
      <c r="AB21" s="53"/>
      <c r="AC21" s="41"/>
      <c r="AD21" s="41"/>
      <c r="AE21" s="41"/>
      <c r="AF21" s="41"/>
    </row>
    <row r="22" spans="1:32" ht="15" customHeight="1">
      <c r="A22" s="482" t="s">
        <v>60</v>
      </c>
      <c r="B22" s="477">
        <f>SUMIF('4-Basis ruimtestaat'!B:B,'2-Kosten per locatie'!A22,'4-Basis ruimtestaat'!J:J)</f>
        <v>99.13</v>
      </c>
      <c r="C22" s="215">
        <v>1</v>
      </c>
      <c r="D22" s="216">
        <f>_xlfn.MAXIFS('4-Basis ruimtestaat'!L:L,'4-Basis ruimtestaat'!B:B,'2-Kosten per locatie'!A22)</f>
        <v>255</v>
      </c>
      <c r="E22" s="216">
        <f>_xlfn.MAXIFS('4-Basis ruimtestaat'!M:M,'4-Basis ruimtestaat'!B:B,'2-Kosten per locatie'!A22)</f>
        <v>255</v>
      </c>
      <c r="F22" s="216">
        <f>_xlfn.MAXIFS('4-Basis ruimtestaat'!N:N,'4-Basis ruimtestaat'!B:B,'2-Kosten per locatie'!A22)</f>
        <v>102</v>
      </c>
      <c r="G22" s="216">
        <f>_xlfn.MAXIFS('4-Basis ruimtestaat'!O:O,'4-Basis ruimtestaat'!B:B,'2-Kosten per locatie'!A22)</f>
        <v>102</v>
      </c>
      <c r="H22" s="216">
        <f>_xlfn.MAXIFS('4-Basis ruimtestaat'!P:P,'4-Basis ruimtestaat'!B:B,'2-Kosten per locatie'!A22)</f>
        <v>8</v>
      </c>
      <c r="I22" s="216">
        <f>_xlfn.MAXIFS('4-Basis ruimtestaat'!Q:Q,'4-Basis ruimtestaat'!B:B,'2-Kosten per locatie'!A22)</f>
        <v>8</v>
      </c>
      <c r="J22" s="479" t="e">
        <f>SUMIF('4-Basis ruimtestaat'!B:B,'2-Kosten per locatie'!A22,'4-Basis ruimtestaat'!R:R)</f>
        <v>#DIV/0!</v>
      </c>
      <c r="K22" s="479" t="e">
        <f>SUMIF('4-Basis ruimtestaat'!B:B,'2-Kosten per locatie'!A22,'4-Basis ruimtestaat'!S:S)</f>
        <v>#DIV/0!</v>
      </c>
      <c r="L22" s="479" t="e">
        <f>SUMIF('4-Basis ruimtestaat'!B:B,'2-Kosten per locatie'!A22,'4-Basis ruimtestaat'!T:T)</f>
        <v>#DIV/0!</v>
      </c>
      <c r="M22" s="479" t="e">
        <f>SUMIF('4-Basis ruimtestaat'!B:B,'2-Kosten per locatie'!A22,'4-Basis ruimtestaat'!U:U)</f>
        <v>#DIV/0!</v>
      </c>
      <c r="N22" s="479" t="e">
        <f>SUMIF('4-Basis ruimtestaat'!B:B,'2-Kosten per locatie'!A22,'4-Basis ruimtestaat'!V:V)</f>
        <v>#DIV/0!</v>
      </c>
      <c r="O22" s="479" t="e">
        <f>SUMIF('4-Basis ruimtestaat'!B:B,'2-Kosten per locatie'!A22,'4-Basis ruimtestaat'!W:W)</f>
        <v>#DIV/0!</v>
      </c>
      <c r="P22" s="479" t="e">
        <f t="shared" si="12"/>
        <v>#DIV/0!</v>
      </c>
      <c r="Q22" s="479" t="e">
        <f t="shared" si="13"/>
        <v>#DIV/0!</v>
      </c>
      <c r="R22" s="479" t="e">
        <f t="shared" si="14"/>
        <v>#DIV/0!</v>
      </c>
      <c r="S22" s="479" t="e">
        <f t="shared" si="15"/>
        <v>#DIV/0!</v>
      </c>
      <c r="T22" s="479" t="e">
        <f t="shared" si="16"/>
        <v>#DIV/0!</v>
      </c>
      <c r="U22" s="479" t="e">
        <f t="shared" si="17"/>
        <v>#DIV/0!</v>
      </c>
      <c r="V22" s="479" t="e">
        <f t="shared" si="18"/>
        <v>#DIV/0!</v>
      </c>
      <c r="W22" s="479" t="e">
        <f t="shared" si="19"/>
        <v>#DIV/0!</v>
      </c>
      <c r="X22" s="479" t="e">
        <f t="shared" si="20"/>
        <v>#DIV/0!</v>
      </c>
      <c r="Y22" s="479" t="e">
        <f t="shared" si="21"/>
        <v>#DIV/0!</v>
      </c>
      <c r="Z22" s="479" t="e">
        <f t="shared" si="22"/>
        <v>#DIV/0!</v>
      </c>
      <c r="AA22" s="479" t="e">
        <f t="shared" si="23"/>
        <v>#DIV/0!</v>
      </c>
      <c r="AB22" s="53"/>
      <c r="AC22" s="41"/>
      <c r="AD22" s="41"/>
      <c r="AE22" s="41"/>
      <c r="AF22" s="41"/>
    </row>
    <row r="23" spans="1:32" ht="15" customHeight="1">
      <c r="A23" s="482" t="s">
        <v>61</v>
      </c>
      <c r="B23" s="477">
        <f>SUMIF('4-Basis ruimtestaat'!B:B,'2-Kosten per locatie'!A23,'4-Basis ruimtestaat'!J:J)</f>
        <v>87.6</v>
      </c>
      <c r="C23" s="215">
        <v>1</v>
      </c>
      <c r="D23" s="216">
        <f>_xlfn.MAXIFS('4-Basis ruimtestaat'!L:L,'4-Basis ruimtestaat'!B:B,'2-Kosten per locatie'!A23)</f>
        <v>255</v>
      </c>
      <c r="E23" s="216">
        <f>_xlfn.MAXIFS('4-Basis ruimtestaat'!M:M,'4-Basis ruimtestaat'!B:B,'2-Kosten per locatie'!A23)</f>
        <v>255</v>
      </c>
      <c r="F23" s="216">
        <f>_xlfn.MAXIFS('4-Basis ruimtestaat'!N:N,'4-Basis ruimtestaat'!B:B,'2-Kosten per locatie'!A23)</f>
        <v>102</v>
      </c>
      <c r="G23" s="216">
        <f>_xlfn.MAXIFS('4-Basis ruimtestaat'!O:O,'4-Basis ruimtestaat'!B:B,'2-Kosten per locatie'!A23)</f>
        <v>102</v>
      </c>
      <c r="H23" s="216">
        <f>_xlfn.MAXIFS('4-Basis ruimtestaat'!P:P,'4-Basis ruimtestaat'!B:B,'2-Kosten per locatie'!A23)</f>
        <v>8</v>
      </c>
      <c r="I23" s="216">
        <f>_xlfn.MAXIFS('4-Basis ruimtestaat'!Q:Q,'4-Basis ruimtestaat'!B:B,'2-Kosten per locatie'!A23)</f>
        <v>8</v>
      </c>
      <c r="J23" s="479" t="e">
        <f>SUMIF('4-Basis ruimtestaat'!B:B,'2-Kosten per locatie'!A23,'4-Basis ruimtestaat'!R:R)</f>
        <v>#DIV/0!</v>
      </c>
      <c r="K23" s="479" t="e">
        <f>SUMIF('4-Basis ruimtestaat'!B:B,'2-Kosten per locatie'!A23,'4-Basis ruimtestaat'!S:S)</f>
        <v>#DIV/0!</v>
      </c>
      <c r="L23" s="479" t="e">
        <f>SUMIF('4-Basis ruimtestaat'!B:B,'2-Kosten per locatie'!A23,'4-Basis ruimtestaat'!T:T)</f>
        <v>#DIV/0!</v>
      </c>
      <c r="M23" s="479" t="e">
        <f>SUMIF('4-Basis ruimtestaat'!B:B,'2-Kosten per locatie'!A23,'4-Basis ruimtestaat'!U:U)</f>
        <v>#DIV/0!</v>
      </c>
      <c r="N23" s="479" t="e">
        <f>SUMIF('4-Basis ruimtestaat'!B:B,'2-Kosten per locatie'!A23,'4-Basis ruimtestaat'!V:V)</f>
        <v>#DIV/0!</v>
      </c>
      <c r="O23" s="479" t="e">
        <f>SUMIF('4-Basis ruimtestaat'!B:B,'2-Kosten per locatie'!A23,'4-Basis ruimtestaat'!W:W)</f>
        <v>#DIV/0!</v>
      </c>
      <c r="P23" s="479" t="e">
        <f t="shared" si="12"/>
        <v>#DIV/0!</v>
      </c>
      <c r="Q23" s="479" t="e">
        <f t="shared" si="13"/>
        <v>#DIV/0!</v>
      </c>
      <c r="R23" s="479" t="e">
        <f t="shared" si="14"/>
        <v>#DIV/0!</v>
      </c>
      <c r="S23" s="479" t="e">
        <f t="shared" si="15"/>
        <v>#DIV/0!</v>
      </c>
      <c r="T23" s="479" t="e">
        <f t="shared" si="16"/>
        <v>#DIV/0!</v>
      </c>
      <c r="U23" s="479" t="e">
        <f t="shared" si="17"/>
        <v>#DIV/0!</v>
      </c>
      <c r="V23" s="479" t="e">
        <f t="shared" si="18"/>
        <v>#DIV/0!</v>
      </c>
      <c r="W23" s="479" t="e">
        <f t="shared" si="19"/>
        <v>#DIV/0!</v>
      </c>
      <c r="X23" s="479" t="e">
        <f t="shared" si="20"/>
        <v>#DIV/0!</v>
      </c>
      <c r="Y23" s="479" t="e">
        <f t="shared" si="21"/>
        <v>#DIV/0!</v>
      </c>
      <c r="Z23" s="479" t="e">
        <f t="shared" si="22"/>
        <v>#DIV/0!</v>
      </c>
      <c r="AA23" s="479" t="e">
        <f t="shared" si="23"/>
        <v>#DIV/0!</v>
      </c>
      <c r="AB23" s="53"/>
      <c r="AC23" s="41"/>
      <c r="AD23" s="41"/>
      <c r="AE23" s="41"/>
      <c r="AF23" s="41"/>
    </row>
    <row r="24" spans="1:32" ht="15" customHeight="1">
      <c r="A24" s="482" t="s">
        <v>62</v>
      </c>
      <c r="B24" s="477">
        <f>SUMIF('4-Basis ruimtestaat'!B:B,'2-Kosten per locatie'!A24,'4-Basis ruimtestaat'!J:J)</f>
        <v>7.7799999999999994</v>
      </c>
      <c r="C24" s="215">
        <v>1</v>
      </c>
      <c r="D24" s="216">
        <f>_xlfn.MAXIFS('4-Basis ruimtestaat'!L:L,'4-Basis ruimtestaat'!B:B,'2-Kosten per locatie'!A24)</f>
        <v>255</v>
      </c>
      <c r="E24" s="216">
        <f>_xlfn.MAXIFS('4-Basis ruimtestaat'!M:M,'4-Basis ruimtestaat'!B:B,'2-Kosten per locatie'!A24)</f>
        <v>255</v>
      </c>
      <c r="F24" s="216">
        <f>_xlfn.MAXIFS('4-Basis ruimtestaat'!N:N,'4-Basis ruimtestaat'!B:B,'2-Kosten per locatie'!A24)</f>
        <v>102</v>
      </c>
      <c r="G24" s="216">
        <f>_xlfn.MAXIFS('4-Basis ruimtestaat'!O:O,'4-Basis ruimtestaat'!B:B,'2-Kosten per locatie'!A24)</f>
        <v>102</v>
      </c>
      <c r="H24" s="216">
        <f>_xlfn.MAXIFS('4-Basis ruimtestaat'!P:P,'4-Basis ruimtestaat'!B:B,'2-Kosten per locatie'!A24)</f>
        <v>8</v>
      </c>
      <c r="I24" s="216">
        <f>_xlfn.MAXIFS('4-Basis ruimtestaat'!Q:Q,'4-Basis ruimtestaat'!B:B,'2-Kosten per locatie'!A24)</f>
        <v>8</v>
      </c>
      <c r="J24" s="479" t="e">
        <f>SUMIF('4-Basis ruimtestaat'!B:B,'2-Kosten per locatie'!A24,'4-Basis ruimtestaat'!R:R)</f>
        <v>#DIV/0!</v>
      </c>
      <c r="K24" s="479" t="e">
        <f>SUMIF('4-Basis ruimtestaat'!B:B,'2-Kosten per locatie'!A24,'4-Basis ruimtestaat'!S:S)</f>
        <v>#DIV/0!</v>
      </c>
      <c r="L24" s="479" t="e">
        <f>SUMIF('4-Basis ruimtestaat'!B:B,'2-Kosten per locatie'!A24,'4-Basis ruimtestaat'!T:T)</f>
        <v>#DIV/0!</v>
      </c>
      <c r="M24" s="479" t="e">
        <f>SUMIF('4-Basis ruimtestaat'!B:B,'2-Kosten per locatie'!A24,'4-Basis ruimtestaat'!U:U)</f>
        <v>#DIV/0!</v>
      </c>
      <c r="N24" s="479" t="e">
        <f>SUMIF('4-Basis ruimtestaat'!B:B,'2-Kosten per locatie'!A24,'4-Basis ruimtestaat'!V:V)</f>
        <v>#DIV/0!</v>
      </c>
      <c r="O24" s="479" t="e">
        <f>SUMIF('4-Basis ruimtestaat'!B:B,'2-Kosten per locatie'!A24,'4-Basis ruimtestaat'!W:W)</f>
        <v>#DIV/0!</v>
      </c>
      <c r="P24" s="479" t="e">
        <f t="shared" si="12"/>
        <v>#DIV/0!</v>
      </c>
      <c r="Q24" s="479" t="e">
        <f t="shared" si="13"/>
        <v>#DIV/0!</v>
      </c>
      <c r="R24" s="479" t="e">
        <f t="shared" si="14"/>
        <v>#DIV/0!</v>
      </c>
      <c r="S24" s="479" t="e">
        <f t="shared" si="15"/>
        <v>#DIV/0!</v>
      </c>
      <c r="T24" s="479" t="e">
        <f t="shared" si="16"/>
        <v>#DIV/0!</v>
      </c>
      <c r="U24" s="479" t="e">
        <f t="shared" si="17"/>
        <v>#DIV/0!</v>
      </c>
      <c r="V24" s="479" t="e">
        <f t="shared" si="18"/>
        <v>#DIV/0!</v>
      </c>
      <c r="W24" s="479" t="e">
        <f t="shared" si="19"/>
        <v>#DIV/0!</v>
      </c>
      <c r="X24" s="479" t="e">
        <f t="shared" si="20"/>
        <v>#DIV/0!</v>
      </c>
      <c r="Y24" s="479" t="e">
        <f t="shared" si="21"/>
        <v>#DIV/0!</v>
      </c>
      <c r="Z24" s="479" t="e">
        <f t="shared" si="22"/>
        <v>#DIV/0!</v>
      </c>
      <c r="AA24" s="479" t="e">
        <f t="shared" si="23"/>
        <v>#DIV/0!</v>
      </c>
      <c r="AB24" s="53"/>
      <c r="AC24" s="41"/>
      <c r="AD24" s="41"/>
      <c r="AE24" s="41"/>
      <c r="AF24" s="41"/>
    </row>
    <row r="25" spans="1:32" ht="15" customHeight="1">
      <c r="A25" s="482" t="s">
        <v>63</v>
      </c>
      <c r="B25" s="477">
        <f>SUMIF('4-Basis ruimtestaat'!B:B,'2-Kosten per locatie'!A25,'4-Basis ruimtestaat'!J:J)</f>
        <v>1044.8524</v>
      </c>
      <c r="C25" s="215">
        <v>1</v>
      </c>
      <c r="D25" s="216">
        <f>_xlfn.MAXIFS('4-Basis ruimtestaat'!L:L,'4-Basis ruimtestaat'!B:B,'2-Kosten per locatie'!A25)</f>
        <v>255</v>
      </c>
      <c r="E25" s="216">
        <f>_xlfn.MAXIFS('4-Basis ruimtestaat'!M:M,'4-Basis ruimtestaat'!B:B,'2-Kosten per locatie'!A25)</f>
        <v>0</v>
      </c>
      <c r="F25" s="216">
        <f>_xlfn.MAXIFS('4-Basis ruimtestaat'!N:N,'4-Basis ruimtestaat'!B:B,'2-Kosten per locatie'!A25)</f>
        <v>0</v>
      </c>
      <c r="G25" s="216">
        <f>_xlfn.MAXIFS('4-Basis ruimtestaat'!O:O,'4-Basis ruimtestaat'!B:B,'2-Kosten per locatie'!A25)</f>
        <v>0</v>
      </c>
      <c r="H25" s="216">
        <f>_xlfn.MAXIFS('4-Basis ruimtestaat'!P:P,'4-Basis ruimtestaat'!B:B,'2-Kosten per locatie'!A25)</f>
        <v>0</v>
      </c>
      <c r="I25" s="216">
        <f>_xlfn.MAXIFS('4-Basis ruimtestaat'!Q:Q,'4-Basis ruimtestaat'!B:B,'2-Kosten per locatie'!A25)</f>
        <v>0</v>
      </c>
      <c r="J25" s="479" t="e">
        <f>SUMIF('4-Basis ruimtestaat'!B:B,'2-Kosten per locatie'!A25,'4-Basis ruimtestaat'!R:R)</f>
        <v>#DIV/0!</v>
      </c>
      <c r="K25" s="479">
        <f>SUMIF('4-Basis ruimtestaat'!B:B,'2-Kosten per locatie'!A25,'4-Basis ruimtestaat'!S:S)</f>
        <v>0</v>
      </c>
      <c r="L25" s="479">
        <f>SUMIF('4-Basis ruimtestaat'!B:B,'2-Kosten per locatie'!A25,'4-Basis ruimtestaat'!T:T)</f>
        <v>0</v>
      </c>
      <c r="M25" s="479">
        <f>SUMIF('4-Basis ruimtestaat'!B:B,'2-Kosten per locatie'!A25,'4-Basis ruimtestaat'!U:U)</f>
        <v>0</v>
      </c>
      <c r="N25" s="479">
        <f>SUMIF('4-Basis ruimtestaat'!B:B,'2-Kosten per locatie'!A25,'4-Basis ruimtestaat'!V:V)</f>
        <v>0</v>
      </c>
      <c r="O25" s="479">
        <f>SUMIF('4-Basis ruimtestaat'!B:B,'2-Kosten per locatie'!A25,'4-Basis ruimtestaat'!W:W)</f>
        <v>0</v>
      </c>
      <c r="P25" s="479" t="e">
        <f t="shared" si="12"/>
        <v>#DIV/0!</v>
      </c>
      <c r="Q25" s="479">
        <f t="shared" si="13"/>
        <v>0</v>
      </c>
      <c r="R25" s="479">
        <f t="shared" si="14"/>
        <v>0</v>
      </c>
      <c r="S25" s="479">
        <f t="shared" si="15"/>
        <v>0</v>
      </c>
      <c r="T25" s="479">
        <f t="shared" si="16"/>
        <v>0</v>
      </c>
      <c r="U25" s="479">
        <f t="shared" si="17"/>
        <v>0</v>
      </c>
      <c r="V25" s="479" t="e">
        <f t="shared" si="18"/>
        <v>#DIV/0!</v>
      </c>
      <c r="W25" s="479">
        <f t="shared" si="19"/>
        <v>0</v>
      </c>
      <c r="X25" s="479">
        <f t="shared" si="20"/>
        <v>0</v>
      </c>
      <c r="Y25" s="479">
        <f t="shared" si="21"/>
        <v>0</v>
      </c>
      <c r="Z25" s="479">
        <f t="shared" si="22"/>
        <v>0</v>
      </c>
      <c r="AA25" s="479">
        <f t="shared" si="23"/>
        <v>0</v>
      </c>
      <c r="AB25" s="53"/>
      <c r="AC25" s="41"/>
      <c r="AD25" s="41"/>
      <c r="AE25" s="41"/>
      <c r="AF25" s="41"/>
    </row>
    <row r="26" spans="1:32" ht="15" customHeight="1">
      <c r="A26" s="482" t="s">
        <v>64</v>
      </c>
      <c r="B26" s="477">
        <f>SUMIF('4-Basis ruimtestaat'!B:B,'2-Kosten per locatie'!A26,'4-Basis ruimtestaat'!J:J)</f>
        <v>15418.099999999999</v>
      </c>
      <c r="C26" s="215">
        <v>1</v>
      </c>
      <c r="D26" s="216">
        <f>_xlfn.MAXIFS('4-Basis ruimtestaat'!L:L,'4-Basis ruimtestaat'!B:B,'2-Kosten per locatie'!A26)</f>
        <v>255</v>
      </c>
      <c r="E26" s="216">
        <f>_xlfn.MAXIFS('4-Basis ruimtestaat'!M:M,'4-Basis ruimtestaat'!B:B,'2-Kosten per locatie'!A26)</f>
        <v>255</v>
      </c>
      <c r="F26" s="216">
        <f>_xlfn.MAXIFS('4-Basis ruimtestaat'!N:N,'4-Basis ruimtestaat'!B:B,'2-Kosten per locatie'!A26)</f>
        <v>0</v>
      </c>
      <c r="G26" s="216">
        <f>_xlfn.MAXIFS('4-Basis ruimtestaat'!O:O,'4-Basis ruimtestaat'!B:B,'2-Kosten per locatie'!A26)</f>
        <v>0</v>
      </c>
      <c r="H26" s="216">
        <f>_xlfn.MAXIFS('4-Basis ruimtestaat'!P:P,'4-Basis ruimtestaat'!B:B,'2-Kosten per locatie'!A26)</f>
        <v>0</v>
      </c>
      <c r="I26" s="216">
        <f>_xlfn.MAXIFS('4-Basis ruimtestaat'!Q:Q,'4-Basis ruimtestaat'!B:B,'2-Kosten per locatie'!A26)</f>
        <v>0</v>
      </c>
      <c r="J26" s="479" t="e">
        <f>SUMIF('4-Basis ruimtestaat'!B:B,'2-Kosten per locatie'!A26,'4-Basis ruimtestaat'!R:R)</f>
        <v>#DIV/0!</v>
      </c>
      <c r="K26" s="479" t="e">
        <f>SUMIF('4-Basis ruimtestaat'!B:B,'2-Kosten per locatie'!A26,'4-Basis ruimtestaat'!S:S)</f>
        <v>#DIV/0!</v>
      </c>
      <c r="L26" s="479">
        <f>SUMIF('4-Basis ruimtestaat'!B:B,'2-Kosten per locatie'!A26,'4-Basis ruimtestaat'!T:T)</f>
        <v>0</v>
      </c>
      <c r="M26" s="479">
        <f>SUMIF('4-Basis ruimtestaat'!B:B,'2-Kosten per locatie'!A26,'4-Basis ruimtestaat'!U:U)</f>
        <v>0</v>
      </c>
      <c r="N26" s="479">
        <f>SUMIF('4-Basis ruimtestaat'!B:B,'2-Kosten per locatie'!A26,'4-Basis ruimtestaat'!V:V)</f>
        <v>0</v>
      </c>
      <c r="O26" s="479">
        <f>SUMIF('4-Basis ruimtestaat'!B:B,'2-Kosten per locatie'!A26,'4-Basis ruimtestaat'!W:W)</f>
        <v>0</v>
      </c>
      <c r="P26" s="479" t="e">
        <f t="shared" si="5"/>
        <v>#DIV/0!</v>
      </c>
      <c r="Q26" s="479" t="e">
        <f t="shared" si="6"/>
        <v>#DIV/0!</v>
      </c>
      <c r="R26" s="479">
        <f t="shared" si="7"/>
        <v>0</v>
      </c>
      <c r="S26" s="479">
        <f t="shared" si="8"/>
        <v>0</v>
      </c>
      <c r="T26" s="479">
        <f t="shared" si="9"/>
        <v>0</v>
      </c>
      <c r="U26" s="479">
        <f t="shared" si="10"/>
        <v>0</v>
      </c>
      <c r="V26" s="479" t="e">
        <f t="shared" si="1"/>
        <v>#DIV/0!</v>
      </c>
      <c r="W26" s="479" t="e">
        <f t="shared" si="2"/>
        <v>#DIV/0!</v>
      </c>
      <c r="X26" s="479">
        <f t="shared" si="3"/>
        <v>0</v>
      </c>
      <c r="Y26" s="479">
        <f t="shared" si="11"/>
        <v>0</v>
      </c>
      <c r="Z26" s="479">
        <f t="shared" si="4"/>
        <v>0</v>
      </c>
      <c r="AA26" s="479">
        <f t="shared" si="4"/>
        <v>0</v>
      </c>
      <c r="AB26" s="53"/>
      <c r="AC26" s="41"/>
      <c r="AD26" s="41"/>
      <c r="AE26" s="41"/>
      <c r="AF26" s="41"/>
    </row>
    <row r="27" spans="1:32" ht="15" customHeight="1">
      <c r="A27" s="482" t="s">
        <v>65</v>
      </c>
      <c r="B27" s="477">
        <f>SUMIF('4-Basis ruimtestaat'!B:B,'2-Kosten per locatie'!A27,'4-Basis ruimtestaat'!J:J)</f>
        <v>1059.5693199999998</v>
      </c>
      <c r="C27" s="215">
        <v>1</v>
      </c>
      <c r="D27" s="216">
        <f>_xlfn.MAXIFS('4-Basis ruimtestaat'!L:L,'4-Basis ruimtestaat'!B:B,'2-Kosten per locatie'!A27)</f>
        <v>255</v>
      </c>
      <c r="E27" s="216">
        <f>_xlfn.MAXIFS('4-Basis ruimtestaat'!M:M,'4-Basis ruimtestaat'!B:B,'2-Kosten per locatie'!A27)</f>
        <v>0</v>
      </c>
      <c r="F27" s="216">
        <f>_xlfn.MAXIFS('4-Basis ruimtestaat'!N:N,'4-Basis ruimtestaat'!B:B,'2-Kosten per locatie'!A27)</f>
        <v>0</v>
      </c>
      <c r="G27" s="216">
        <f>_xlfn.MAXIFS('4-Basis ruimtestaat'!O:O,'4-Basis ruimtestaat'!B:B,'2-Kosten per locatie'!A27)</f>
        <v>0</v>
      </c>
      <c r="H27" s="216">
        <f>_xlfn.MAXIFS('4-Basis ruimtestaat'!P:P,'4-Basis ruimtestaat'!B:B,'2-Kosten per locatie'!A27)</f>
        <v>0</v>
      </c>
      <c r="I27" s="216">
        <f>_xlfn.MAXIFS('4-Basis ruimtestaat'!Q:Q,'4-Basis ruimtestaat'!B:B,'2-Kosten per locatie'!A27)</f>
        <v>0</v>
      </c>
      <c r="J27" s="479" t="e">
        <f>SUMIF('4-Basis ruimtestaat'!B:B,'2-Kosten per locatie'!A27,'4-Basis ruimtestaat'!R:R)</f>
        <v>#DIV/0!</v>
      </c>
      <c r="K27" s="479">
        <f>SUMIF('4-Basis ruimtestaat'!B:B,'2-Kosten per locatie'!A27,'4-Basis ruimtestaat'!S:S)</f>
        <v>0</v>
      </c>
      <c r="L27" s="479">
        <f>SUMIF('4-Basis ruimtestaat'!B:B,'2-Kosten per locatie'!A27,'4-Basis ruimtestaat'!T:T)</f>
        <v>0</v>
      </c>
      <c r="M27" s="479">
        <f>SUMIF('4-Basis ruimtestaat'!B:B,'2-Kosten per locatie'!A27,'4-Basis ruimtestaat'!U:U)</f>
        <v>0</v>
      </c>
      <c r="N27" s="479">
        <f>SUMIF('4-Basis ruimtestaat'!B:B,'2-Kosten per locatie'!A27,'4-Basis ruimtestaat'!V:V)</f>
        <v>0</v>
      </c>
      <c r="O27" s="479">
        <f>SUMIF('4-Basis ruimtestaat'!B:B,'2-Kosten per locatie'!A27,'4-Basis ruimtestaat'!W:W)</f>
        <v>0</v>
      </c>
      <c r="P27" s="479" t="e">
        <f t="shared" si="5"/>
        <v>#DIV/0!</v>
      </c>
      <c r="Q27" s="479">
        <f t="shared" si="6"/>
        <v>0</v>
      </c>
      <c r="R27" s="479">
        <f t="shared" si="7"/>
        <v>0</v>
      </c>
      <c r="S27" s="479">
        <f t="shared" si="8"/>
        <v>0</v>
      </c>
      <c r="T27" s="479">
        <f t="shared" si="9"/>
        <v>0</v>
      </c>
      <c r="U27" s="479">
        <f t="shared" si="10"/>
        <v>0</v>
      </c>
      <c r="V27" s="479" t="e">
        <f t="shared" si="1"/>
        <v>#DIV/0!</v>
      </c>
      <c r="W27" s="479">
        <f t="shared" si="2"/>
        <v>0</v>
      </c>
      <c r="X27" s="479">
        <f t="shared" si="3"/>
        <v>0</v>
      </c>
      <c r="Y27" s="479">
        <f t="shared" si="11"/>
        <v>0</v>
      </c>
      <c r="Z27" s="479">
        <f t="shared" si="4"/>
        <v>0</v>
      </c>
      <c r="AA27" s="479">
        <f t="shared" si="4"/>
        <v>0</v>
      </c>
      <c r="AB27" s="53"/>
      <c r="AC27" s="41"/>
      <c r="AD27" s="41"/>
      <c r="AE27" s="41"/>
      <c r="AF27" s="41"/>
    </row>
    <row r="28" spans="1:32" ht="15" customHeight="1">
      <c r="A28" s="482" t="s">
        <v>66</v>
      </c>
      <c r="B28" s="477">
        <f>SUMIF('4-Basis ruimtestaat'!B:B,'2-Kosten per locatie'!A28,'4-Basis ruimtestaat'!J:J)</f>
        <v>18.28</v>
      </c>
      <c r="C28" s="215">
        <v>1</v>
      </c>
      <c r="D28" s="216">
        <f>_xlfn.MAXIFS('4-Basis ruimtestaat'!L:L,'4-Basis ruimtestaat'!B:B,'2-Kosten per locatie'!A28)</f>
        <v>255</v>
      </c>
      <c r="E28" s="216">
        <f>_xlfn.MAXIFS('4-Basis ruimtestaat'!M:M,'4-Basis ruimtestaat'!B:B,'2-Kosten per locatie'!A28)</f>
        <v>255</v>
      </c>
      <c r="F28" s="216">
        <f>_xlfn.MAXIFS('4-Basis ruimtestaat'!N:N,'4-Basis ruimtestaat'!B:B,'2-Kosten per locatie'!A28)</f>
        <v>102</v>
      </c>
      <c r="G28" s="216">
        <f>_xlfn.MAXIFS('4-Basis ruimtestaat'!O:O,'4-Basis ruimtestaat'!B:B,'2-Kosten per locatie'!A28)</f>
        <v>102</v>
      </c>
      <c r="H28" s="216">
        <f>_xlfn.MAXIFS('4-Basis ruimtestaat'!P:P,'4-Basis ruimtestaat'!B:B,'2-Kosten per locatie'!A28)</f>
        <v>8</v>
      </c>
      <c r="I28" s="216">
        <f>_xlfn.MAXIFS('4-Basis ruimtestaat'!Q:Q,'4-Basis ruimtestaat'!B:B,'2-Kosten per locatie'!A28)</f>
        <v>8</v>
      </c>
      <c r="J28" s="479" t="e">
        <f>SUMIF('4-Basis ruimtestaat'!B:B,'2-Kosten per locatie'!A28,'4-Basis ruimtestaat'!R:R)</f>
        <v>#DIV/0!</v>
      </c>
      <c r="K28" s="479" t="e">
        <f>SUMIF('4-Basis ruimtestaat'!B:B,'2-Kosten per locatie'!A28,'4-Basis ruimtestaat'!S:S)</f>
        <v>#DIV/0!</v>
      </c>
      <c r="L28" s="479" t="e">
        <f>SUMIF('4-Basis ruimtestaat'!B:B,'2-Kosten per locatie'!A28,'4-Basis ruimtestaat'!T:T)</f>
        <v>#DIV/0!</v>
      </c>
      <c r="M28" s="479" t="e">
        <f>SUMIF('4-Basis ruimtestaat'!B:B,'2-Kosten per locatie'!A28,'4-Basis ruimtestaat'!U:U)</f>
        <v>#DIV/0!</v>
      </c>
      <c r="N28" s="479" t="e">
        <f>SUMIF('4-Basis ruimtestaat'!B:B,'2-Kosten per locatie'!A28,'4-Basis ruimtestaat'!V:V)</f>
        <v>#DIV/0!</v>
      </c>
      <c r="O28" s="479" t="e">
        <f>SUMIF('4-Basis ruimtestaat'!B:B,'2-Kosten per locatie'!A28,'4-Basis ruimtestaat'!W:W)</f>
        <v>#DIV/0!</v>
      </c>
      <c r="P28" s="479" t="e">
        <f t="shared" si="5"/>
        <v>#DIV/0!</v>
      </c>
      <c r="Q28" s="479" t="e">
        <f t="shared" si="6"/>
        <v>#DIV/0!</v>
      </c>
      <c r="R28" s="479" t="e">
        <f t="shared" si="7"/>
        <v>#DIV/0!</v>
      </c>
      <c r="S28" s="479" t="e">
        <f t="shared" si="8"/>
        <v>#DIV/0!</v>
      </c>
      <c r="T28" s="479" t="e">
        <f t="shared" si="9"/>
        <v>#DIV/0!</v>
      </c>
      <c r="U28" s="479" t="e">
        <f t="shared" si="10"/>
        <v>#DIV/0!</v>
      </c>
      <c r="V28" s="479" t="e">
        <f t="shared" si="1"/>
        <v>#DIV/0!</v>
      </c>
      <c r="W28" s="479" t="e">
        <f t="shared" si="2"/>
        <v>#DIV/0!</v>
      </c>
      <c r="X28" s="479" t="e">
        <f t="shared" si="3"/>
        <v>#DIV/0!</v>
      </c>
      <c r="Y28" s="479" t="e">
        <f t="shared" si="11"/>
        <v>#DIV/0!</v>
      </c>
      <c r="Z28" s="479" t="e">
        <f t="shared" si="4"/>
        <v>#DIV/0!</v>
      </c>
      <c r="AA28" s="479" t="e">
        <f t="shared" si="4"/>
        <v>#DIV/0!</v>
      </c>
      <c r="AB28" s="53"/>
      <c r="AC28" s="41"/>
      <c r="AD28" s="41"/>
      <c r="AE28" s="41"/>
      <c r="AF28" s="41"/>
    </row>
    <row r="29" spans="1:32" ht="15" customHeight="1">
      <c r="A29" s="482" t="s">
        <v>67</v>
      </c>
      <c r="B29" s="477">
        <f>SUMIF('4-Basis ruimtestaat'!B:B,'2-Kosten per locatie'!A29,'4-Basis ruimtestaat'!J:J)</f>
        <v>205.78</v>
      </c>
      <c r="C29" s="215">
        <v>1</v>
      </c>
      <c r="D29" s="216">
        <f>_xlfn.MAXIFS('4-Basis ruimtestaat'!L:L,'4-Basis ruimtestaat'!B:B,'2-Kosten per locatie'!A29)</f>
        <v>255</v>
      </c>
      <c r="E29" s="216">
        <f>_xlfn.MAXIFS('4-Basis ruimtestaat'!M:M,'4-Basis ruimtestaat'!B:B,'2-Kosten per locatie'!A29)</f>
        <v>255</v>
      </c>
      <c r="F29" s="216">
        <f>_xlfn.MAXIFS('4-Basis ruimtestaat'!N:N,'4-Basis ruimtestaat'!B:B,'2-Kosten per locatie'!A29)</f>
        <v>102</v>
      </c>
      <c r="G29" s="216">
        <f>_xlfn.MAXIFS('4-Basis ruimtestaat'!O:O,'4-Basis ruimtestaat'!B:B,'2-Kosten per locatie'!A29)</f>
        <v>102</v>
      </c>
      <c r="H29" s="216">
        <f>_xlfn.MAXIFS('4-Basis ruimtestaat'!P:P,'4-Basis ruimtestaat'!B:B,'2-Kosten per locatie'!A29)</f>
        <v>8</v>
      </c>
      <c r="I29" s="216">
        <f>_xlfn.MAXIFS('4-Basis ruimtestaat'!Q:Q,'4-Basis ruimtestaat'!B:B,'2-Kosten per locatie'!A29)</f>
        <v>8</v>
      </c>
      <c r="J29" s="479" t="e">
        <f>SUMIF('4-Basis ruimtestaat'!B:B,'2-Kosten per locatie'!A29,'4-Basis ruimtestaat'!R:R)</f>
        <v>#DIV/0!</v>
      </c>
      <c r="K29" s="479" t="e">
        <f>SUMIF('4-Basis ruimtestaat'!B:B,'2-Kosten per locatie'!A29,'4-Basis ruimtestaat'!S:S)</f>
        <v>#DIV/0!</v>
      </c>
      <c r="L29" s="479" t="e">
        <f>SUMIF('4-Basis ruimtestaat'!B:B,'2-Kosten per locatie'!A29,'4-Basis ruimtestaat'!T:T)</f>
        <v>#DIV/0!</v>
      </c>
      <c r="M29" s="479" t="e">
        <f>SUMIF('4-Basis ruimtestaat'!B:B,'2-Kosten per locatie'!A29,'4-Basis ruimtestaat'!U:U)</f>
        <v>#DIV/0!</v>
      </c>
      <c r="N29" s="479" t="e">
        <f>SUMIF('4-Basis ruimtestaat'!B:B,'2-Kosten per locatie'!A29,'4-Basis ruimtestaat'!V:V)</f>
        <v>#DIV/0!</v>
      </c>
      <c r="O29" s="479" t="e">
        <f>SUMIF('4-Basis ruimtestaat'!B:B,'2-Kosten per locatie'!A29,'4-Basis ruimtestaat'!W:W)</f>
        <v>#DIV/0!</v>
      </c>
      <c r="P29" s="479" t="e">
        <f t="shared" si="5"/>
        <v>#DIV/0!</v>
      </c>
      <c r="Q29" s="479" t="e">
        <f t="shared" si="6"/>
        <v>#DIV/0!</v>
      </c>
      <c r="R29" s="479" t="e">
        <f t="shared" si="7"/>
        <v>#DIV/0!</v>
      </c>
      <c r="S29" s="479" t="e">
        <f t="shared" si="8"/>
        <v>#DIV/0!</v>
      </c>
      <c r="T29" s="479" t="e">
        <f t="shared" si="9"/>
        <v>#DIV/0!</v>
      </c>
      <c r="U29" s="479" t="e">
        <f t="shared" si="10"/>
        <v>#DIV/0!</v>
      </c>
      <c r="V29" s="479" t="e">
        <f t="shared" si="1"/>
        <v>#DIV/0!</v>
      </c>
      <c r="W29" s="479" t="e">
        <f t="shared" si="2"/>
        <v>#DIV/0!</v>
      </c>
      <c r="X29" s="479" t="e">
        <f t="shared" si="3"/>
        <v>#DIV/0!</v>
      </c>
      <c r="Y29" s="479" t="e">
        <f t="shared" si="11"/>
        <v>#DIV/0!</v>
      </c>
      <c r="Z29" s="479" t="e">
        <f t="shared" si="4"/>
        <v>#DIV/0!</v>
      </c>
      <c r="AA29" s="479" t="e">
        <f t="shared" si="4"/>
        <v>#DIV/0!</v>
      </c>
      <c r="AB29" s="53"/>
      <c r="AC29" s="41"/>
      <c r="AD29" s="41"/>
      <c r="AE29" s="41"/>
      <c r="AF29" s="41"/>
    </row>
    <row r="30" spans="1:32" ht="15" customHeight="1">
      <c r="A30" s="482" t="s">
        <v>68</v>
      </c>
      <c r="B30" s="477">
        <f>SUMIF('4-Basis ruimtestaat'!B:B,'2-Kosten per locatie'!A30,'4-Basis ruimtestaat'!J:J)</f>
        <v>147.59155000000007</v>
      </c>
      <c r="C30" s="215">
        <v>1</v>
      </c>
      <c r="D30" s="216">
        <f>_xlfn.MAXIFS('4-Basis ruimtestaat'!L:L,'4-Basis ruimtestaat'!B:B,'2-Kosten per locatie'!A30)</f>
        <v>255</v>
      </c>
      <c r="E30" s="216">
        <f>_xlfn.MAXIFS('4-Basis ruimtestaat'!M:M,'4-Basis ruimtestaat'!B:B,'2-Kosten per locatie'!A30)</f>
        <v>255</v>
      </c>
      <c r="F30" s="216">
        <f>_xlfn.MAXIFS('4-Basis ruimtestaat'!N:N,'4-Basis ruimtestaat'!B:B,'2-Kosten per locatie'!A30)</f>
        <v>102</v>
      </c>
      <c r="G30" s="216">
        <f>_xlfn.MAXIFS('4-Basis ruimtestaat'!O:O,'4-Basis ruimtestaat'!B:B,'2-Kosten per locatie'!A30)</f>
        <v>102</v>
      </c>
      <c r="H30" s="216">
        <f>_xlfn.MAXIFS('4-Basis ruimtestaat'!P:P,'4-Basis ruimtestaat'!B:B,'2-Kosten per locatie'!A30)</f>
        <v>8</v>
      </c>
      <c r="I30" s="216">
        <f>_xlfn.MAXIFS('4-Basis ruimtestaat'!Q:Q,'4-Basis ruimtestaat'!B:B,'2-Kosten per locatie'!A30)</f>
        <v>8</v>
      </c>
      <c r="J30" s="479" t="e">
        <f>SUMIF('4-Basis ruimtestaat'!B:B,'2-Kosten per locatie'!A30,'4-Basis ruimtestaat'!R:R)</f>
        <v>#DIV/0!</v>
      </c>
      <c r="K30" s="479" t="e">
        <f>SUMIF('4-Basis ruimtestaat'!B:B,'2-Kosten per locatie'!A30,'4-Basis ruimtestaat'!S:S)</f>
        <v>#DIV/0!</v>
      </c>
      <c r="L30" s="479" t="e">
        <f>SUMIF('4-Basis ruimtestaat'!B:B,'2-Kosten per locatie'!A30,'4-Basis ruimtestaat'!T:T)</f>
        <v>#DIV/0!</v>
      </c>
      <c r="M30" s="479" t="e">
        <f>SUMIF('4-Basis ruimtestaat'!B:B,'2-Kosten per locatie'!A30,'4-Basis ruimtestaat'!U:U)</f>
        <v>#DIV/0!</v>
      </c>
      <c r="N30" s="479" t="e">
        <f>SUMIF('4-Basis ruimtestaat'!B:B,'2-Kosten per locatie'!A30,'4-Basis ruimtestaat'!V:V)</f>
        <v>#DIV/0!</v>
      </c>
      <c r="O30" s="479" t="e">
        <f>SUMIF('4-Basis ruimtestaat'!B:B,'2-Kosten per locatie'!A30,'4-Basis ruimtestaat'!W:W)</f>
        <v>#DIV/0!</v>
      </c>
      <c r="P30" s="479" t="e">
        <f t="shared" si="5"/>
        <v>#DIV/0!</v>
      </c>
      <c r="Q30" s="479" t="e">
        <f t="shared" si="6"/>
        <v>#DIV/0!</v>
      </c>
      <c r="R30" s="479" t="e">
        <f t="shared" si="7"/>
        <v>#DIV/0!</v>
      </c>
      <c r="S30" s="479" t="e">
        <f t="shared" si="8"/>
        <v>#DIV/0!</v>
      </c>
      <c r="T30" s="479" t="e">
        <f t="shared" si="9"/>
        <v>#DIV/0!</v>
      </c>
      <c r="U30" s="479" t="e">
        <f t="shared" si="10"/>
        <v>#DIV/0!</v>
      </c>
      <c r="V30" s="479" t="e">
        <f t="shared" si="1"/>
        <v>#DIV/0!</v>
      </c>
      <c r="W30" s="479" t="e">
        <f t="shared" si="2"/>
        <v>#DIV/0!</v>
      </c>
      <c r="X30" s="479" t="e">
        <f t="shared" si="3"/>
        <v>#DIV/0!</v>
      </c>
      <c r="Y30" s="479" t="e">
        <f t="shared" si="11"/>
        <v>#DIV/0!</v>
      </c>
      <c r="Z30" s="479" t="e">
        <f t="shared" si="4"/>
        <v>#DIV/0!</v>
      </c>
      <c r="AA30" s="479" t="e">
        <f t="shared" si="4"/>
        <v>#DIV/0!</v>
      </c>
      <c r="AB30" s="53"/>
      <c r="AC30" s="41"/>
      <c r="AD30" s="41"/>
      <c r="AE30" s="41"/>
      <c r="AF30" s="41"/>
    </row>
    <row r="31" spans="1:32" ht="15" customHeight="1">
      <c r="A31" s="482" t="s">
        <v>69</v>
      </c>
      <c r="B31" s="477">
        <f>SUMIF('4-Basis ruimtestaat'!B:B,'2-Kosten per locatie'!A31,'4-Basis ruimtestaat'!J:J)</f>
        <v>173.73924</v>
      </c>
      <c r="C31" s="215">
        <v>1</v>
      </c>
      <c r="D31" s="216">
        <f>_xlfn.MAXIFS('4-Basis ruimtestaat'!L:L,'4-Basis ruimtestaat'!B:B,'2-Kosten per locatie'!A31)</f>
        <v>255</v>
      </c>
      <c r="E31" s="216">
        <f>_xlfn.MAXIFS('4-Basis ruimtestaat'!M:M,'4-Basis ruimtestaat'!B:B,'2-Kosten per locatie'!A31)</f>
        <v>255</v>
      </c>
      <c r="F31" s="216">
        <f>_xlfn.MAXIFS('4-Basis ruimtestaat'!N:N,'4-Basis ruimtestaat'!B:B,'2-Kosten per locatie'!A31)</f>
        <v>102</v>
      </c>
      <c r="G31" s="216">
        <f>_xlfn.MAXIFS('4-Basis ruimtestaat'!O:O,'4-Basis ruimtestaat'!B:B,'2-Kosten per locatie'!A31)</f>
        <v>102</v>
      </c>
      <c r="H31" s="216">
        <f>_xlfn.MAXIFS('4-Basis ruimtestaat'!P:P,'4-Basis ruimtestaat'!B:B,'2-Kosten per locatie'!A31)</f>
        <v>8</v>
      </c>
      <c r="I31" s="216">
        <f>_xlfn.MAXIFS('4-Basis ruimtestaat'!Q:Q,'4-Basis ruimtestaat'!B:B,'2-Kosten per locatie'!A31)</f>
        <v>8</v>
      </c>
      <c r="J31" s="479" t="e">
        <f>SUMIF('4-Basis ruimtestaat'!B:B,'2-Kosten per locatie'!A31,'4-Basis ruimtestaat'!R:R)</f>
        <v>#DIV/0!</v>
      </c>
      <c r="K31" s="479" t="e">
        <f>SUMIF('4-Basis ruimtestaat'!B:B,'2-Kosten per locatie'!A31,'4-Basis ruimtestaat'!S:S)</f>
        <v>#DIV/0!</v>
      </c>
      <c r="L31" s="479" t="e">
        <f>SUMIF('4-Basis ruimtestaat'!B:B,'2-Kosten per locatie'!A31,'4-Basis ruimtestaat'!T:T)</f>
        <v>#DIV/0!</v>
      </c>
      <c r="M31" s="479" t="e">
        <f>SUMIF('4-Basis ruimtestaat'!B:B,'2-Kosten per locatie'!A31,'4-Basis ruimtestaat'!U:U)</f>
        <v>#DIV/0!</v>
      </c>
      <c r="N31" s="479" t="e">
        <f>SUMIF('4-Basis ruimtestaat'!B:B,'2-Kosten per locatie'!A31,'4-Basis ruimtestaat'!V:V)</f>
        <v>#DIV/0!</v>
      </c>
      <c r="O31" s="479" t="e">
        <f>SUMIF('4-Basis ruimtestaat'!B:B,'2-Kosten per locatie'!A31,'4-Basis ruimtestaat'!W:W)</f>
        <v>#DIV/0!</v>
      </c>
      <c r="P31" s="479" t="e">
        <f t="shared" si="5"/>
        <v>#DIV/0!</v>
      </c>
      <c r="Q31" s="479" t="e">
        <f t="shared" si="6"/>
        <v>#DIV/0!</v>
      </c>
      <c r="R31" s="479" t="e">
        <f t="shared" si="7"/>
        <v>#DIV/0!</v>
      </c>
      <c r="S31" s="479" t="e">
        <f t="shared" si="8"/>
        <v>#DIV/0!</v>
      </c>
      <c r="T31" s="479" t="e">
        <f t="shared" si="9"/>
        <v>#DIV/0!</v>
      </c>
      <c r="U31" s="479" t="e">
        <f t="shared" si="10"/>
        <v>#DIV/0!</v>
      </c>
      <c r="V31" s="479" t="e">
        <f t="shared" si="1"/>
        <v>#DIV/0!</v>
      </c>
      <c r="W31" s="479" t="e">
        <f t="shared" si="2"/>
        <v>#DIV/0!</v>
      </c>
      <c r="X31" s="479" t="e">
        <f t="shared" si="3"/>
        <v>#DIV/0!</v>
      </c>
      <c r="Y31" s="479" t="e">
        <f t="shared" si="11"/>
        <v>#DIV/0!</v>
      </c>
      <c r="Z31" s="479" t="e">
        <f t="shared" si="4"/>
        <v>#DIV/0!</v>
      </c>
      <c r="AA31" s="479" t="e">
        <f t="shared" si="4"/>
        <v>#DIV/0!</v>
      </c>
      <c r="AB31" s="53"/>
      <c r="AC31" s="41"/>
      <c r="AD31" s="41"/>
      <c r="AE31" s="41"/>
      <c r="AF31" s="41"/>
    </row>
    <row r="32" spans="1:32" ht="15" customHeight="1">
      <c r="A32" s="482" t="s">
        <v>70</v>
      </c>
      <c r="B32" s="477">
        <f>SUMIF('4-Basis ruimtestaat'!B:B,'2-Kosten per locatie'!A32,'4-Basis ruimtestaat'!J:J)</f>
        <v>146.57</v>
      </c>
      <c r="C32" s="215">
        <v>1</v>
      </c>
      <c r="D32" s="216">
        <f>_xlfn.MAXIFS('4-Basis ruimtestaat'!L:L,'4-Basis ruimtestaat'!B:B,'2-Kosten per locatie'!A32)</f>
        <v>255</v>
      </c>
      <c r="E32" s="216">
        <f>_xlfn.MAXIFS('4-Basis ruimtestaat'!M:M,'4-Basis ruimtestaat'!B:B,'2-Kosten per locatie'!A32)</f>
        <v>255</v>
      </c>
      <c r="F32" s="216">
        <f>_xlfn.MAXIFS('4-Basis ruimtestaat'!N:N,'4-Basis ruimtestaat'!B:B,'2-Kosten per locatie'!A32)</f>
        <v>102</v>
      </c>
      <c r="G32" s="216">
        <f>_xlfn.MAXIFS('4-Basis ruimtestaat'!O:O,'4-Basis ruimtestaat'!B:B,'2-Kosten per locatie'!A32)</f>
        <v>102</v>
      </c>
      <c r="H32" s="216">
        <f>_xlfn.MAXIFS('4-Basis ruimtestaat'!P:P,'4-Basis ruimtestaat'!B:B,'2-Kosten per locatie'!A32)</f>
        <v>8</v>
      </c>
      <c r="I32" s="216">
        <f>_xlfn.MAXIFS('4-Basis ruimtestaat'!Q:Q,'4-Basis ruimtestaat'!B:B,'2-Kosten per locatie'!A32)</f>
        <v>8</v>
      </c>
      <c r="J32" s="479" t="e">
        <f>SUMIF('4-Basis ruimtestaat'!B:B,'2-Kosten per locatie'!A32,'4-Basis ruimtestaat'!R:R)</f>
        <v>#DIV/0!</v>
      </c>
      <c r="K32" s="479" t="e">
        <f>SUMIF('4-Basis ruimtestaat'!B:B,'2-Kosten per locatie'!A32,'4-Basis ruimtestaat'!S:S)</f>
        <v>#DIV/0!</v>
      </c>
      <c r="L32" s="479" t="e">
        <f>SUMIF('4-Basis ruimtestaat'!B:B,'2-Kosten per locatie'!A32,'4-Basis ruimtestaat'!T:T)</f>
        <v>#DIV/0!</v>
      </c>
      <c r="M32" s="479" t="e">
        <f>SUMIF('4-Basis ruimtestaat'!B:B,'2-Kosten per locatie'!A32,'4-Basis ruimtestaat'!U:U)</f>
        <v>#DIV/0!</v>
      </c>
      <c r="N32" s="479" t="e">
        <f>SUMIF('4-Basis ruimtestaat'!B:B,'2-Kosten per locatie'!A32,'4-Basis ruimtestaat'!V:V)</f>
        <v>#DIV/0!</v>
      </c>
      <c r="O32" s="479" t="e">
        <f>SUMIF('4-Basis ruimtestaat'!B:B,'2-Kosten per locatie'!A32,'4-Basis ruimtestaat'!W:W)</f>
        <v>#DIV/0!</v>
      </c>
      <c r="P32" s="479" t="e">
        <f t="shared" si="5"/>
        <v>#DIV/0!</v>
      </c>
      <c r="Q32" s="479" t="e">
        <f t="shared" si="6"/>
        <v>#DIV/0!</v>
      </c>
      <c r="R32" s="479" t="e">
        <f t="shared" si="7"/>
        <v>#DIV/0!</v>
      </c>
      <c r="S32" s="479" t="e">
        <f t="shared" si="8"/>
        <v>#DIV/0!</v>
      </c>
      <c r="T32" s="479" t="e">
        <f t="shared" si="9"/>
        <v>#DIV/0!</v>
      </c>
      <c r="U32" s="479" t="e">
        <f t="shared" si="10"/>
        <v>#DIV/0!</v>
      </c>
      <c r="V32" s="479" t="e">
        <f t="shared" si="1"/>
        <v>#DIV/0!</v>
      </c>
      <c r="W32" s="479" t="e">
        <f t="shared" si="2"/>
        <v>#DIV/0!</v>
      </c>
      <c r="X32" s="479" t="e">
        <f t="shared" si="3"/>
        <v>#DIV/0!</v>
      </c>
      <c r="Y32" s="479" t="e">
        <f t="shared" si="11"/>
        <v>#DIV/0!</v>
      </c>
      <c r="Z32" s="479" t="e">
        <f t="shared" si="4"/>
        <v>#DIV/0!</v>
      </c>
      <c r="AA32" s="479" t="e">
        <f t="shared" si="4"/>
        <v>#DIV/0!</v>
      </c>
      <c r="AB32" s="53"/>
      <c r="AC32" s="41"/>
      <c r="AD32" s="41"/>
      <c r="AE32" s="41"/>
      <c r="AF32" s="41"/>
    </row>
    <row r="33" spans="1:32" ht="15" customHeight="1">
      <c r="A33" s="482" t="s">
        <v>71</v>
      </c>
      <c r="B33" s="477">
        <f>SUMIF('4-Basis ruimtestaat'!B:B,'2-Kosten per locatie'!A33,'4-Basis ruimtestaat'!J:J)</f>
        <v>343.74000000000007</v>
      </c>
      <c r="C33" s="215">
        <v>1</v>
      </c>
      <c r="D33" s="216">
        <f>_xlfn.MAXIFS('4-Basis ruimtestaat'!L:L,'4-Basis ruimtestaat'!B:B,'2-Kosten per locatie'!A33)</f>
        <v>255</v>
      </c>
      <c r="E33" s="216">
        <f>_xlfn.MAXIFS('4-Basis ruimtestaat'!M:M,'4-Basis ruimtestaat'!B:B,'2-Kosten per locatie'!A33)</f>
        <v>0</v>
      </c>
      <c r="F33" s="216">
        <f>_xlfn.MAXIFS('4-Basis ruimtestaat'!N:N,'4-Basis ruimtestaat'!B:B,'2-Kosten per locatie'!A33)</f>
        <v>0</v>
      </c>
      <c r="G33" s="216">
        <f>_xlfn.MAXIFS('4-Basis ruimtestaat'!O:O,'4-Basis ruimtestaat'!B:B,'2-Kosten per locatie'!A33)</f>
        <v>0</v>
      </c>
      <c r="H33" s="216">
        <f>_xlfn.MAXIFS('4-Basis ruimtestaat'!P:P,'4-Basis ruimtestaat'!B:B,'2-Kosten per locatie'!A33)</f>
        <v>0</v>
      </c>
      <c r="I33" s="216">
        <f>_xlfn.MAXIFS('4-Basis ruimtestaat'!Q:Q,'4-Basis ruimtestaat'!B:B,'2-Kosten per locatie'!A33)</f>
        <v>0</v>
      </c>
      <c r="J33" s="479" t="e">
        <f>SUMIF('4-Basis ruimtestaat'!B:B,'2-Kosten per locatie'!A33,'4-Basis ruimtestaat'!R:R)</f>
        <v>#DIV/0!</v>
      </c>
      <c r="K33" s="479">
        <f>SUMIF('4-Basis ruimtestaat'!B:B,'2-Kosten per locatie'!A33,'4-Basis ruimtestaat'!S:S)</f>
        <v>0</v>
      </c>
      <c r="L33" s="479">
        <f>SUMIF('4-Basis ruimtestaat'!B:B,'2-Kosten per locatie'!A33,'4-Basis ruimtestaat'!T:T)</f>
        <v>0</v>
      </c>
      <c r="M33" s="479">
        <f>SUMIF('4-Basis ruimtestaat'!B:B,'2-Kosten per locatie'!A33,'4-Basis ruimtestaat'!U:U)</f>
        <v>0</v>
      </c>
      <c r="N33" s="479">
        <f>SUMIF('4-Basis ruimtestaat'!B:B,'2-Kosten per locatie'!A33,'4-Basis ruimtestaat'!V:V)</f>
        <v>0</v>
      </c>
      <c r="O33" s="479">
        <f>SUMIF('4-Basis ruimtestaat'!B:B,'2-Kosten per locatie'!A33,'4-Basis ruimtestaat'!W:W)</f>
        <v>0</v>
      </c>
      <c r="P33" s="479" t="e">
        <f t="shared" si="5"/>
        <v>#DIV/0!</v>
      </c>
      <c r="Q33" s="479">
        <f t="shared" si="6"/>
        <v>0</v>
      </c>
      <c r="R33" s="479">
        <f t="shared" si="7"/>
        <v>0</v>
      </c>
      <c r="S33" s="479">
        <f t="shared" si="8"/>
        <v>0</v>
      </c>
      <c r="T33" s="479">
        <f t="shared" si="9"/>
        <v>0</v>
      </c>
      <c r="U33" s="479">
        <f t="shared" si="10"/>
        <v>0</v>
      </c>
      <c r="V33" s="479" t="e">
        <f t="shared" si="1"/>
        <v>#DIV/0!</v>
      </c>
      <c r="W33" s="479">
        <f t="shared" si="2"/>
        <v>0</v>
      </c>
      <c r="X33" s="479">
        <f t="shared" si="3"/>
        <v>0</v>
      </c>
      <c r="Y33" s="479">
        <f t="shared" si="11"/>
        <v>0</v>
      </c>
      <c r="Z33" s="479">
        <f t="shared" si="4"/>
        <v>0</v>
      </c>
      <c r="AA33" s="479">
        <f t="shared" si="4"/>
        <v>0</v>
      </c>
      <c r="AB33" s="53"/>
      <c r="AC33" s="41"/>
      <c r="AD33" s="41"/>
      <c r="AE33" s="41"/>
      <c r="AF33" s="41"/>
    </row>
    <row r="34" spans="1:32" ht="15" customHeight="1">
      <c r="A34" s="482" t="s">
        <v>72</v>
      </c>
      <c r="B34" s="477">
        <f>SUMIF('4-Basis ruimtestaat'!B:B,'2-Kosten per locatie'!A34,'4-Basis ruimtestaat'!J:J)</f>
        <v>103.78999999999999</v>
      </c>
      <c r="C34" s="215">
        <v>1</v>
      </c>
      <c r="D34" s="216">
        <f>_xlfn.MAXIFS('4-Basis ruimtestaat'!L:L,'4-Basis ruimtestaat'!B:B,'2-Kosten per locatie'!A34)</f>
        <v>255</v>
      </c>
      <c r="E34" s="216">
        <f>_xlfn.MAXIFS('4-Basis ruimtestaat'!M:M,'4-Basis ruimtestaat'!B:B,'2-Kosten per locatie'!A34)</f>
        <v>255</v>
      </c>
      <c r="F34" s="216">
        <f>_xlfn.MAXIFS('4-Basis ruimtestaat'!N:N,'4-Basis ruimtestaat'!B:B,'2-Kosten per locatie'!A34)</f>
        <v>102</v>
      </c>
      <c r="G34" s="216">
        <f>_xlfn.MAXIFS('4-Basis ruimtestaat'!O:O,'4-Basis ruimtestaat'!B:B,'2-Kosten per locatie'!A34)</f>
        <v>102</v>
      </c>
      <c r="H34" s="216">
        <f>_xlfn.MAXIFS('4-Basis ruimtestaat'!P:P,'4-Basis ruimtestaat'!B:B,'2-Kosten per locatie'!A34)</f>
        <v>8</v>
      </c>
      <c r="I34" s="216">
        <f>_xlfn.MAXIFS('4-Basis ruimtestaat'!Q:Q,'4-Basis ruimtestaat'!B:B,'2-Kosten per locatie'!A34)</f>
        <v>8</v>
      </c>
      <c r="J34" s="479" t="e">
        <f>SUMIF('4-Basis ruimtestaat'!B:B,'2-Kosten per locatie'!A34,'4-Basis ruimtestaat'!R:R)</f>
        <v>#DIV/0!</v>
      </c>
      <c r="K34" s="479" t="e">
        <f>SUMIF('4-Basis ruimtestaat'!B:B,'2-Kosten per locatie'!A34,'4-Basis ruimtestaat'!S:S)</f>
        <v>#DIV/0!</v>
      </c>
      <c r="L34" s="479" t="e">
        <f>SUMIF('4-Basis ruimtestaat'!B:B,'2-Kosten per locatie'!A34,'4-Basis ruimtestaat'!T:T)</f>
        <v>#DIV/0!</v>
      </c>
      <c r="M34" s="479" t="e">
        <f>SUMIF('4-Basis ruimtestaat'!B:B,'2-Kosten per locatie'!A34,'4-Basis ruimtestaat'!U:U)</f>
        <v>#DIV/0!</v>
      </c>
      <c r="N34" s="479" t="e">
        <f>SUMIF('4-Basis ruimtestaat'!B:B,'2-Kosten per locatie'!A34,'4-Basis ruimtestaat'!V:V)</f>
        <v>#DIV/0!</v>
      </c>
      <c r="O34" s="479" t="e">
        <f>SUMIF('4-Basis ruimtestaat'!B:B,'2-Kosten per locatie'!A34,'4-Basis ruimtestaat'!W:W)</f>
        <v>#DIV/0!</v>
      </c>
      <c r="P34" s="479" t="e">
        <f t="shared" si="5"/>
        <v>#DIV/0!</v>
      </c>
      <c r="Q34" s="479" t="e">
        <f t="shared" si="6"/>
        <v>#DIV/0!</v>
      </c>
      <c r="R34" s="479" t="e">
        <f t="shared" si="7"/>
        <v>#DIV/0!</v>
      </c>
      <c r="S34" s="479" t="e">
        <f t="shared" si="8"/>
        <v>#DIV/0!</v>
      </c>
      <c r="T34" s="479" t="e">
        <f t="shared" si="9"/>
        <v>#DIV/0!</v>
      </c>
      <c r="U34" s="479" t="e">
        <f t="shared" si="10"/>
        <v>#DIV/0!</v>
      </c>
      <c r="V34" s="479" t="e">
        <f t="shared" si="1"/>
        <v>#DIV/0!</v>
      </c>
      <c r="W34" s="479" t="e">
        <f t="shared" si="2"/>
        <v>#DIV/0!</v>
      </c>
      <c r="X34" s="479" t="e">
        <f t="shared" si="3"/>
        <v>#DIV/0!</v>
      </c>
      <c r="Y34" s="479" t="e">
        <f t="shared" si="11"/>
        <v>#DIV/0!</v>
      </c>
      <c r="Z34" s="479" t="e">
        <f t="shared" si="4"/>
        <v>#DIV/0!</v>
      </c>
      <c r="AA34" s="479" t="e">
        <f t="shared" si="4"/>
        <v>#DIV/0!</v>
      </c>
      <c r="AB34" s="53"/>
      <c r="AC34" s="41"/>
      <c r="AD34" s="41"/>
      <c r="AE34" s="41"/>
      <c r="AF34" s="41"/>
    </row>
    <row r="35" spans="1:32" ht="15" customHeight="1">
      <c r="A35" s="482" t="s">
        <v>73</v>
      </c>
      <c r="B35" s="477">
        <f>SUMIF('4-Basis ruimtestaat'!B:B,'2-Kosten per locatie'!A35,'4-Basis ruimtestaat'!J:J)</f>
        <v>1122.8825900000002</v>
      </c>
      <c r="C35" s="215">
        <v>1</v>
      </c>
      <c r="D35" s="216">
        <f>_xlfn.MAXIFS('4-Basis ruimtestaat'!L:L,'4-Basis ruimtestaat'!B:B,'2-Kosten per locatie'!A35)</f>
        <v>255</v>
      </c>
      <c r="E35" s="216">
        <f>_xlfn.MAXIFS('4-Basis ruimtestaat'!M:M,'4-Basis ruimtestaat'!B:B,'2-Kosten per locatie'!A35)</f>
        <v>255</v>
      </c>
      <c r="F35" s="216">
        <f>_xlfn.MAXIFS('4-Basis ruimtestaat'!N:N,'4-Basis ruimtestaat'!B:B,'2-Kosten per locatie'!A35)</f>
        <v>102</v>
      </c>
      <c r="G35" s="216">
        <f>_xlfn.MAXIFS('4-Basis ruimtestaat'!O:O,'4-Basis ruimtestaat'!B:B,'2-Kosten per locatie'!A35)</f>
        <v>102</v>
      </c>
      <c r="H35" s="216">
        <f>_xlfn.MAXIFS('4-Basis ruimtestaat'!P:P,'4-Basis ruimtestaat'!B:B,'2-Kosten per locatie'!A35)</f>
        <v>8</v>
      </c>
      <c r="I35" s="216">
        <f>_xlfn.MAXIFS('4-Basis ruimtestaat'!Q:Q,'4-Basis ruimtestaat'!B:B,'2-Kosten per locatie'!A35)</f>
        <v>8</v>
      </c>
      <c r="J35" s="479" t="e">
        <f>SUMIF('4-Basis ruimtestaat'!B:B,'2-Kosten per locatie'!A35,'4-Basis ruimtestaat'!R:R)</f>
        <v>#DIV/0!</v>
      </c>
      <c r="K35" s="479" t="e">
        <f>SUMIF('4-Basis ruimtestaat'!B:B,'2-Kosten per locatie'!A35,'4-Basis ruimtestaat'!S:S)</f>
        <v>#DIV/0!</v>
      </c>
      <c r="L35" s="479" t="e">
        <f>SUMIF('4-Basis ruimtestaat'!B:B,'2-Kosten per locatie'!A35,'4-Basis ruimtestaat'!T:T)</f>
        <v>#DIV/0!</v>
      </c>
      <c r="M35" s="479" t="e">
        <f>SUMIF('4-Basis ruimtestaat'!B:B,'2-Kosten per locatie'!A35,'4-Basis ruimtestaat'!U:U)</f>
        <v>#DIV/0!</v>
      </c>
      <c r="N35" s="479" t="e">
        <f>SUMIF('4-Basis ruimtestaat'!B:B,'2-Kosten per locatie'!A35,'4-Basis ruimtestaat'!V:V)</f>
        <v>#DIV/0!</v>
      </c>
      <c r="O35" s="479" t="e">
        <f>SUMIF('4-Basis ruimtestaat'!B:B,'2-Kosten per locatie'!A35,'4-Basis ruimtestaat'!W:W)</f>
        <v>#DIV/0!</v>
      </c>
      <c r="P35" s="479" t="e">
        <f t="shared" ref="P35:P42" si="24">IF(J35&lt;(D35*$E$2),D35*$E$2-J35,0)</f>
        <v>#DIV/0!</v>
      </c>
      <c r="Q35" s="479" t="e">
        <f t="shared" ref="Q35:Q42" si="25">IF(K35&lt;(E35*$E$2),E35*$E$2-K35,0)</f>
        <v>#DIV/0!</v>
      </c>
      <c r="R35" s="479" t="e">
        <f t="shared" ref="R35:R42" si="26">IF(L35&lt;(F35*$E$2),F35*$E$2-L35,0)</f>
        <v>#DIV/0!</v>
      </c>
      <c r="S35" s="479" t="e">
        <f t="shared" ref="S35:S42" si="27">IF(M35&lt;(G35*$E$2),G35*$E$2-M35,0)</f>
        <v>#DIV/0!</v>
      </c>
      <c r="T35" s="479" t="e">
        <f t="shared" ref="T35:T42" si="28">IF(N35&lt;(H35*$E$2),H35*$E$2-N35,0)</f>
        <v>#DIV/0!</v>
      </c>
      <c r="U35" s="479" t="e">
        <f t="shared" ref="U35:U42" si="29">IF(O35&lt;(I35*$E$2),I35*$E$2-O35,0)</f>
        <v>#DIV/0!</v>
      </c>
      <c r="V35" s="479" t="e">
        <f t="shared" ref="V35:V42" si="30">J35*$E$5</f>
        <v>#DIV/0!</v>
      </c>
      <c r="W35" s="479" t="e">
        <f t="shared" ref="W35:W42" si="31">K35*$E$5</f>
        <v>#DIV/0!</v>
      </c>
      <c r="X35" s="479" t="e">
        <f t="shared" ref="X35:X42" si="32">L35*$E$5</f>
        <v>#DIV/0!</v>
      </c>
      <c r="Y35" s="479" t="e">
        <f t="shared" ref="Y35:Y42" si="33">M35*$E$5</f>
        <v>#DIV/0!</v>
      </c>
      <c r="Z35" s="479" t="e">
        <f t="shared" ref="Z35:Z42" si="34">N35*$E$5</f>
        <v>#DIV/0!</v>
      </c>
      <c r="AA35" s="479" t="e">
        <f t="shared" ref="AA35:AA42" si="35">O35*$E$5</f>
        <v>#DIV/0!</v>
      </c>
      <c r="AB35" s="53"/>
      <c r="AC35" s="41"/>
      <c r="AD35" s="41"/>
      <c r="AE35" s="41"/>
      <c r="AF35" s="41"/>
    </row>
    <row r="36" spans="1:32" ht="15" customHeight="1">
      <c r="A36" s="482" t="s">
        <v>74</v>
      </c>
      <c r="B36" s="477">
        <f>SUMIF('4-Basis ruimtestaat'!B:B,'2-Kosten per locatie'!A36,'4-Basis ruimtestaat'!J:J)</f>
        <v>11378.662830000008</v>
      </c>
      <c r="C36" s="215">
        <v>1</v>
      </c>
      <c r="D36" s="216">
        <f>_xlfn.MAXIFS('4-Basis ruimtestaat'!L:L,'4-Basis ruimtestaat'!B:B,'2-Kosten per locatie'!A36)</f>
        <v>255</v>
      </c>
      <c r="E36" s="216">
        <f>_xlfn.MAXIFS('4-Basis ruimtestaat'!M:M,'4-Basis ruimtestaat'!B:B,'2-Kosten per locatie'!A36)</f>
        <v>255</v>
      </c>
      <c r="F36" s="216">
        <f>_xlfn.MAXIFS('4-Basis ruimtestaat'!N:N,'4-Basis ruimtestaat'!B:B,'2-Kosten per locatie'!A36)</f>
        <v>102</v>
      </c>
      <c r="G36" s="216">
        <f>_xlfn.MAXIFS('4-Basis ruimtestaat'!O:O,'4-Basis ruimtestaat'!B:B,'2-Kosten per locatie'!A36)</f>
        <v>102</v>
      </c>
      <c r="H36" s="216">
        <f>_xlfn.MAXIFS('4-Basis ruimtestaat'!P:P,'4-Basis ruimtestaat'!B:B,'2-Kosten per locatie'!A36)</f>
        <v>8</v>
      </c>
      <c r="I36" s="216">
        <f>_xlfn.MAXIFS('4-Basis ruimtestaat'!Q:Q,'4-Basis ruimtestaat'!B:B,'2-Kosten per locatie'!A36)</f>
        <v>8</v>
      </c>
      <c r="J36" s="479" t="e">
        <f>SUMIF('4-Basis ruimtestaat'!B:B,'2-Kosten per locatie'!A36,'4-Basis ruimtestaat'!R:R)</f>
        <v>#DIV/0!</v>
      </c>
      <c r="K36" s="479" t="e">
        <f>SUMIF('4-Basis ruimtestaat'!B:B,'2-Kosten per locatie'!A36,'4-Basis ruimtestaat'!S:S)</f>
        <v>#DIV/0!</v>
      </c>
      <c r="L36" s="479" t="e">
        <f>SUMIF('4-Basis ruimtestaat'!B:B,'2-Kosten per locatie'!A36,'4-Basis ruimtestaat'!T:T)</f>
        <v>#DIV/0!</v>
      </c>
      <c r="M36" s="479" t="e">
        <f>SUMIF('4-Basis ruimtestaat'!B:B,'2-Kosten per locatie'!A36,'4-Basis ruimtestaat'!U:U)</f>
        <v>#DIV/0!</v>
      </c>
      <c r="N36" s="479" t="e">
        <f>SUMIF('4-Basis ruimtestaat'!B:B,'2-Kosten per locatie'!A36,'4-Basis ruimtestaat'!V:V)</f>
        <v>#DIV/0!</v>
      </c>
      <c r="O36" s="479" t="e">
        <f>SUMIF('4-Basis ruimtestaat'!B:B,'2-Kosten per locatie'!A36,'4-Basis ruimtestaat'!W:W)</f>
        <v>#DIV/0!</v>
      </c>
      <c r="P36" s="479" t="e">
        <f t="shared" si="24"/>
        <v>#DIV/0!</v>
      </c>
      <c r="Q36" s="479" t="e">
        <f t="shared" si="25"/>
        <v>#DIV/0!</v>
      </c>
      <c r="R36" s="479" t="e">
        <f t="shared" si="26"/>
        <v>#DIV/0!</v>
      </c>
      <c r="S36" s="479" t="e">
        <f t="shared" si="27"/>
        <v>#DIV/0!</v>
      </c>
      <c r="T36" s="479" t="e">
        <f t="shared" si="28"/>
        <v>#DIV/0!</v>
      </c>
      <c r="U36" s="479" t="e">
        <f t="shared" si="29"/>
        <v>#DIV/0!</v>
      </c>
      <c r="V36" s="479" t="e">
        <f t="shared" si="30"/>
        <v>#DIV/0!</v>
      </c>
      <c r="W36" s="479" t="e">
        <f t="shared" si="31"/>
        <v>#DIV/0!</v>
      </c>
      <c r="X36" s="479" t="e">
        <f t="shared" si="32"/>
        <v>#DIV/0!</v>
      </c>
      <c r="Y36" s="479" t="e">
        <f t="shared" si="33"/>
        <v>#DIV/0!</v>
      </c>
      <c r="Z36" s="479" t="e">
        <f t="shared" si="34"/>
        <v>#DIV/0!</v>
      </c>
      <c r="AA36" s="479" t="e">
        <f t="shared" si="35"/>
        <v>#DIV/0!</v>
      </c>
      <c r="AB36" s="53"/>
      <c r="AC36" s="41"/>
      <c r="AD36" s="41"/>
      <c r="AE36" s="41"/>
      <c r="AF36" s="41"/>
    </row>
    <row r="37" spans="1:32" ht="15" customHeight="1">
      <c r="A37" s="482" t="s">
        <v>75</v>
      </c>
      <c r="B37" s="477">
        <f>SUMIF('4-Basis ruimtestaat'!B:B,'2-Kosten per locatie'!A37,'4-Basis ruimtestaat'!J:J)</f>
        <v>94.410000000000011</v>
      </c>
      <c r="C37" s="215">
        <v>1</v>
      </c>
      <c r="D37" s="216">
        <f>_xlfn.MAXIFS('4-Basis ruimtestaat'!L:L,'4-Basis ruimtestaat'!B:B,'2-Kosten per locatie'!A37)</f>
        <v>255</v>
      </c>
      <c r="E37" s="216">
        <f>_xlfn.MAXIFS('4-Basis ruimtestaat'!M:M,'4-Basis ruimtestaat'!B:B,'2-Kosten per locatie'!A37)</f>
        <v>255</v>
      </c>
      <c r="F37" s="216">
        <f>_xlfn.MAXIFS('4-Basis ruimtestaat'!N:N,'4-Basis ruimtestaat'!B:B,'2-Kosten per locatie'!A37)</f>
        <v>102</v>
      </c>
      <c r="G37" s="216">
        <f>_xlfn.MAXIFS('4-Basis ruimtestaat'!O:O,'4-Basis ruimtestaat'!B:B,'2-Kosten per locatie'!A37)</f>
        <v>102</v>
      </c>
      <c r="H37" s="216">
        <f>_xlfn.MAXIFS('4-Basis ruimtestaat'!P:P,'4-Basis ruimtestaat'!B:B,'2-Kosten per locatie'!A37)</f>
        <v>8</v>
      </c>
      <c r="I37" s="216">
        <f>_xlfn.MAXIFS('4-Basis ruimtestaat'!Q:Q,'4-Basis ruimtestaat'!B:B,'2-Kosten per locatie'!A37)</f>
        <v>8</v>
      </c>
      <c r="J37" s="479" t="e">
        <f>SUMIF('4-Basis ruimtestaat'!B:B,'2-Kosten per locatie'!A37,'4-Basis ruimtestaat'!R:R)</f>
        <v>#DIV/0!</v>
      </c>
      <c r="K37" s="479" t="e">
        <f>SUMIF('4-Basis ruimtestaat'!B:B,'2-Kosten per locatie'!A37,'4-Basis ruimtestaat'!S:S)</f>
        <v>#DIV/0!</v>
      </c>
      <c r="L37" s="479" t="e">
        <f>SUMIF('4-Basis ruimtestaat'!B:B,'2-Kosten per locatie'!A37,'4-Basis ruimtestaat'!T:T)</f>
        <v>#DIV/0!</v>
      </c>
      <c r="M37" s="479" t="e">
        <f>SUMIF('4-Basis ruimtestaat'!B:B,'2-Kosten per locatie'!A37,'4-Basis ruimtestaat'!U:U)</f>
        <v>#DIV/0!</v>
      </c>
      <c r="N37" s="479" t="e">
        <f>SUMIF('4-Basis ruimtestaat'!B:B,'2-Kosten per locatie'!A37,'4-Basis ruimtestaat'!V:V)</f>
        <v>#DIV/0!</v>
      </c>
      <c r="O37" s="479" t="e">
        <f>SUMIF('4-Basis ruimtestaat'!B:B,'2-Kosten per locatie'!A37,'4-Basis ruimtestaat'!W:W)</f>
        <v>#DIV/0!</v>
      </c>
      <c r="P37" s="479" t="e">
        <f t="shared" si="24"/>
        <v>#DIV/0!</v>
      </c>
      <c r="Q37" s="479" t="e">
        <f t="shared" si="25"/>
        <v>#DIV/0!</v>
      </c>
      <c r="R37" s="479" t="e">
        <f t="shared" si="26"/>
        <v>#DIV/0!</v>
      </c>
      <c r="S37" s="479" t="e">
        <f t="shared" si="27"/>
        <v>#DIV/0!</v>
      </c>
      <c r="T37" s="479" t="e">
        <f t="shared" si="28"/>
        <v>#DIV/0!</v>
      </c>
      <c r="U37" s="479" t="e">
        <f t="shared" si="29"/>
        <v>#DIV/0!</v>
      </c>
      <c r="V37" s="479" t="e">
        <f t="shared" si="30"/>
        <v>#DIV/0!</v>
      </c>
      <c r="W37" s="479" t="e">
        <f t="shared" si="31"/>
        <v>#DIV/0!</v>
      </c>
      <c r="X37" s="479" t="e">
        <f t="shared" si="32"/>
        <v>#DIV/0!</v>
      </c>
      <c r="Y37" s="479" t="e">
        <f t="shared" si="33"/>
        <v>#DIV/0!</v>
      </c>
      <c r="Z37" s="479" t="e">
        <f t="shared" si="34"/>
        <v>#DIV/0!</v>
      </c>
      <c r="AA37" s="479" t="e">
        <f t="shared" si="35"/>
        <v>#DIV/0!</v>
      </c>
      <c r="AB37" s="53"/>
      <c r="AC37" s="41"/>
      <c r="AD37" s="41"/>
      <c r="AE37" s="41"/>
      <c r="AF37" s="41"/>
    </row>
    <row r="38" spans="1:32" ht="15" customHeight="1">
      <c r="A38" s="482" t="s">
        <v>76</v>
      </c>
      <c r="B38" s="477">
        <f>SUMIF('4-Basis ruimtestaat'!B:B,'2-Kosten per locatie'!A38,'4-Basis ruimtestaat'!J:J)</f>
        <v>13614.8</v>
      </c>
      <c r="C38" s="215">
        <v>1</v>
      </c>
      <c r="D38" s="216">
        <f>_xlfn.MAXIFS('4-Basis ruimtestaat'!L:L,'4-Basis ruimtestaat'!B:B,'2-Kosten per locatie'!A38)</f>
        <v>255</v>
      </c>
      <c r="E38" s="532">
        <f>_xlfn.MAXIFS('4-Basis ruimtestaat'!M:M,'4-Basis ruimtestaat'!B:B,'2-Kosten per locatie'!A38)</f>
        <v>510</v>
      </c>
      <c r="F38" s="532">
        <f>_xlfn.MAXIFS('4-Basis ruimtestaat'!N:N,'4-Basis ruimtestaat'!B:B,'2-Kosten per locatie'!A38)</f>
        <v>102</v>
      </c>
      <c r="G38" s="532">
        <f>_xlfn.MAXIFS('4-Basis ruimtestaat'!O:O,'4-Basis ruimtestaat'!B:B,'2-Kosten per locatie'!A38)</f>
        <v>208</v>
      </c>
      <c r="H38" s="532">
        <f>_xlfn.MAXIFS('4-Basis ruimtestaat'!P:P,'4-Basis ruimtestaat'!B:B,'2-Kosten per locatie'!A38)</f>
        <v>8</v>
      </c>
      <c r="I38" s="532">
        <f>_xlfn.MAXIFS('4-Basis ruimtestaat'!Q:Q,'4-Basis ruimtestaat'!B:B,'2-Kosten per locatie'!A38)</f>
        <v>12</v>
      </c>
      <c r="J38" s="479" t="e">
        <f>SUMIF('4-Basis ruimtestaat'!B:B,'2-Kosten per locatie'!A38,'4-Basis ruimtestaat'!R:R)</f>
        <v>#DIV/0!</v>
      </c>
      <c r="K38" s="479" t="e">
        <f>SUMIF('4-Basis ruimtestaat'!B:B,'2-Kosten per locatie'!A38,'4-Basis ruimtestaat'!S:S)</f>
        <v>#DIV/0!</v>
      </c>
      <c r="L38" s="479" t="e">
        <f>SUMIF('4-Basis ruimtestaat'!B:B,'2-Kosten per locatie'!A38,'4-Basis ruimtestaat'!T:T)</f>
        <v>#DIV/0!</v>
      </c>
      <c r="M38" s="479" t="e">
        <f>SUMIF('4-Basis ruimtestaat'!B:B,'2-Kosten per locatie'!A38,'4-Basis ruimtestaat'!U:U)</f>
        <v>#DIV/0!</v>
      </c>
      <c r="N38" s="479" t="e">
        <f>SUMIF('4-Basis ruimtestaat'!B:B,'2-Kosten per locatie'!A38,'4-Basis ruimtestaat'!V:V)</f>
        <v>#DIV/0!</v>
      </c>
      <c r="O38" s="479" t="e">
        <f>SUMIF('4-Basis ruimtestaat'!B:B,'2-Kosten per locatie'!A38,'4-Basis ruimtestaat'!W:W)</f>
        <v>#DIV/0!</v>
      </c>
      <c r="P38" s="479" t="e">
        <f t="shared" si="24"/>
        <v>#DIV/0!</v>
      </c>
      <c r="Q38" s="479" t="e">
        <f t="shared" si="25"/>
        <v>#DIV/0!</v>
      </c>
      <c r="R38" s="479" t="e">
        <f t="shared" si="26"/>
        <v>#DIV/0!</v>
      </c>
      <c r="S38" s="479" t="e">
        <f t="shared" si="27"/>
        <v>#DIV/0!</v>
      </c>
      <c r="T38" s="479" t="e">
        <f t="shared" si="28"/>
        <v>#DIV/0!</v>
      </c>
      <c r="U38" s="479" t="e">
        <f t="shared" si="29"/>
        <v>#DIV/0!</v>
      </c>
      <c r="V38" s="479" t="e">
        <f t="shared" si="30"/>
        <v>#DIV/0!</v>
      </c>
      <c r="W38" s="479" t="e">
        <f t="shared" si="31"/>
        <v>#DIV/0!</v>
      </c>
      <c r="X38" s="479" t="e">
        <f t="shared" si="32"/>
        <v>#DIV/0!</v>
      </c>
      <c r="Y38" s="479" t="e">
        <f t="shared" si="33"/>
        <v>#DIV/0!</v>
      </c>
      <c r="Z38" s="479" t="e">
        <f t="shared" si="34"/>
        <v>#DIV/0!</v>
      </c>
      <c r="AA38" s="479" t="e">
        <f t="shared" si="35"/>
        <v>#DIV/0!</v>
      </c>
      <c r="AB38" s="53"/>
      <c r="AC38" s="41"/>
      <c r="AD38" s="41"/>
      <c r="AE38" s="41"/>
      <c r="AF38" s="41"/>
    </row>
    <row r="39" spans="1:32" ht="15" customHeight="1">
      <c r="A39" s="482" t="s">
        <v>77</v>
      </c>
      <c r="B39" s="477">
        <f>SUMIF('4-Basis ruimtestaat'!B:B,'2-Kosten per locatie'!A39,'4-Basis ruimtestaat'!J:J)</f>
        <v>16344.349999999989</v>
      </c>
      <c r="C39" s="215">
        <v>1</v>
      </c>
      <c r="D39" s="216">
        <f>_xlfn.MAXIFS('4-Basis ruimtestaat'!L:L,'4-Basis ruimtestaat'!B:B,'2-Kosten per locatie'!A39)</f>
        <v>255</v>
      </c>
      <c r="E39" s="216">
        <f>_xlfn.MAXIFS('4-Basis ruimtestaat'!M:M,'4-Basis ruimtestaat'!B:B,'2-Kosten per locatie'!A39)</f>
        <v>255</v>
      </c>
      <c r="F39" s="216">
        <f>_xlfn.MAXIFS('4-Basis ruimtestaat'!N:N,'4-Basis ruimtestaat'!B:B,'2-Kosten per locatie'!A39)</f>
        <v>102</v>
      </c>
      <c r="G39" s="216">
        <f>_xlfn.MAXIFS('4-Basis ruimtestaat'!O:O,'4-Basis ruimtestaat'!B:B,'2-Kosten per locatie'!A39)</f>
        <v>102</v>
      </c>
      <c r="H39" s="216">
        <f>_xlfn.MAXIFS('4-Basis ruimtestaat'!P:P,'4-Basis ruimtestaat'!B:B,'2-Kosten per locatie'!A39)</f>
        <v>8</v>
      </c>
      <c r="I39" s="216">
        <f>_xlfn.MAXIFS('4-Basis ruimtestaat'!Q:Q,'4-Basis ruimtestaat'!B:B,'2-Kosten per locatie'!A39)</f>
        <v>8</v>
      </c>
      <c r="J39" s="479" t="e">
        <f>SUMIF('4-Basis ruimtestaat'!B:B,'2-Kosten per locatie'!A39,'4-Basis ruimtestaat'!R:R)</f>
        <v>#DIV/0!</v>
      </c>
      <c r="K39" s="479" t="e">
        <f>SUMIF('4-Basis ruimtestaat'!B:B,'2-Kosten per locatie'!A39,'4-Basis ruimtestaat'!S:S)</f>
        <v>#DIV/0!</v>
      </c>
      <c r="L39" s="479" t="e">
        <f>SUMIF('4-Basis ruimtestaat'!B:B,'2-Kosten per locatie'!A39,'4-Basis ruimtestaat'!T:T)</f>
        <v>#DIV/0!</v>
      </c>
      <c r="M39" s="479" t="e">
        <f>SUMIF('4-Basis ruimtestaat'!B:B,'2-Kosten per locatie'!A39,'4-Basis ruimtestaat'!U:U)</f>
        <v>#DIV/0!</v>
      </c>
      <c r="N39" s="479" t="e">
        <f>SUMIF('4-Basis ruimtestaat'!B:B,'2-Kosten per locatie'!A39,'4-Basis ruimtestaat'!V:V)</f>
        <v>#DIV/0!</v>
      </c>
      <c r="O39" s="479" t="e">
        <f>SUMIF('4-Basis ruimtestaat'!B:B,'2-Kosten per locatie'!A39,'4-Basis ruimtestaat'!W:W)</f>
        <v>#DIV/0!</v>
      </c>
      <c r="P39" s="479" t="e">
        <f t="shared" si="24"/>
        <v>#DIV/0!</v>
      </c>
      <c r="Q39" s="479" t="e">
        <f t="shared" si="25"/>
        <v>#DIV/0!</v>
      </c>
      <c r="R39" s="479" t="e">
        <f t="shared" si="26"/>
        <v>#DIV/0!</v>
      </c>
      <c r="S39" s="479" t="e">
        <f t="shared" si="27"/>
        <v>#DIV/0!</v>
      </c>
      <c r="T39" s="479" t="e">
        <f t="shared" si="28"/>
        <v>#DIV/0!</v>
      </c>
      <c r="U39" s="479" t="e">
        <f t="shared" si="29"/>
        <v>#DIV/0!</v>
      </c>
      <c r="V39" s="479" t="e">
        <f t="shared" si="30"/>
        <v>#DIV/0!</v>
      </c>
      <c r="W39" s="479" t="e">
        <f t="shared" si="31"/>
        <v>#DIV/0!</v>
      </c>
      <c r="X39" s="479" t="e">
        <f t="shared" si="32"/>
        <v>#DIV/0!</v>
      </c>
      <c r="Y39" s="479" t="e">
        <f t="shared" si="33"/>
        <v>#DIV/0!</v>
      </c>
      <c r="Z39" s="479" t="e">
        <f t="shared" si="34"/>
        <v>#DIV/0!</v>
      </c>
      <c r="AA39" s="479" t="e">
        <f t="shared" si="35"/>
        <v>#DIV/0!</v>
      </c>
      <c r="AB39" s="53"/>
      <c r="AC39" s="41"/>
      <c r="AD39" s="41"/>
      <c r="AE39" s="41"/>
      <c r="AF39" s="41"/>
    </row>
    <row r="40" spans="1:32" ht="15" customHeight="1">
      <c r="A40" s="482" t="s">
        <v>78</v>
      </c>
      <c r="B40" s="477">
        <f>SUMIF('4-Basis ruimtestaat'!B:B,'2-Kosten per locatie'!A40,'4-Basis ruimtestaat'!J:J)</f>
        <v>89.406469999999999</v>
      </c>
      <c r="C40" s="215">
        <v>1</v>
      </c>
      <c r="D40" s="216">
        <f>_xlfn.MAXIFS('4-Basis ruimtestaat'!L:L,'4-Basis ruimtestaat'!B:B,'2-Kosten per locatie'!A40)</f>
        <v>255</v>
      </c>
      <c r="E40" s="216">
        <f>_xlfn.MAXIFS('4-Basis ruimtestaat'!M:M,'4-Basis ruimtestaat'!B:B,'2-Kosten per locatie'!A40)</f>
        <v>255</v>
      </c>
      <c r="F40" s="216">
        <f>_xlfn.MAXIFS('4-Basis ruimtestaat'!N:N,'4-Basis ruimtestaat'!B:B,'2-Kosten per locatie'!A40)</f>
        <v>102</v>
      </c>
      <c r="G40" s="216">
        <f>_xlfn.MAXIFS('4-Basis ruimtestaat'!O:O,'4-Basis ruimtestaat'!B:B,'2-Kosten per locatie'!A40)</f>
        <v>102</v>
      </c>
      <c r="H40" s="216">
        <f>_xlfn.MAXIFS('4-Basis ruimtestaat'!P:P,'4-Basis ruimtestaat'!B:B,'2-Kosten per locatie'!A40)</f>
        <v>8</v>
      </c>
      <c r="I40" s="216">
        <f>_xlfn.MAXIFS('4-Basis ruimtestaat'!Q:Q,'4-Basis ruimtestaat'!B:B,'2-Kosten per locatie'!A40)</f>
        <v>8</v>
      </c>
      <c r="J40" s="479" t="e">
        <f>SUMIF('4-Basis ruimtestaat'!B:B,'2-Kosten per locatie'!A40,'4-Basis ruimtestaat'!R:R)</f>
        <v>#DIV/0!</v>
      </c>
      <c r="K40" s="479" t="e">
        <f>SUMIF('4-Basis ruimtestaat'!B:B,'2-Kosten per locatie'!A40,'4-Basis ruimtestaat'!S:S)</f>
        <v>#DIV/0!</v>
      </c>
      <c r="L40" s="479" t="e">
        <f>SUMIF('4-Basis ruimtestaat'!B:B,'2-Kosten per locatie'!A40,'4-Basis ruimtestaat'!T:T)</f>
        <v>#DIV/0!</v>
      </c>
      <c r="M40" s="479" t="e">
        <f>SUMIF('4-Basis ruimtestaat'!B:B,'2-Kosten per locatie'!A40,'4-Basis ruimtestaat'!U:U)</f>
        <v>#DIV/0!</v>
      </c>
      <c r="N40" s="479" t="e">
        <f>SUMIF('4-Basis ruimtestaat'!B:B,'2-Kosten per locatie'!A40,'4-Basis ruimtestaat'!V:V)</f>
        <v>#DIV/0!</v>
      </c>
      <c r="O40" s="479" t="e">
        <f>SUMIF('4-Basis ruimtestaat'!B:B,'2-Kosten per locatie'!A40,'4-Basis ruimtestaat'!W:W)</f>
        <v>#DIV/0!</v>
      </c>
      <c r="P40" s="479" t="e">
        <f t="shared" si="24"/>
        <v>#DIV/0!</v>
      </c>
      <c r="Q40" s="479" t="e">
        <f t="shared" si="25"/>
        <v>#DIV/0!</v>
      </c>
      <c r="R40" s="479" t="e">
        <f t="shared" si="26"/>
        <v>#DIV/0!</v>
      </c>
      <c r="S40" s="479" t="e">
        <f t="shared" si="27"/>
        <v>#DIV/0!</v>
      </c>
      <c r="T40" s="479" t="e">
        <f t="shared" si="28"/>
        <v>#DIV/0!</v>
      </c>
      <c r="U40" s="479" t="e">
        <f t="shared" si="29"/>
        <v>#DIV/0!</v>
      </c>
      <c r="V40" s="479" t="e">
        <f t="shared" si="30"/>
        <v>#DIV/0!</v>
      </c>
      <c r="W40" s="479" t="e">
        <f t="shared" si="31"/>
        <v>#DIV/0!</v>
      </c>
      <c r="X40" s="479" t="e">
        <f t="shared" si="32"/>
        <v>#DIV/0!</v>
      </c>
      <c r="Y40" s="479" t="e">
        <f t="shared" si="33"/>
        <v>#DIV/0!</v>
      </c>
      <c r="Z40" s="479" t="e">
        <f t="shared" si="34"/>
        <v>#DIV/0!</v>
      </c>
      <c r="AA40" s="479" t="e">
        <f t="shared" si="35"/>
        <v>#DIV/0!</v>
      </c>
      <c r="AB40" s="53"/>
      <c r="AC40" s="41"/>
      <c r="AD40" s="41"/>
      <c r="AE40" s="41"/>
      <c r="AF40" s="41"/>
    </row>
    <row r="41" spans="1:32" ht="15" customHeight="1">
      <c r="A41" s="482" t="s">
        <v>79</v>
      </c>
      <c r="B41" s="477">
        <f>SUMIF('4-Basis ruimtestaat'!B:B,'2-Kosten per locatie'!A41,'4-Basis ruimtestaat'!J:J)</f>
        <v>53</v>
      </c>
      <c r="C41" s="215">
        <v>1</v>
      </c>
      <c r="D41" s="216">
        <f>_xlfn.MAXIFS('4-Basis ruimtestaat'!L:L,'4-Basis ruimtestaat'!B:B,'2-Kosten per locatie'!A41)</f>
        <v>255</v>
      </c>
      <c r="E41" s="216">
        <f>_xlfn.MAXIFS('4-Basis ruimtestaat'!M:M,'4-Basis ruimtestaat'!B:B,'2-Kosten per locatie'!A41)</f>
        <v>255</v>
      </c>
      <c r="F41" s="216">
        <f>_xlfn.MAXIFS('4-Basis ruimtestaat'!N:N,'4-Basis ruimtestaat'!B:B,'2-Kosten per locatie'!A41)</f>
        <v>102</v>
      </c>
      <c r="G41" s="216">
        <f>_xlfn.MAXIFS('4-Basis ruimtestaat'!O:O,'4-Basis ruimtestaat'!B:B,'2-Kosten per locatie'!A41)</f>
        <v>102</v>
      </c>
      <c r="H41" s="216">
        <f>_xlfn.MAXIFS('4-Basis ruimtestaat'!P:P,'4-Basis ruimtestaat'!B:B,'2-Kosten per locatie'!A41)</f>
        <v>8</v>
      </c>
      <c r="I41" s="216">
        <f>_xlfn.MAXIFS('4-Basis ruimtestaat'!Q:Q,'4-Basis ruimtestaat'!B:B,'2-Kosten per locatie'!A41)</f>
        <v>8</v>
      </c>
      <c r="J41" s="479" t="e">
        <f>SUMIF('4-Basis ruimtestaat'!B:B,'2-Kosten per locatie'!A41,'4-Basis ruimtestaat'!R:R)</f>
        <v>#DIV/0!</v>
      </c>
      <c r="K41" s="479" t="e">
        <f>SUMIF('4-Basis ruimtestaat'!B:B,'2-Kosten per locatie'!A41,'4-Basis ruimtestaat'!S:S)</f>
        <v>#DIV/0!</v>
      </c>
      <c r="L41" s="479" t="e">
        <f>SUMIF('4-Basis ruimtestaat'!B:B,'2-Kosten per locatie'!A41,'4-Basis ruimtestaat'!T:T)</f>
        <v>#DIV/0!</v>
      </c>
      <c r="M41" s="479" t="e">
        <f>SUMIF('4-Basis ruimtestaat'!B:B,'2-Kosten per locatie'!A41,'4-Basis ruimtestaat'!U:U)</f>
        <v>#DIV/0!</v>
      </c>
      <c r="N41" s="479" t="e">
        <f>SUMIF('4-Basis ruimtestaat'!B:B,'2-Kosten per locatie'!A41,'4-Basis ruimtestaat'!V:V)</f>
        <v>#DIV/0!</v>
      </c>
      <c r="O41" s="479" t="e">
        <f>SUMIF('4-Basis ruimtestaat'!B:B,'2-Kosten per locatie'!A41,'4-Basis ruimtestaat'!W:W)</f>
        <v>#DIV/0!</v>
      </c>
      <c r="P41" s="479" t="e">
        <f t="shared" si="24"/>
        <v>#DIV/0!</v>
      </c>
      <c r="Q41" s="479" t="e">
        <f t="shared" si="25"/>
        <v>#DIV/0!</v>
      </c>
      <c r="R41" s="479" t="e">
        <f t="shared" si="26"/>
        <v>#DIV/0!</v>
      </c>
      <c r="S41" s="479" t="e">
        <f t="shared" si="27"/>
        <v>#DIV/0!</v>
      </c>
      <c r="T41" s="479" t="e">
        <f t="shared" si="28"/>
        <v>#DIV/0!</v>
      </c>
      <c r="U41" s="479" t="e">
        <f t="shared" si="29"/>
        <v>#DIV/0!</v>
      </c>
      <c r="V41" s="479" t="e">
        <f t="shared" si="30"/>
        <v>#DIV/0!</v>
      </c>
      <c r="W41" s="479" t="e">
        <f t="shared" si="31"/>
        <v>#DIV/0!</v>
      </c>
      <c r="X41" s="479" t="e">
        <f t="shared" si="32"/>
        <v>#DIV/0!</v>
      </c>
      <c r="Y41" s="479" t="e">
        <f t="shared" si="33"/>
        <v>#DIV/0!</v>
      </c>
      <c r="Z41" s="479" t="e">
        <f t="shared" si="34"/>
        <v>#DIV/0!</v>
      </c>
      <c r="AA41" s="479" t="e">
        <f t="shared" si="35"/>
        <v>#DIV/0!</v>
      </c>
      <c r="AB41" s="53"/>
      <c r="AC41" s="41"/>
      <c r="AD41" s="41"/>
      <c r="AE41" s="41"/>
      <c r="AF41" s="41"/>
    </row>
    <row r="42" spans="1:32" ht="15" customHeight="1">
      <c r="A42" s="482" t="s">
        <v>80</v>
      </c>
      <c r="B42" s="477">
        <f>SUMIF('4-Basis ruimtestaat'!B:B,'2-Kosten per locatie'!A42,'4-Basis ruimtestaat'!J:J)</f>
        <v>51.339999999999996</v>
      </c>
      <c r="C42" s="215">
        <v>1</v>
      </c>
      <c r="D42" s="216">
        <f>_xlfn.MAXIFS('4-Basis ruimtestaat'!L:L,'4-Basis ruimtestaat'!B:B,'2-Kosten per locatie'!A42)</f>
        <v>255</v>
      </c>
      <c r="E42" s="216">
        <f>_xlfn.MAXIFS('4-Basis ruimtestaat'!M:M,'4-Basis ruimtestaat'!B:B,'2-Kosten per locatie'!A42)</f>
        <v>255</v>
      </c>
      <c r="F42" s="216">
        <f>_xlfn.MAXIFS('4-Basis ruimtestaat'!N:N,'4-Basis ruimtestaat'!B:B,'2-Kosten per locatie'!A42)</f>
        <v>102</v>
      </c>
      <c r="G42" s="216">
        <f>_xlfn.MAXIFS('4-Basis ruimtestaat'!O:O,'4-Basis ruimtestaat'!B:B,'2-Kosten per locatie'!A42)</f>
        <v>102</v>
      </c>
      <c r="H42" s="216">
        <f>_xlfn.MAXIFS('4-Basis ruimtestaat'!P:P,'4-Basis ruimtestaat'!B:B,'2-Kosten per locatie'!A42)</f>
        <v>8</v>
      </c>
      <c r="I42" s="216">
        <f>_xlfn.MAXIFS('4-Basis ruimtestaat'!Q:Q,'4-Basis ruimtestaat'!B:B,'2-Kosten per locatie'!A42)</f>
        <v>8</v>
      </c>
      <c r="J42" s="479" t="e">
        <f>SUMIF('4-Basis ruimtestaat'!B:B,'2-Kosten per locatie'!A42,'4-Basis ruimtestaat'!R:R)</f>
        <v>#DIV/0!</v>
      </c>
      <c r="K42" s="479" t="e">
        <f>SUMIF('4-Basis ruimtestaat'!B:B,'2-Kosten per locatie'!A42,'4-Basis ruimtestaat'!S:S)</f>
        <v>#DIV/0!</v>
      </c>
      <c r="L42" s="479" t="e">
        <f>SUMIF('4-Basis ruimtestaat'!B:B,'2-Kosten per locatie'!A42,'4-Basis ruimtestaat'!T:T)</f>
        <v>#DIV/0!</v>
      </c>
      <c r="M42" s="479" t="e">
        <f>SUMIF('4-Basis ruimtestaat'!B:B,'2-Kosten per locatie'!A42,'4-Basis ruimtestaat'!U:U)</f>
        <v>#DIV/0!</v>
      </c>
      <c r="N42" s="479" t="e">
        <f>SUMIF('4-Basis ruimtestaat'!B:B,'2-Kosten per locatie'!A42,'4-Basis ruimtestaat'!V:V)</f>
        <v>#DIV/0!</v>
      </c>
      <c r="O42" s="479" t="e">
        <f>SUMIF('4-Basis ruimtestaat'!B:B,'2-Kosten per locatie'!A42,'4-Basis ruimtestaat'!W:W)</f>
        <v>#DIV/0!</v>
      </c>
      <c r="P42" s="479" t="e">
        <f t="shared" si="24"/>
        <v>#DIV/0!</v>
      </c>
      <c r="Q42" s="479" t="e">
        <f t="shared" si="25"/>
        <v>#DIV/0!</v>
      </c>
      <c r="R42" s="479" t="e">
        <f t="shared" si="26"/>
        <v>#DIV/0!</v>
      </c>
      <c r="S42" s="479" t="e">
        <f t="shared" si="27"/>
        <v>#DIV/0!</v>
      </c>
      <c r="T42" s="479" t="e">
        <f t="shared" si="28"/>
        <v>#DIV/0!</v>
      </c>
      <c r="U42" s="479" t="e">
        <f t="shared" si="29"/>
        <v>#DIV/0!</v>
      </c>
      <c r="V42" s="479" t="e">
        <f t="shared" si="30"/>
        <v>#DIV/0!</v>
      </c>
      <c r="W42" s="479" t="e">
        <f t="shared" si="31"/>
        <v>#DIV/0!</v>
      </c>
      <c r="X42" s="479" t="e">
        <f t="shared" si="32"/>
        <v>#DIV/0!</v>
      </c>
      <c r="Y42" s="479" t="e">
        <f t="shared" si="33"/>
        <v>#DIV/0!</v>
      </c>
      <c r="Z42" s="479" t="e">
        <f t="shared" si="34"/>
        <v>#DIV/0!</v>
      </c>
      <c r="AA42" s="479" t="e">
        <f t="shared" si="35"/>
        <v>#DIV/0!</v>
      </c>
      <c r="AB42" s="53"/>
      <c r="AC42" s="41"/>
      <c r="AD42" s="41"/>
      <c r="AE42" s="41"/>
      <c r="AF42" s="41"/>
    </row>
    <row r="43" spans="1:32" ht="15" customHeight="1">
      <c r="A43" s="482" t="s">
        <v>81</v>
      </c>
      <c r="B43" s="477">
        <f>SUMIF('4-Basis ruimtestaat'!B:B,'2-Kosten per locatie'!A43,'4-Basis ruimtestaat'!J:J)</f>
        <v>30.268349999999998</v>
      </c>
      <c r="C43" s="215">
        <v>1</v>
      </c>
      <c r="D43" s="216">
        <f>_xlfn.MAXIFS('4-Basis ruimtestaat'!L:L,'4-Basis ruimtestaat'!B:B,'2-Kosten per locatie'!A43)</f>
        <v>255</v>
      </c>
      <c r="E43" s="216">
        <f>_xlfn.MAXIFS('4-Basis ruimtestaat'!M:M,'4-Basis ruimtestaat'!B:B,'2-Kosten per locatie'!A43)</f>
        <v>255</v>
      </c>
      <c r="F43" s="216">
        <f>_xlfn.MAXIFS('4-Basis ruimtestaat'!N:N,'4-Basis ruimtestaat'!B:B,'2-Kosten per locatie'!A43)</f>
        <v>102</v>
      </c>
      <c r="G43" s="216">
        <f>_xlfn.MAXIFS('4-Basis ruimtestaat'!O:O,'4-Basis ruimtestaat'!B:B,'2-Kosten per locatie'!A43)</f>
        <v>102</v>
      </c>
      <c r="H43" s="216">
        <f>_xlfn.MAXIFS('4-Basis ruimtestaat'!P:P,'4-Basis ruimtestaat'!B:B,'2-Kosten per locatie'!A43)</f>
        <v>8</v>
      </c>
      <c r="I43" s="216">
        <f>_xlfn.MAXIFS('4-Basis ruimtestaat'!Q:Q,'4-Basis ruimtestaat'!B:B,'2-Kosten per locatie'!A43)</f>
        <v>8</v>
      </c>
      <c r="J43" s="479" t="e">
        <f>SUMIF('4-Basis ruimtestaat'!B:B,'2-Kosten per locatie'!A43,'4-Basis ruimtestaat'!R:R)</f>
        <v>#DIV/0!</v>
      </c>
      <c r="K43" s="479" t="e">
        <f>SUMIF('4-Basis ruimtestaat'!B:B,'2-Kosten per locatie'!A43,'4-Basis ruimtestaat'!S:S)</f>
        <v>#DIV/0!</v>
      </c>
      <c r="L43" s="479" t="e">
        <f>SUMIF('4-Basis ruimtestaat'!B:B,'2-Kosten per locatie'!A43,'4-Basis ruimtestaat'!T:T)</f>
        <v>#DIV/0!</v>
      </c>
      <c r="M43" s="479" t="e">
        <f>SUMIF('4-Basis ruimtestaat'!B:B,'2-Kosten per locatie'!A43,'4-Basis ruimtestaat'!U:U)</f>
        <v>#DIV/0!</v>
      </c>
      <c r="N43" s="479" t="e">
        <f>SUMIF('4-Basis ruimtestaat'!B:B,'2-Kosten per locatie'!A43,'4-Basis ruimtestaat'!V:V)</f>
        <v>#DIV/0!</v>
      </c>
      <c r="O43" s="479" t="e">
        <f>SUMIF('4-Basis ruimtestaat'!B:B,'2-Kosten per locatie'!A43,'4-Basis ruimtestaat'!W:W)</f>
        <v>#DIV/0!</v>
      </c>
      <c r="P43" s="479" t="e">
        <f t="shared" ref="P43:P51" si="36">IF(J43&lt;(D43*$E$2),D43*$E$2-J43,0)</f>
        <v>#DIV/0!</v>
      </c>
      <c r="Q43" s="479" t="e">
        <f t="shared" ref="Q43:Q51" si="37">IF(K43&lt;(E43*$E$2),E43*$E$2-K43,0)</f>
        <v>#DIV/0!</v>
      </c>
      <c r="R43" s="479" t="e">
        <f t="shared" ref="R43:R51" si="38">IF(L43&lt;(F43*$E$2),F43*$E$2-L43,0)</f>
        <v>#DIV/0!</v>
      </c>
      <c r="S43" s="479" t="e">
        <f t="shared" ref="S43:S51" si="39">IF(M43&lt;(G43*$E$2),G43*$E$2-M43,0)</f>
        <v>#DIV/0!</v>
      </c>
      <c r="T43" s="479" t="e">
        <f t="shared" ref="T43:T51" si="40">IF(N43&lt;(H43*$E$2),H43*$E$2-N43,0)</f>
        <v>#DIV/0!</v>
      </c>
      <c r="U43" s="479" t="e">
        <f t="shared" ref="U43:U51" si="41">IF(O43&lt;(I43*$E$2),I43*$E$2-O43,0)</f>
        <v>#DIV/0!</v>
      </c>
      <c r="V43" s="479" t="e">
        <f t="shared" ref="V43:V51" si="42">J43*$E$5</f>
        <v>#DIV/0!</v>
      </c>
      <c r="W43" s="479" t="e">
        <f t="shared" ref="W43:W51" si="43">K43*$E$5</f>
        <v>#DIV/0!</v>
      </c>
      <c r="X43" s="479" t="e">
        <f t="shared" ref="X43:X51" si="44">L43*$E$5</f>
        <v>#DIV/0!</v>
      </c>
      <c r="Y43" s="479" t="e">
        <f t="shared" ref="Y43:Y51" si="45">M43*$E$5</f>
        <v>#DIV/0!</v>
      </c>
      <c r="Z43" s="479" t="e">
        <f t="shared" ref="Z43:Z51" si="46">N43*$E$5</f>
        <v>#DIV/0!</v>
      </c>
      <c r="AA43" s="479" t="e">
        <f t="shared" ref="AA43:AA51" si="47">O43*$E$5</f>
        <v>#DIV/0!</v>
      </c>
      <c r="AB43" s="53"/>
      <c r="AC43" s="41"/>
      <c r="AD43" s="41"/>
      <c r="AE43" s="41"/>
      <c r="AF43" s="41"/>
    </row>
    <row r="44" spans="1:32" ht="15" customHeight="1">
      <c r="A44" s="482" t="s">
        <v>82</v>
      </c>
      <c r="B44" s="477">
        <f>SUMIF('4-Basis ruimtestaat'!B:B,'2-Kosten per locatie'!A44,'4-Basis ruimtestaat'!J:J)</f>
        <v>172.31999999999994</v>
      </c>
      <c r="C44" s="215">
        <v>1</v>
      </c>
      <c r="D44" s="216">
        <f>_xlfn.MAXIFS('4-Basis ruimtestaat'!L:L,'4-Basis ruimtestaat'!B:B,'2-Kosten per locatie'!A44)</f>
        <v>255</v>
      </c>
      <c r="E44" s="216">
        <f>_xlfn.MAXIFS('4-Basis ruimtestaat'!M:M,'4-Basis ruimtestaat'!B:B,'2-Kosten per locatie'!A44)</f>
        <v>255</v>
      </c>
      <c r="F44" s="216">
        <f>_xlfn.MAXIFS('4-Basis ruimtestaat'!N:N,'4-Basis ruimtestaat'!B:B,'2-Kosten per locatie'!A44)</f>
        <v>102</v>
      </c>
      <c r="G44" s="216">
        <f>_xlfn.MAXIFS('4-Basis ruimtestaat'!O:O,'4-Basis ruimtestaat'!B:B,'2-Kosten per locatie'!A44)</f>
        <v>102</v>
      </c>
      <c r="H44" s="216">
        <f>_xlfn.MAXIFS('4-Basis ruimtestaat'!P:P,'4-Basis ruimtestaat'!B:B,'2-Kosten per locatie'!A44)</f>
        <v>8</v>
      </c>
      <c r="I44" s="216">
        <f>_xlfn.MAXIFS('4-Basis ruimtestaat'!Q:Q,'4-Basis ruimtestaat'!B:B,'2-Kosten per locatie'!A44)</f>
        <v>8</v>
      </c>
      <c r="J44" s="479" t="e">
        <f>SUMIF('4-Basis ruimtestaat'!B:B,'2-Kosten per locatie'!A44,'4-Basis ruimtestaat'!R:R)</f>
        <v>#DIV/0!</v>
      </c>
      <c r="K44" s="479" t="e">
        <f>SUMIF('4-Basis ruimtestaat'!B:B,'2-Kosten per locatie'!A44,'4-Basis ruimtestaat'!S:S)</f>
        <v>#DIV/0!</v>
      </c>
      <c r="L44" s="479" t="e">
        <f>SUMIF('4-Basis ruimtestaat'!B:B,'2-Kosten per locatie'!A44,'4-Basis ruimtestaat'!T:T)</f>
        <v>#DIV/0!</v>
      </c>
      <c r="M44" s="479" t="e">
        <f>SUMIF('4-Basis ruimtestaat'!B:B,'2-Kosten per locatie'!A44,'4-Basis ruimtestaat'!U:U)</f>
        <v>#DIV/0!</v>
      </c>
      <c r="N44" s="479" t="e">
        <f>SUMIF('4-Basis ruimtestaat'!B:B,'2-Kosten per locatie'!A44,'4-Basis ruimtestaat'!V:V)</f>
        <v>#DIV/0!</v>
      </c>
      <c r="O44" s="479" t="e">
        <f>SUMIF('4-Basis ruimtestaat'!B:B,'2-Kosten per locatie'!A44,'4-Basis ruimtestaat'!W:W)</f>
        <v>#DIV/0!</v>
      </c>
      <c r="P44" s="479" t="e">
        <f t="shared" si="36"/>
        <v>#DIV/0!</v>
      </c>
      <c r="Q44" s="479" t="e">
        <f t="shared" si="37"/>
        <v>#DIV/0!</v>
      </c>
      <c r="R44" s="479" t="e">
        <f t="shared" si="38"/>
        <v>#DIV/0!</v>
      </c>
      <c r="S44" s="479" t="e">
        <f t="shared" si="39"/>
        <v>#DIV/0!</v>
      </c>
      <c r="T44" s="479" t="e">
        <f t="shared" si="40"/>
        <v>#DIV/0!</v>
      </c>
      <c r="U44" s="479" t="e">
        <f t="shared" si="41"/>
        <v>#DIV/0!</v>
      </c>
      <c r="V44" s="479" t="e">
        <f t="shared" si="42"/>
        <v>#DIV/0!</v>
      </c>
      <c r="W44" s="479" t="e">
        <f t="shared" si="43"/>
        <v>#DIV/0!</v>
      </c>
      <c r="X44" s="479" t="e">
        <f t="shared" si="44"/>
        <v>#DIV/0!</v>
      </c>
      <c r="Y44" s="479" t="e">
        <f t="shared" si="45"/>
        <v>#DIV/0!</v>
      </c>
      <c r="Z44" s="479" t="e">
        <f t="shared" si="46"/>
        <v>#DIV/0!</v>
      </c>
      <c r="AA44" s="479" t="e">
        <f t="shared" si="47"/>
        <v>#DIV/0!</v>
      </c>
      <c r="AB44" s="53"/>
      <c r="AC44" s="41"/>
      <c r="AD44" s="41"/>
      <c r="AE44" s="41"/>
      <c r="AF44" s="41"/>
    </row>
    <row r="45" spans="1:32" ht="15" customHeight="1">
      <c r="A45" s="482" t="s">
        <v>83</v>
      </c>
      <c r="B45" s="477">
        <f>SUMIF('4-Basis ruimtestaat'!B:B,'2-Kosten per locatie'!A45,'4-Basis ruimtestaat'!J:J)</f>
        <v>384.80999999999995</v>
      </c>
      <c r="C45" s="215">
        <v>1</v>
      </c>
      <c r="D45" s="216">
        <f>_xlfn.MAXIFS('4-Basis ruimtestaat'!L:L,'4-Basis ruimtestaat'!B:B,'2-Kosten per locatie'!A45)</f>
        <v>255</v>
      </c>
      <c r="E45" s="216">
        <f>_xlfn.MAXIFS('4-Basis ruimtestaat'!M:M,'4-Basis ruimtestaat'!B:B,'2-Kosten per locatie'!A45)</f>
        <v>255</v>
      </c>
      <c r="F45" s="216">
        <f>_xlfn.MAXIFS('4-Basis ruimtestaat'!N:N,'4-Basis ruimtestaat'!B:B,'2-Kosten per locatie'!A45)</f>
        <v>102</v>
      </c>
      <c r="G45" s="216">
        <f>_xlfn.MAXIFS('4-Basis ruimtestaat'!O:O,'4-Basis ruimtestaat'!B:B,'2-Kosten per locatie'!A45)</f>
        <v>102</v>
      </c>
      <c r="H45" s="216">
        <f>_xlfn.MAXIFS('4-Basis ruimtestaat'!P:P,'4-Basis ruimtestaat'!B:B,'2-Kosten per locatie'!A45)</f>
        <v>8</v>
      </c>
      <c r="I45" s="216">
        <f>_xlfn.MAXIFS('4-Basis ruimtestaat'!Q:Q,'4-Basis ruimtestaat'!B:B,'2-Kosten per locatie'!A45)</f>
        <v>8</v>
      </c>
      <c r="J45" s="479" t="e">
        <f>SUMIF('4-Basis ruimtestaat'!B:B,'2-Kosten per locatie'!A45,'4-Basis ruimtestaat'!R:R)</f>
        <v>#DIV/0!</v>
      </c>
      <c r="K45" s="479" t="e">
        <f>SUMIF('4-Basis ruimtestaat'!B:B,'2-Kosten per locatie'!A45,'4-Basis ruimtestaat'!S:S)</f>
        <v>#DIV/0!</v>
      </c>
      <c r="L45" s="479" t="e">
        <f>SUMIF('4-Basis ruimtestaat'!B:B,'2-Kosten per locatie'!A45,'4-Basis ruimtestaat'!T:T)</f>
        <v>#DIV/0!</v>
      </c>
      <c r="M45" s="479" t="e">
        <f>SUMIF('4-Basis ruimtestaat'!B:B,'2-Kosten per locatie'!A45,'4-Basis ruimtestaat'!U:U)</f>
        <v>#DIV/0!</v>
      </c>
      <c r="N45" s="479" t="e">
        <f>SUMIF('4-Basis ruimtestaat'!B:B,'2-Kosten per locatie'!A45,'4-Basis ruimtestaat'!V:V)</f>
        <v>#DIV/0!</v>
      </c>
      <c r="O45" s="479" t="e">
        <f>SUMIF('4-Basis ruimtestaat'!B:B,'2-Kosten per locatie'!A45,'4-Basis ruimtestaat'!W:W)</f>
        <v>#DIV/0!</v>
      </c>
      <c r="P45" s="479" t="e">
        <f t="shared" si="36"/>
        <v>#DIV/0!</v>
      </c>
      <c r="Q45" s="479" t="e">
        <f t="shared" si="37"/>
        <v>#DIV/0!</v>
      </c>
      <c r="R45" s="479" t="e">
        <f t="shared" si="38"/>
        <v>#DIV/0!</v>
      </c>
      <c r="S45" s="479" t="e">
        <f t="shared" si="39"/>
        <v>#DIV/0!</v>
      </c>
      <c r="T45" s="479" t="e">
        <f t="shared" si="40"/>
        <v>#DIV/0!</v>
      </c>
      <c r="U45" s="479" t="e">
        <f t="shared" si="41"/>
        <v>#DIV/0!</v>
      </c>
      <c r="V45" s="479" t="e">
        <f t="shared" si="42"/>
        <v>#DIV/0!</v>
      </c>
      <c r="W45" s="479" t="e">
        <f t="shared" si="43"/>
        <v>#DIV/0!</v>
      </c>
      <c r="X45" s="479" t="e">
        <f t="shared" si="44"/>
        <v>#DIV/0!</v>
      </c>
      <c r="Y45" s="479" t="e">
        <f t="shared" si="45"/>
        <v>#DIV/0!</v>
      </c>
      <c r="Z45" s="479" t="e">
        <f t="shared" si="46"/>
        <v>#DIV/0!</v>
      </c>
      <c r="AA45" s="479" t="e">
        <f t="shared" si="47"/>
        <v>#DIV/0!</v>
      </c>
      <c r="AB45" s="53"/>
      <c r="AC45" s="41"/>
      <c r="AD45" s="41"/>
      <c r="AE45" s="41"/>
      <c r="AF45" s="41"/>
    </row>
    <row r="46" spans="1:32" ht="15" customHeight="1">
      <c r="A46" s="482" t="s">
        <v>84</v>
      </c>
      <c r="B46" s="477">
        <f>SUMIF('4-Basis ruimtestaat'!B:B,'2-Kosten per locatie'!A46,'4-Basis ruimtestaat'!J:J)</f>
        <v>134.30000000000001</v>
      </c>
      <c r="C46" s="215">
        <v>1</v>
      </c>
      <c r="D46" s="216">
        <f>_xlfn.MAXIFS('4-Basis ruimtestaat'!L:L,'4-Basis ruimtestaat'!B:B,'2-Kosten per locatie'!A46)</f>
        <v>255</v>
      </c>
      <c r="E46" s="216">
        <f>_xlfn.MAXIFS('4-Basis ruimtestaat'!M:M,'4-Basis ruimtestaat'!B:B,'2-Kosten per locatie'!A46)</f>
        <v>255</v>
      </c>
      <c r="F46" s="216">
        <f>_xlfn.MAXIFS('4-Basis ruimtestaat'!N:N,'4-Basis ruimtestaat'!B:B,'2-Kosten per locatie'!A46)</f>
        <v>102</v>
      </c>
      <c r="G46" s="216">
        <f>_xlfn.MAXIFS('4-Basis ruimtestaat'!O:O,'4-Basis ruimtestaat'!B:B,'2-Kosten per locatie'!A46)</f>
        <v>102</v>
      </c>
      <c r="H46" s="216">
        <f>_xlfn.MAXIFS('4-Basis ruimtestaat'!P:P,'4-Basis ruimtestaat'!B:B,'2-Kosten per locatie'!A46)</f>
        <v>8</v>
      </c>
      <c r="I46" s="216">
        <f>_xlfn.MAXIFS('4-Basis ruimtestaat'!Q:Q,'4-Basis ruimtestaat'!B:B,'2-Kosten per locatie'!A46)</f>
        <v>8</v>
      </c>
      <c r="J46" s="479" t="e">
        <f>SUMIF('4-Basis ruimtestaat'!B:B,'2-Kosten per locatie'!A46,'4-Basis ruimtestaat'!R:R)</f>
        <v>#DIV/0!</v>
      </c>
      <c r="K46" s="479" t="e">
        <f>SUMIF('4-Basis ruimtestaat'!B:B,'2-Kosten per locatie'!A46,'4-Basis ruimtestaat'!S:S)</f>
        <v>#DIV/0!</v>
      </c>
      <c r="L46" s="479" t="e">
        <f>SUMIF('4-Basis ruimtestaat'!B:B,'2-Kosten per locatie'!A46,'4-Basis ruimtestaat'!T:T)</f>
        <v>#DIV/0!</v>
      </c>
      <c r="M46" s="479" t="e">
        <f>SUMIF('4-Basis ruimtestaat'!B:B,'2-Kosten per locatie'!A46,'4-Basis ruimtestaat'!U:U)</f>
        <v>#DIV/0!</v>
      </c>
      <c r="N46" s="479" t="e">
        <f>SUMIF('4-Basis ruimtestaat'!B:B,'2-Kosten per locatie'!A46,'4-Basis ruimtestaat'!V:V)</f>
        <v>#DIV/0!</v>
      </c>
      <c r="O46" s="479" t="e">
        <f>SUMIF('4-Basis ruimtestaat'!B:B,'2-Kosten per locatie'!A46,'4-Basis ruimtestaat'!W:W)</f>
        <v>#DIV/0!</v>
      </c>
      <c r="P46" s="479" t="e">
        <f t="shared" si="36"/>
        <v>#DIV/0!</v>
      </c>
      <c r="Q46" s="479" t="e">
        <f t="shared" si="37"/>
        <v>#DIV/0!</v>
      </c>
      <c r="R46" s="479" t="e">
        <f t="shared" si="38"/>
        <v>#DIV/0!</v>
      </c>
      <c r="S46" s="479" t="e">
        <f t="shared" si="39"/>
        <v>#DIV/0!</v>
      </c>
      <c r="T46" s="479" t="e">
        <f t="shared" si="40"/>
        <v>#DIV/0!</v>
      </c>
      <c r="U46" s="479" t="e">
        <f t="shared" si="41"/>
        <v>#DIV/0!</v>
      </c>
      <c r="V46" s="479" t="e">
        <f t="shared" si="42"/>
        <v>#DIV/0!</v>
      </c>
      <c r="W46" s="479" t="e">
        <f t="shared" si="43"/>
        <v>#DIV/0!</v>
      </c>
      <c r="X46" s="479" t="e">
        <f t="shared" si="44"/>
        <v>#DIV/0!</v>
      </c>
      <c r="Y46" s="479" t="e">
        <f t="shared" si="45"/>
        <v>#DIV/0!</v>
      </c>
      <c r="Z46" s="479" t="e">
        <f t="shared" si="46"/>
        <v>#DIV/0!</v>
      </c>
      <c r="AA46" s="479" t="e">
        <f t="shared" si="47"/>
        <v>#DIV/0!</v>
      </c>
      <c r="AB46" s="53"/>
      <c r="AC46" s="41"/>
      <c r="AD46" s="41"/>
      <c r="AE46" s="41"/>
      <c r="AF46" s="41"/>
    </row>
    <row r="47" spans="1:32" ht="15" customHeight="1">
      <c r="A47" s="482" t="s">
        <v>85</v>
      </c>
      <c r="B47" s="477">
        <f>SUMIF('4-Basis ruimtestaat'!B:B,'2-Kosten per locatie'!A47,'4-Basis ruimtestaat'!J:J)</f>
        <v>130.84</v>
      </c>
      <c r="C47" s="215">
        <v>1</v>
      </c>
      <c r="D47" s="216">
        <f>_xlfn.MAXIFS('4-Basis ruimtestaat'!L:L,'4-Basis ruimtestaat'!B:B,'2-Kosten per locatie'!A47)</f>
        <v>255</v>
      </c>
      <c r="E47" s="216">
        <f>_xlfn.MAXIFS('4-Basis ruimtestaat'!M:M,'4-Basis ruimtestaat'!B:B,'2-Kosten per locatie'!A47)</f>
        <v>255</v>
      </c>
      <c r="F47" s="216">
        <f>_xlfn.MAXIFS('4-Basis ruimtestaat'!N:N,'4-Basis ruimtestaat'!B:B,'2-Kosten per locatie'!A47)</f>
        <v>102</v>
      </c>
      <c r="G47" s="216">
        <f>_xlfn.MAXIFS('4-Basis ruimtestaat'!O:O,'4-Basis ruimtestaat'!B:B,'2-Kosten per locatie'!A47)</f>
        <v>102</v>
      </c>
      <c r="H47" s="216">
        <f>_xlfn.MAXIFS('4-Basis ruimtestaat'!P:P,'4-Basis ruimtestaat'!B:B,'2-Kosten per locatie'!A47)</f>
        <v>8</v>
      </c>
      <c r="I47" s="216">
        <f>_xlfn.MAXIFS('4-Basis ruimtestaat'!Q:Q,'4-Basis ruimtestaat'!B:B,'2-Kosten per locatie'!A47)</f>
        <v>8</v>
      </c>
      <c r="J47" s="479" t="e">
        <f>SUMIF('4-Basis ruimtestaat'!B:B,'2-Kosten per locatie'!A47,'4-Basis ruimtestaat'!R:R)</f>
        <v>#DIV/0!</v>
      </c>
      <c r="K47" s="479" t="e">
        <f>SUMIF('4-Basis ruimtestaat'!B:B,'2-Kosten per locatie'!A47,'4-Basis ruimtestaat'!S:S)</f>
        <v>#DIV/0!</v>
      </c>
      <c r="L47" s="479" t="e">
        <f>SUMIF('4-Basis ruimtestaat'!B:B,'2-Kosten per locatie'!A47,'4-Basis ruimtestaat'!T:T)</f>
        <v>#DIV/0!</v>
      </c>
      <c r="M47" s="479" t="e">
        <f>SUMIF('4-Basis ruimtestaat'!B:B,'2-Kosten per locatie'!A47,'4-Basis ruimtestaat'!U:U)</f>
        <v>#DIV/0!</v>
      </c>
      <c r="N47" s="479" t="e">
        <f>SUMIF('4-Basis ruimtestaat'!B:B,'2-Kosten per locatie'!A47,'4-Basis ruimtestaat'!V:V)</f>
        <v>#DIV/0!</v>
      </c>
      <c r="O47" s="479" t="e">
        <f>SUMIF('4-Basis ruimtestaat'!B:B,'2-Kosten per locatie'!A47,'4-Basis ruimtestaat'!W:W)</f>
        <v>#DIV/0!</v>
      </c>
      <c r="P47" s="479" t="e">
        <f t="shared" si="36"/>
        <v>#DIV/0!</v>
      </c>
      <c r="Q47" s="479" t="e">
        <f t="shared" si="37"/>
        <v>#DIV/0!</v>
      </c>
      <c r="R47" s="479" t="e">
        <f t="shared" si="38"/>
        <v>#DIV/0!</v>
      </c>
      <c r="S47" s="479" t="e">
        <f t="shared" si="39"/>
        <v>#DIV/0!</v>
      </c>
      <c r="T47" s="479" t="e">
        <f t="shared" si="40"/>
        <v>#DIV/0!</v>
      </c>
      <c r="U47" s="479" t="e">
        <f t="shared" si="41"/>
        <v>#DIV/0!</v>
      </c>
      <c r="V47" s="479" t="e">
        <f t="shared" si="42"/>
        <v>#DIV/0!</v>
      </c>
      <c r="W47" s="479" t="e">
        <f t="shared" si="43"/>
        <v>#DIV/0!</v>
      </c>
      <c r="X47" s="479" t="e">
        <f t="shared" si="44"/>
        <v>#DIV/0!</v>
      </c>
      <c r="Y47" s="479" t="e">
        <f t="shared" si="45"/>
        <v>#DIV/0!</v>
      </c>
      <c r="Z47" s="479" t="e">
        <f t="shared" si="46"/>
        <v>#DIV/0!</v>
      </c>
      <c r="AA47" s="479" t="e">
        <f t="shared" si="47"/>
        <v>#DIV/0!</v>
      </c>
      <c r="AB47" s="53"/>
      <c r="AC47" s="41"/>
      <c r="AD47" s="41"/>
      <c r="AE47" s="41"/>
      <c r="AF47" s="41"/>
    </row>
    <row r="48" spans="1:32" ht="15" customHeight="1">
      <c r="A48" s="482" t="s">
        <v>86</v>
      </c>
      <c r="B48" s="477">
        <f>SUMIF('4-Basis ruimtestaat'!B:B,'2-Kosten per locatie'!A48,'4-Basis ruimtestaat'!J:J)</f>
        <v>146.99</v>
      </c>
      <c r="C48" s="215">
        <v>1</v>
      </c>
      <c r="D48" s="216">
        <f>_xlfn.MAXIFS('4-Basis ruimtestaat'!L:L,'4-Basis ruimtestaat'!B:B,'2-Kosten per locatie'!A48)</f>
        <v>255</v>
      </c>
      <c r="E48" s="216">
        <f>_xlfn.MAXIFS('4-Basis ruimtestaat'!M:M,'4-Basis ruimtestaat'!B:B,'2-Kosten per locatie'!A48)</f>
        <v>255</v>
      </c>
      <c r="F48" s="216">
        <f>_xlfn.MAXIFS('4-Basis ruimtestaat'!N:N,'4-Basis ruimtestaat'!B:B,'2-Kosten per locatie'!A48)</f>
        <v>102</v>
      </c>
      <c r="G48" s="216">
        <f>_xlfn.MAXIFS('4-Basis ruimtestaat'!O:O,'4-Basis ruimtestaat'!B:B,'2-Kosten per locatie'!A48)</f>
        <v>102</v>
      </c>
      <c r="H48" s="216">
        <f>_xlfn.MAXIFS('4-Basis ruimtestaat'!P:P,'4-Basis ruimtestaat'!B:B,'2-Kosten per locatie'!A48)</f>
        <v>8</v>
      </c>
      <c r="I48" s="216">
        <f>_xlfn.MAXIFS('4-Basis ruimtestaat'!Q:Q,'4-Basis ruimtestaat'!B:B,'2-Kosten per locatie'!A48)</f>
        <v>8</v>
      </c>
      <c r="J48" s="479" t="e">
        <f>SUMIF('4-Basis ruimtestaat'!B:B,'2-Kosten per locatie'!A48,'4-Basis ruimtestaat'!R:R)</f>
        <v>#DIV/0!</v>
      </c>
      <c r="K48" s="479" t="e">
        <f>SUMIF('4-Basis ruimtestaat'!B:B,'2-Kosten per locatie'!A48,'4-Basis ruimtestaat'!S:S)</f>
        <v>#DIV/0!</v>
      </c>
      <c r="L48" s="479" t="e">
        <f>SUMIF('4-Basis ruimtestaat'!B:B,'2-Kosten per locatie'!A48,'4-Basis ruimtestaat'!T:T)</f>
        <v>#DIV/0!</v>
      </c>
      <c r="M48" s="479" t="e">
        <f>SUMIF('4-Basis ruimtestaat'!B:B,'2-Kosten per locatie'!A48,'4-Basis ruimtestaat'!U:U)</f>
        <v>#DIV/0!</v>
      </c>
      <c r="N48" s="479" t="e">
        <f>SUMIF('4-Basis ruimtestaat'!B:B,'2-Kosten per locatie'!A48,'4-Basis ruimtestaat'!V:V)</f>
        <v>#DIV/0!</v>
      </c>
      <c r="O48" s="479" t="e">
        <f>SUMIF('4-Basis ruimtestaat'!B:B,'2-Kosten per locatie'!A48,'4-Basis ruimtestaat'!W:W)</f>
        <v>#DIV/0!</v>
      </c>
      <c r="P48" s="479" t="e">
        <f t="shared" si="36"/>
        <v>#DIV/0!</v>
      </c>
      <c r="Q48" s="479" t="e">
        <f t="shared" si="37"/>
        <v>#DIV/0!</v>
      </c>
      <c r="R48" s="479" t="e">
        <f t="shared" si="38"/>
        <v>#DIV/0!</v>
      </c>
      <c r="S48" s="479" t="e">
        <f t="shared" si="39"/>
        <v>#DIV/0!</v>
      </c>
      <c r="T48" s="479" t="e">
        <f t="shared" si="40"/>
        <v>#DIV/0!</v>
      </c>
      <c r="U48" s="479" t="e">
        <f t="shared" si="41"/>
        <v>#DIV/0!</v>
      </c>
      <c r="V48" s="479" t="e">
        <f t="shared" si="42"/>
        <v>#DIV/0!</v>
      </c>
      <c r="W48" s="479" t="e">
        <f t="shared" si="43"/>
        <v>#DIV/0!</v>
      </c>
      <c r="X48" s="479" t="e">
        <f t="shared" si="44"/>
        <v>#DIV/0!</v>
      </c>
      <c r="Y48" s="479" t="e">
        <f t="shared" si="45"/>
        <v>#DIV/0!</v>
      </c>
      <c r="Z48" s="479" t="e">
        <f t="shared" si="46"/>
        <v>#DIV/0!</v>
      </c>
      <c r="AA48" s="479" t="e">
        <f t="shared" si="47"/>
        <v>#DIV/0!</v>
      </c>
      <c r="AB48" s="53"/>
      <c r="AC48" s="41"/>
      <c r="AD48" s="41"/>
      <c r="AE48" s="41"/>
      <c r="AF48" s="41"/>
    </row>
    <row r="49" spans="1:32" ht="15" customHeight="1">
      <c r="A49" s="482" t="s">
        <v>87</v>
      </c>
      <c r="B49" s="477">
        <f>SUMIF('4-Basis ruimtestaat'!B:B,'2-Kosten per locatie'!A49,'4-Basis ruimtestaat'!J:J)</f>
        <v>3.6</v>
      </c>
      <c r="C49" s="215">
        <v>1</v>
      </c>
      <c r="D49" s="216">
        <f>_xlfn.MAXIFS('4-Basis ruimtestaat'!L:L,'4-Basis ruimtestaat'!B:B,'2-Kosten per locatie'!A49)</f>
        <v>255</v>
      </c>
      <c r="E49" s="216">
        <f>_xlfn.MAXIFS('4-Basis ruimtestaat'!M:M,'4-Basis ruimtestaat'!B:B,'2-Kosten per locatie'!A49)</f>
        <v>255</v>
      </c>
      <c r="F49" s="216">
        <f>_xlfn.MAXIFS('4-Basis ruimtestaat'!N:N,'4-Basis ruimtestaat'!B:B,'2-Kosten per locatie'!A49)</f>
        <v>102</v>
      </c>
      <c r="G49" s="216">
        <f>_xlfn.MAXIFS('4-Basis ruimtestaat'!O:O,'4-Basis ruimtestaat'!B:B,'2-Kosten per locatie'!A49)</f>
        <v>102</v>
      </c>
      <c r="H49" s="216">
        <f>_xlfn.MAXIFS('4-Basis ruimtestaat'!P:P,'4-Basis ruimtestaat'!B:B,'2-Kosten per locatie'!A49)</f>
        <v>8</v>
      </c>
      <c r="I49" s="216">
        <f>_xlfn.MAXIFS('4-Basis ruimtestaat'!Q:Q,'4-Basis ruimtestaat'!B:B,'2-Kosten per locatie'!A49)</f>
        <v>8</v>
      </c>
      <c r="J49" s="479" t="e">
        <f>SUMIF('4-Basis ruimtestaat'!B:B,'2-Kosten per locatie'!A49,'4-Basis ruimtestaat'!R:R)</f>
        <v>#DIV/0!</v>
      </c>
      <c r="K49" s="479" t="e">
        <f>SUMIF('4-Basis ruimtestaat'!B:B,'2-Kosten per locatie'!A49,'4-Basis ruimtestaat'!S:S)</f>
        <v>#DIV/0!</v>
      </c>
      <c r="L49" s="479" t="e">
        <f>SUMIF('4-Basis ruimtestaat'!B:B,'2-Kosten per locatie'!A49,'4-Basis ruimtestaat'!T:T)</f>
        <v>#DIV/0!</v>
      </c>
      <c r="M49" s="479" t="e">
        <f>SUMIF('4-Basis ruimtestaat'!B:B,'2-Kosten per locatie'!A49,'4-Basis ruimtestaat'!U:U)</f>
        <v>#DIV/0!</v>
      </c>
      <c r="N49" s="479" t="e">
        <f>SUMIF('4-Basis ruimtestaat'!B:B,'2-Kosten per locatie'!A49,'4-Basis ruimtestaat'!V:V)</f>
        <v>#DIV/0!</v>
      </c>
      <c r="O49" s="479" t="e">
        <f>SUMIF('4-Basis ruimtestaat'!B:B,'2-Kosten per locatie'!A49,'4-Basis ruimtestaat'!W:W)</f>
        <v>#DIV/0!</v>
      </c>
      <c r="P49" s="479" t="e">
        <f t="shared" ref="P49" si="48">IF(J49&lt;(D49*$E$2),D49*$E$2-J49,0)</f>
        <v>#DIV/0!</v>
      </c>
      <c r="Q49" s="479" t="e">
        <f t="shared" ref="Q49" si="49">IF(K49&lt;(E49*$E$2),E49*$E$2-K49,0)</f>
        <v>#DIV/0!</v>
      </c>
      <c r="R49" s="479" t="e">
        <f t="shared" ref="R49" si="50">IF(L49&lt;(F49*$E$2),F49*$E$2-L49,0)</f>
        <v>#DIV/0!</v>
      </c>
      <c r="S49" s="479" t="e">
        <f t="shared" ref="S49" si="51">IF(M49&lt;(G49*$E$2),G49*$E$2-M49,0)</f>
        <v>#DIV/0!</v>
      </c>
      <c r="T49" s="479" t="e">
        <f t="shared" ref="T49" si="52">IF(N49&lt;(H49*$E$2),H49*$E$2-N49,0)</f>
        <v>#DIV/0!</v>
      </c>
      <c r="U49" s="479" t="e">
        <f t="shared" ref="U49" si="53">IF(O49&lt;(I49*$E$2),I49*$E$2-O49,0)</f>
        <v>#DIV/0!</v>
      </c>
      <c r="V49" s="479" t="e">
        <f t="shared" ref="V49" si="54">J49*$E$5</f>
        <v>#DIV/0!</v>
      </c>
      <c r="W49" s="479" t="e">
        <f t="shared" ref="W49" si="55">K49*$E$5</f>
        <v>#DIV/0!</v>
      </c>
      <c r="X49" s="479" t="e">
        <f t="shared" ref="X49" si="56">L49*$E$5</f>
        <v>#DIV/0!</v>
      </c>
      <c r="Y49" s="479" t="e">
        <f t="shared" ref="Y49" si="57">M49*$E$5</f>
        <v>#DIV/0!</v>
      </c>
      <c r="Z49" s="479" t="e">
        <f t="shared" ref="Z49" si="58">N49*$E$5</f>
        <v>#DIV/0!</v>
      </c>
      <c r="AA49" s="479" t="e">
        <f t="shared" ref="AA49" si="59">O49*$E$5</f>
        <v>#DIV/0!</v>
      </c>
      <c r="AB49" s="53"/>
      <c r="AC49" s="41"/>
      <c r="AD49" s="41"/>
      <c r="AE49" s="41"/>
      <c r="AF49" s="41"/>
    </row>
    <row r="50" spans="1:32" ht="15" customHeight="1">
      <c r="A50" s="482" t="s">
        <v>88</v>
      </c>
      <c r="B50" s="477">
        <f>SUMIF('4-Basis ruimtestaat'!B:B,'2-Kosten per locatie'!A50,'4-Basis ruimtestaat'!J:J)</f>
        <v>5876.99</v>
      </c>
      <c r="C50" s="215">
        <v>1</v>
      </c>
      <c r="D50" s="216">
        <f>_xlfn.MAXIFS('4-Basis ruimtestaat'!L:L,'4-Basis ruimtestaat'!B:B,'2-Kosten per locatie'!A50)</f>
        <v>255</v>
      </c>
      <c r="E50" s="216">
        <f>_xlfn.MAXIFS('4-Basis ruimtestaat'!M:M,'4-Basis ruimtestaat'!B:B,'2-Kosten per locatie'!A50)</f>
        <v>255</v>
      </c>
      <c r="F50" s="216">
        <f>_xlfn.MAXIFS('4-Basis ruimtestaat'!N:N,'4-Basis ruimtestaat'!B:B,'2-Kosten per locatie'!A50)</f>
        <v>102</v>
      </c>
      <c r="G50" s="216">
        <f>_xlfn.MAXIFS('4-Basis ruimtestaat'!O:O,'4-Basis ruimtestaat'!B:B,'2-Kosten per locatie'!A50)</f>
        <v>102</v>
      </c>
      <c r="H50" s="216">
        <f>_xlfn.MAXIFS('4-Basis ruimtestaat'!P:P,'4-Basis ruimtestaat'!B:B,'2-Kosten per locatie'!A50)</f>
        <v>8</v>
      </c>
      <c r="I50" s="216">
        <f>_xlfn.MAXIFS('4-Basis ruimtestaat'!Q:Q,'4-Basis ruimtestaat'!B:B,'2-Kosten per locatie'!A50)</f>
        <v>8</v>
      </c>
      <c r="J50" s="479" t="e">
        <f>SUMIF('4-Basis ruimtestaat'!B:B,'2-Kosten per locatie'!A50,'4-Basis ruimtestaat'!R:R)</f>
        <v>#DIV/0!</v>
      </c>
      <c r="K50" s="479" t="e">
        <f>SUMIF('4-Basis ruimtestaat'!B:B,'2-Kosten per locatie'!A50,'4-Basis ruimtestaat'!S:S)</f>
        <v>#DIV/0!</v>
      </c>
      <c r="L50" s="479" t="e">
        <f>SUMIF('4-Basis ruimtestaat'!B:B,'2-Kosten per locatie'!A50,'4-Basis ruimtestaat'!T:T)</f>
        <v>#DIV/0!</v>
      </c>
      <c r="M50" s="479" t="e">
        <f>SUMIF('4-Basis ruimtestaat'!B:B,'2-Kosten per locatie'!A50,'4-Basis ruimtestaat'!U:U)</f>
        <v>#DIV/0!</v>
      </c>
      <c r="N50" s="479" t="e">
        <f>SUMIF('4-Basis ruimtestaat'!B:B,'2-Kosten per locatie'!A50,'4-Basis ruimtestaat'!V:V)</f>
        <v>#DIV/0!</v>
      </c>
      <c r="O50" s="479" t="e">
        <f>SUMIF('4-Basis ruimtestaat'!B:B,'2-Kosten per locatie'!A50,'4-Basis ruimtestaat'!W:W)</f>
        <v>#DIV/0!</v>
      </c>
      <c r="P50" s="479" t="e">
        <f t="shared" si="36"/>
        <v>#DIV/0!</v>
      </c>
      <c r="Q50" s="479" t="e">
        <f t="shared" si="37"/>
        <v>#DIV/0!</v>
      </c>
      <c r="R50" s="479" t="e">
        <f t="shared" si="38"/>
        <v>#DIV/0!</v>
      </c>
      <c r="S50" s="479" t="e">
        <f t="shared" si="39"/>
        <v>#DIV/0!</v>
      </c>
      <c r="T50" s="479" t="e">
        <f t="shared" si="40"/>
        <v>#DIV/0!</v>
      </c>
      <c r="U50" s="479" t="e">
        <f t="shared" si="41"/>
        <v>#DIV/0!</v>
      </c>
      <c r="V50" s="479" t="e">
        <f t="shared" si="42"/>
        <v>#DIV/0!</v>
      </c>
      <c r="W50" s="479" t="e">
        <f t="shared" si="43"/>
        <v>#DIV/0!</v>
      </c>
      <c r="X50" s="479" t="e">
        <f t="shared" si="44"/>
        <v>#DIV/0!</v>
      </c>
      <c r="Y50" s="479" t="e">
        <f t="shared" si="45"/>
        <v>#DIV/0!</v>
      </c>
      <c r="Z50" s="479" t="e">
        <f t="shared" si="46"/>
        <v>#DIV/0!</v>
      </c>
      <c r="AA50" s="479" t="e">
        <f t="shared" si="47"/>
        <v>#DIV/0!</v>
      </c>
      <c r="AB50" s="53"/>
      <c r="AC50" s="41"/>
      <c r="AD50" s="41"/>
      <c r="AE50" s="41"/>
      <c r="AF50" s="41"/>
    </row>
    <row r="51" spans="1:32" ht="15" customHeight="1">
      <c r="A51" s="482" t="s">
        <v>89</v>
      </c>
      <c r="B51" s="477">
        <f>SUMIF('4-Basis ruimtestaat'!B:B,'2-Kosten per locatie'!A51,'4-Basis ruimtestaat'!J:J)</f>
        <v>154.23621000000003</v>
      </c>
      <c r="C51" s="215">
        <v>1</v>
      </c>
      <c r="D51" s="216">
        <f>_xlfn.MAXIFS('4-Basis ruimtestaat'!L:L,'4-Basis ruimtestaat'!B:B,'2-Kosten per locatie'!A51)</f>
        <v>255</v>
      </c>
      <c r="E51" s="216">
        <f>_xlfn.MAXIFS('4-Basis ruimtestaat'!M:M,'4-Basis ruimtestaat'!B:B,'2-Kosten per locatie'!A51)</f>
        <v>255</v>
      </c>
      <c r="F51" s="216">
        <f>_xlfn.MAXIFS('4-Basis ruimtestaat'!N:N,'4-Basis ruimtestaat'!B:B,'2-Kosten per locatie'!A51)</f>
        <v>102</v>
      </c>
      <c r="G51" s="216">
        <f>_xlfn.MAXIFS('4-Basis ruimtestaat'!O:O,'4-Basis ruimtestaat'!B:B,'2-Kosten per locatie'!A51)</f>
        <v>102</v>
      </c>
      <c r="H51" s="216">
        <f>_xlfn.MAXIFS('4-Basis ruimtestaat'!P:P,'4-Basis ruimtestaat'!B:B,'2-Kosten per locatie'!A51)</f>
        <v>8</v>
      </c>
      <c r="I51" s="216">
        <f>_xlfn.MAXIFS('4-Basis ruimtestaat'!Q:Q,'4-Basis ruimtestaat'!B:B,'2-Kosten per locatie'!A51)</f>
        <v>8</v>
      </c>
      <c r="J51" s="479" t="e">
        <f>SUMIF('4-Basis ruimtestaat'!B:B,'2-Kosten per locatie'!A51,'4-Basis ruimtestaat'!R:R)</f>
        <v>#DIV/0!</v>
      </c>
      <c r="K51" s="479" t="e">
        <f>SUMIF('4-Basis ruimtestaat'!B:B,'2-Kosten per locatie'!A51,'4-Basis ruimtestaat'!S:S)</f>
        <v>#DIV/0!</v>
      </c>
      <c r="L51" s="479" t="e">
        <f>SUMIF('4-Basis ruimtestaat'!B:B,'2-Kosten per locatie'!A51,'4-Basis ruimtestaat'!T:T)</f>
        <v>#DIV/0!</v>
      </c>
      <c r="M51" s="479" t="e">
        <f>SUMIF('4-Basis ruimtestaat'!B:B,'2-Kosten per locatie'!A51,'4-Basis ruimtestaat'!U:U)</f>
        <v>#DIV/0!</v>
      </c>
      <c r="N51" s="479" t="e">
        <f>SUMIF('4-Basis ruimtestaat'!B:B,'2-Kosten per locatie'!A51,'4-Basis ruimtestaat'!V:V)</f>
        <v>#DIV/0!</v>
      </c>
      <c r="O51" s="479" t="e">
        <f>SUMIF('4-Basis ruimtestaat'!B:B,'2-Kosten per locatie'!A51,'4-Basis ruimtestaat'!W:W)</f>
        <v>#DIV/0!</v>
      </c>
      <c r="P51" s="479" t="e">
        <f t="shared" si="36"/>
        <v>#DIV/0!</v>
      </c>
      <c r="Q51" s="479" t="e">
        <f t="shared" si="37"/>
        <v>#DIV/0!</v>
      </c>
      <c r="R51" s="479" t="e">
        <f t="shared" si="38"/>
        <v>#DIV/0!</v>
      </c>
      <c r="S51" s="479" t="e">
        <f t="shared" si="39"/>
        <v>#DIV/0!</v>
      </c>
      <c r="T51" s="479" t="e">
        <f t="shared" si="40"/>
        <v>#DIV/0!</v>
      </c>
      <c r="U51" s="479" t="e">
        <f t="shared" si="41"/>
        <v>#DIV/0!</v>
      </c>
      <c r="V51" s="479" t="e">
        <f t="shared" si="42"/>
        <v>#DIV/0!</v>
      </c>
      <c r="W51" s="479" t="e">
        <f t="shared" si="43"/>
        <v>#DIV/0!</v>
      </c>
      <c r="X51" s="479" t="e">
        <f t="shared" si="44"/>
        <v>#DIV/0!</v>
      </c>
      <c r="Y51" s="479" t="e">
        <f t="shared" si="45"/>
        <v>#DIV/0!</v>
      </c>
      <c r="Z51" s="479" t="e">
        <f t="shared" si="46"/>
        <v>#DIV/0!</v>
      </c>
      <c r="AA51" s="479" t="e">
        <f t="shared" si="47"/>
        <v>#DIV/0!</v>
      </c>
      <c r="AB51" s="53"/>
      <c r="AC51" s="41"/>
      <c r="AD51" s="41"/>
      <c r="AE51" s="41"/>
      <c r="AF51" s="41"/>
    </row>
    <row r="52" spans="1:32" ht="15" customHeight="1">
      <c r="A52" s="482" t="s">
        <v>90</v>
      </c>
      <c r="B52" s="477">
        <f>SUMIF('4-Basis ruimtestaat'!B:B,'2-Kosten per locatie'!A52,'4-Basis ruimtestaat'!J:J)</f>
        <v>8940.7099999999973</v>
      </c>
      <c r="C52" s="215">
        <v>1</v>
      </c>
      <c r="D52" s="216">
        <f>_xlfn.MAXIFS('4-Basis ruimtestaat'!L:L,'4-Basis ruimtestaat'!B:B,'2-Kosten per locatie'!A52)</f>
        <v>255</v>
      </c>
      <c r="E52" s="216">
        <f>_xlfn.MAXIFS('4-Basis ruimtestaat'!M:M,'4-Basis ruimtestaat'!B:B,'2-Kosten per locatie'!A52)</f>
        <v>255</v>
      </c>
      <c r="F52" s="216">
        <f>_xlfn.MAXIFS('4-Basis ruimtestaat'!N:N,'4-Basis ruimtestaat'!B:B,'2-Kosten per locatie'!A52)</f>
        <v>102</v>
      </c>
      <c r="G52" s="216">
        <f>_xlfn.MAXIFS('4-Basis ruimtestaat'!O:O,'4-Basis ruimtestaat'!B:B,'2-Kosten per locatie'!A52)</f>
        <v>0</v>
      </c>
      <c r="H52" s="216">
        <f>_xlfn.MAXIFS('4-Basis ruimtestaat'!P:P,'4-Basis ruimtestaat'!B:B,'2-Kosten per locatie'!A52)</f>
        <v>6</v>
      </c>
      <c r="I52" s="216">
        <f>_xlfn.MAXIFS('4-Basis ruimtestaat'!Q:Q,'4-Basis ruimtestaat'!B:B,'2-Kosten per locatie'!A52)</f>
        <v>0</v>
      </c>
      <c r="J52" s="479" t="e">
        <f>SUMIF('4-Basis ruimtestaat'!B:B,'2-Kosten per locatie'!A52,'4-Basis ruimtestaat'!R:R)</f>
        <v>#DIV/0!</v>
      </c>
      <c r="K52" s="479" t="e">
        <f>SUMIF('4-Basis ruimtestaat'!B:B,'2-Kosten per locatie'!A52,'4-Basis ruimtestaat'!S:S)</f>
        <v>#DIV/0!</v>
      </c>
      <c r="L52" s="479" t="e">
        <f>SUMIF('4-Basis ruimtestaat'!B:B,'2-Kosten per locatie'!A52,'4-Basis ruimtestaat'!T:T)</f>
        <v>#DIV/0!</v>
      </c>
      <c r="M52" s="479">
        <f>SUMIF('4-Basis ruimtestaat'!B:B,'2-Kosten per locatie'!A52,'4-Basis ruimtestaat'!U:U)</f>
        <v>0</v>
      </c>
      <c r="N52" s="479" t="e">
        <f>SUMIF('4-Basis ruimtestaat'!B:B,'2-Kosten per locatie'!A52,'4-Basis ruimtestaat'!V:V)</f>
        <v>#DIV/0!</v>
      </c>
      <c r="O52" s="479">
        <f>SUMIF('4-Basis ruimtestaat'!B:B,'2-Kosten per locatie'!A52,'4-Basis ruimtestaat'!W:W)</f>
        <v>0</v>
      </c>
      <c r="P52" s="479" t="e">
        <f t="shared" ref="P52:P55" si="60">IF(J52&lt;(D52*$E$2),D52*$E$2-J52,0)</f>
        <v>#DIV/0!</v>
      </c>
      <c r="Q52" s="479" t="e">
        <f t="shared" ref="Q52:Q55" si="61">IF(K52&lt;(E52*$E$2),E52*$E$2-K52,0)</f>
        <v>#DIV/0!</v>
      </c>
      <c r="R52" s="479" t="e">
        <f t="shared" ref="R52:R55" si="62">IF(L52&lt;(F52*$E$2),F52*$E$2-L52,0)</f>
        <v>#DIV/0!</v>
      </c>
      <c r="S52" s="479">
        <f t="shared" ref="S52:S55" si="63">IF(M52&lt;(G52*$E$2),G52*$E$2-M52,0)</f>
        <v>0</v>
      </c>
      <c r="T52" s="479" t="e">
        <f t="shared" ref="T52:T55" si="64">IF(N52&lt;(H52*$E$2),H52*$E$2-N52,0)</f>
        <v>#DIV/0!</v>
      </c>
      <c r="U52" s="479">
        <f t="shared" ref="U52:U55" si="65">IF(O52&lt;(I52*$E$2),I52*$E$2-O52,0)</f>
        <v>0</v>
      </c>
      <c r="V52" s="479" t="e">
        <f t="shared" ref="V52:V55" si="66">J52*$E$5</f>
        <v>#DIV/0!</v>
      </c>
      <c r="W52" s="479" t="e">
        <f t="shared" ref="W52:W55" si="67">K52*$E$5</f>
        <v>#DIV/0!</v>
      </c>
      <c r="X52" s="479" t="e">
        <f t="shared" ref="X52:X55" si="68">L52*$E$5</f>
        <v>#DIV/0!</v>
      </c>
      <c r="Y52" s="479">
        <f t="shared" ref="Y52:Y55" si="69">M52*$E$5</f>
        <v>0</v>
      </c>
      <c r="Z52" s="479" t="e">
        <f t="shared" ref="Z52:Z55" si="70">N52*$E$5</f>
        <v>#DIV/0!</v>
      </c>
      <c r="AA52" s="479">
        <f t="shared" ref="AA52:AA55" si="71">O52*$E$5</f>
        <v>0</v>
      </c>
      <c r="AB52" s="53"/>
      <c r="AC52" s="41"/>
      <c r="AD52" s="41"/>
      <c r="AE52" s="41"/>
      <c r="AF52" s="41"/>
    </row>
    <row r="53" spans="1:32" ht="15" customHeight="1">
      <c r="A53" s="482" t="s">
        <v>91</v>
      </c>
      <c r="B53" s="477">
        <f>SUMIF('4-Basis ruimtestaat'!B:B,'2-Kosten per locatie'!A53,'4-Basis ruimtestaat'!J:J)</f>
        <v>464.29</v>
      </c>
      <c r="C53" s="215">
        <v>1.8</v>
      </c>
      <c r="D53" s="216">
        <f>_xlfn.MAXIFS('4-Basis ruimtestaat'!L:L,'4-Basis ruimtestaat'!B:B,'2-Kosten per locatie'!A53)</f>
        <v>255</v>
      </c>
      <c r="E53" s="216">
        <f>_xlfn.MAXIFS('4-Basis ruimtestaat'!M:M,'4-Basis ruimtestaat'!B:B,'2-Kosten per locatie'!A53)</f>
        <v>0</v>
      </c>
      <c r="F53" s="216">
        <f>_xlfn.MAXIFS('4-Basis ruimtestaat'!N:N,'4-Basis ruimtestaat'!B:B,'2-Kosten per locatie'!A53)</f>
        <v>102</v>
      </c>
      <c r="G53" s="216">
        <f>_xlfn.MAXIFS('4-Basis ruimtestaat'!O:O,'4-Basis ruimtestaat'!B:B,'2-Kosten per locatie'!A53)</f>
        <v>0</v>
      </c>
      <c r="H53" s="216">
        <f>_xlfn.MAXIFS('4-Basis ruimtestaat'!P:P,'4-Basis ruimtestaat'!B:B,'2-Kosten per locatie'!A53)</f>
        <v>6</v>
      </c>
      <c r="I53" s="216">
        <f>_xlfn.MAXIFS('4-Basis ruimtestaat'!Q:Q,'4-Basis ruimtestaat'!B:B,'2-Kosten per locatie'!A53)</f>
        <v>0</v>
      </c>
      <c r="J53" s="479" t="e">
        <f>SUMIF('4-Basis ruimtestaat'!B:B,'2-Kosten per locatie'!A53,'4-Basis ruimtestaat'!R:R)</f>
        <v>#DIV/0!</v>
      </c>
      <c r="K53" s="479">
        <f>SUMIF('4-Basis ruimtestaat'!B:B,'2-Kosten per locatie'!A53,'4-Basis ruimtestaat'!S:S)</f>
        <v>0</v>
      </c>
      <c r="L53" s="479" t="e">
        <f>SUMIF('4-Basis ruimtestaat'!B:B,'2-Kosten per locatie'!A53,'4-Basis ruimtestaat'!T:T)</f>
        <v>#DIV/0!</v>
      </c>
      <c r="M53" s="479">
        <f>SUMIF('4-Basis ruimtestaat'!B:B,'2-Kosten per locatie'!A53,'4-Basis ruimtestaat'!U:U)</f>
        <v>0</v>
      </c>
      <c r="N53" s="479" t="e">
        <f>SUMIF('4-Basis ruimtestaat'!B:B,'2-Kosten per locatie'!A53,'4-Basis ruimtestaat'!V:V)</f>
        <v>#DIV/0!</v>
      </c>
      <c r="O53" s="479">
        <f>SUMIF('4-Basis ruimtestaat'!B:B,'2-Kosten per locatie'!A53,'4-Basis ruimtestaat'!W:W)</f>
        <v>0</v>
      </c>
      <c r="P53" s="479" t="e">
        <f t="shared" si="60"/>
        <v>#DIV/0!</v>
      </c>
      <c r="Q53" s="479">
        <f t="shared" si="61"/>
        <v>0</v>
      </c>
      <c r="R53" s="479" t="e">
        <f t="shared" si="62"/>
        <v>#DIV/0!</v>
      </c>
      <c r="S53" s="479">
        <f t="shared" si="63"/>
        <v>0</v>
      </c>
      <c r="T53" s="479" t="e">
        <f t="shared" si="64"/>
        <v>#DIV/0!</v>
      </c>
      <c r="U53" s="479">
        <f t="shared" si="65"/>
        <v>0</v>
      </c>
      <c r="V53" s="479" t="e">
        <f t="shared" si="66"/>
        <v>#DIV/0!</v>
      </c>
      <c r="W53" s="479">
        <f t="shared" si="67"/>
        <v>0</v>
      </c>
      <c r="X53" s="479" t="e">
        <f t="shared" si="68"/>
        <v>#DIV/0!</v>
      </c>
      <c r="Y53" s="479">
        <f t="shared" si="69"/>
        <v>0</v>
      </c>
      <c r="Z53" s="479" t="e">
        <f t="shared" si="70"/>
        <v>#DIV/0!</v>
      </c>
      <c r="AA53" s="479">
        <f t="shared" si="71"/>
        <v>0</v>
      </c>
      <c r="AB53" s="53"/>
      <c r="AC53" s="41"/>
      <c r="AD53" s="41"/>
      <c r="AE53" s="41"/>
      <c r="AF53" s="41"/>
    </row>
    <row r="54" spans="1:32" ht="15" customHeight="1">
      <c r="A54" s="482" t="s">
        <v>92</v>
      </c>
      <c r="B54" s="477">
        <f>SUMIF('4-Basis ruimtestaat'!B:B,'2-Kosten per locatie'!A54,'4-Basis ruimtestaat'!J:J)</f>
        <v>17460.439999999999</v>
      </c>
      <c r="C54" s="215">
        <v>1</v>
      </c>
      <c r="D54" s="216">
        <f>_xlfn.MAXIFS('4-Basis ruimtestaat'!L:L,'4-Basis ruimtestaat'!B:B,'2-Kosten per locatie'!A54)</f>
        <v>255</v>
      </c>
      <c r="E54" s="216">
        <f>_xlfn.MAXIFS('4-Basis ruimtestaat'!M:M,'4-Basis ruimtestaat'!B:B,'2-Kosten per locatie'!A54)</f>
        <v>510</v>
      </c>
      <c r="F54" s="216">
        <f>_xlfn.MAXIFS('4-Basis ruimtestaat'!N:N,'4-Basis ruimtestaat'!B:B,'2-Kosten per locatie'!A54)</f>
        <v>102</v>
      </c>
      <c r="G54" s="216">
        <f>_xlfn.MAXIFS('4-Basis ruimtestaat'!O:O,'4-Basis ruimtestaat'!B:B,'2-Kosten per locatie'!A54)</f>
        <v>208</v>
      </c>
      <c r="H54" s="216">
        <f>_xlfn.MAXIFS('4-Basis ruimtestaat'!P:P,'4-Basis ruimtestaat'!B:B,'2-Kosten per locatie'!A54)</f>
        <v>8</v>
      </c>
      <c r="I54" s="216">
        <f>_xlfn.MAXIFS('4-Basis ruimtestaat'!Q:Q,'4-Basis ruimtestaat'!B:B,'2-Kosten per locatie'!A54)</f>
        <v>12</v>
      </c>
      <c r="J54" s="479" t="e">
        <f>SUMIF('4-Basis ruimtestaat'!B:B,'2-Kosten per locatie'!A54,'4-Basis ruimtestaat'!R:R)</f>
        <v>#DIV/0!</v>
      </c>
      <c r="K54" s="479" t="e">
        <f>SUMIF('4-Basis ruimtestaat'!B:B,'2-Kosten per locatie'!A54,'4-Basis ruimtestaat'!S:S)</f>
        <v>#DIV/0!</v>
      </c>
      <c r="L54" s="479" t="e">
        <f>SUMIF('4-Basis ruimtestaat'!B:B,'2-Kosten per locatie'!A54,'4-Basis ruimtestaat'!T:T)</f>
        <v>#DIV/0!</v>
      </c>
      <c r="M54" s="479" t="e">
        <f>SUMIF('4-Basis ruimtestaat'!B:B,'2-Kosten per locatie'!A54,'4-Basis ruimtestaat'!U:U)</f>
        <v>#DIV/0!</v>
      </c>
      <c r="N54" s="479" t="e">
        <f>SUMIF('4-Basis ruimtestaat'!B:B,'2-Kosten per locatie'!A54,'4-Basis ruimtestaat'!V:V)</f>
        <v>#DIV/0!</v>
      </c>
      <c r="O54" s="479" t="e">
        <f>SUMIF('4-Basis ruimtestaat'!B:B,'2-Kosten per locatie'!A54,'4-Basis ruimtestaat'!W:W)</f>
        <v>#DIV/0!</v>
      </c>
      <c r="P54" s="479" t="e">
        <f t="shared" si="60"/>
        <v>#DIV/0!</v>
      </c>
      <c r="Q54" s="479" t="e">
        <f t="shared" si="61"/>
        <v>#DIV/0!</v>
      </c>
      <c r="R54" s="479" t="e">
        <f t="shared" si="62"/>
        <v>#DIV/0!</v>
      </c>
      <c r="S54" s="479" t="e">
        <f t="shared" si="63"/>
        <v>#DIV/0!</v>
      </c>
      <c r="T54" s="479" t="e">
        <f t="shared" si="64"/>
        <v>#DIV/0!</v>
      </c>
      <c r="U54" s="479" t="e">
        <f t="shared" si="65"/>
        <v>#DIV/0!</v>
      </c>
      <c r="V54" s="479" t="e">
        <f t="shared" si="66"/>
        <v>#DIV/0!</v>
      </c>
      <c r="W54" s="479" t="e">
        <f t="shared" si="67"/>
        <v>#DIV/0!</v>
      </c>
      <c r="X54" s="479" t="e">
        <f t="shared" si="68"/>
        <v>#DIV/0!</v>
      </c>
      <c r="Y54" s="479" t="e">
        <f t="shared" si="69"/>
        <v>#DIV/0!</v>
      </c>
      <c r="Z54" s="479" t="e">
        <f t="shared" si="70"/>
        <v>#DIV/0!</v>
      </c>
      <c r="AA54" s="479" t="e">
        <f t="shared" si="71"/>
        <v>#DIV/0!</v>
      </c>
      <c r="AB54" s="53"/>
      <c r="AC54" s="41"/>
      <c r="AD54" s="41"/>
      <c r="AE54" s="41"/>
      <c r="AF54" s="41"/>
    </row>
    <row r="55" spans="1:32" ht="15" customHeight="1">
      <c r="A55" s="482" t="s">
        <v>93</v>
      </c>
      <c r="B55" s="477">
        <f>SUMIF('4-Basis ruimtestaat'!B:B,'2-Kosten per locatie'!A55,'4-Basis ruimtestaat'!J:J)</f>
        <v>4219.22</v>
      </c>
      <c r="C55" s="215">
        <v>1</v>
      </c>
      <c r="D55" s="216">
        <f>_xlfn.MAXIFS('4-Basis ruimtestaat'!L:L,'4-Basis ruimtestaat'!B:B,'2-Kosten per locatie'!A55)</f>
        <v>255</v>
      </c>
      <c r="E55" s="216">
        <f>_xlfn.MAXIFS('4-Basis ruimtestaat'!M:M,'4-Basis ruimtestaat'!B:B,'2-Kosten per locatie'!A55)</f>
        <v>255</v>
      </c>
      <c r="F55" s="216">
        <f>_xlfn.MAXIFS('4-Basis ruimtestaat'!N:N,'4-Basis ruimtestaat'!B:B,'2-Kosten per locatie'!A55)</f>
        <v>0</v>
      </c>
      <c r="G55" s="216">
        <f>_xlfn.MAXIFS('4-Basis ruimtestaat'!O:O,'4-Basis ruimtestaat'!B:B,'2-Kosten per locatie'!A55)</f>
        <v>0</v>
      </c>
      <c r="H55" s="216">
        <f>_xlfn.MAXIFS('4-Basis ruimtestaat'!P:P,'4-Basis ruimtestaat'!B:B,'2-Kosten per locatie'!A55)</f>
        <v>0</v>
      </c>
      <c r="I55" s="216">
        <f>_xlfn.MAXIFS('4-Basis ruimtestaat'!Q:Q,'4-Basis ruimtestaat'!B:B,'2-Kosten per locatie'!A55)</f>
        <v>0</v>
      </c>
      <c r="J55" s="479" t="e">
        <f>SUMIF('4-Basis ruimtestaat'!B:B,'2-Kosten per locatie'!A55,'4-Basis ruimtestaat'!R:R)</f>
        <v>#DIV/0!</v>
      </c>
      <c r="K55" s="479" t="e">
        <f>SUMIF('4-Basis ruimtestaat'!B:B,'2-Kosten per locatie'!A55,'4-Basis ruimtestaat'!S:S)</f>
        <v>#DIV/0!</v>
      </c>
      <c r="L55" s="479">
        <f>SUMIF('4-Basis ruimtestaat'!B:B,'2-Kosten per locatie'!A55,'4-Basis ruimtestaat'!T:T)</f>
        <v>0</v>
      </c>
      <c r="M55" s="479">
        <f>SUMIF('4-Basis ruimtestaat'!B:B,'2-Kosten per locatie'!A55,'4-Basis ruimtestaat'!U:U)</f>
        <v>0</v>
      </c>
      <c r="N55" s="479">
        <f>SUMIF('4-Basis ruimtestaat'!B:B,'2-Kosten per locatie'!A55,'4-Basis ruimtestaat'!V:V)</f>
        <v>0</v>
      </c>
      <c r="O55" s="479">
        <f>SUMIF('4-Basis ruimtestaat'!B:B,'2-Kosten per locatie'!A55,'4-Basis ruimtestaat'!W:W)</f>
        <v>0</v>
      </c>
      <c r="P55" s="479" t="e">
        <f t="shared" si="60"/>
        <v>#DIV/0!</v>
      </c>
      <c r="Q55" s="479" t="e">
        <f t="shared" si="61"/>
        <v>#DIV/0!</v>
      </c>
      <c r="R55" s="479">
        <f t="shared" si="62"/>
        <v>0</v>
      </c>
      <c r="S55" s="479">
        <f t="shared" si="63"/>
        <v>0</v>
      </c>
      <c r="T55" s="479">
        <f t="shared" si="64"/>
        <v>0</v>
      </c>
      <c r="U55" s="479">
        <f t="shared" si="65"/>
        <v>0</v>
      </c>
      <c r="V55" s="479" t="e">
        <f t="shared" si="66"/>
        <v>#DIV/0!</v>
      </c>
      <c r="W55" s="479" t="e">
        <f t="shared" si="67"/>
        <v>#DIV/0!</v>
      </c>
      <c r="X55" s="479">
        <f t="shared" si="68"/>
        <v>0</v>
      </c>
      <c r="Y55" s="479">
        <f t="shared" si="69"/>
        <v>0</v>
      </c>
      <c r="Z55" s="479">
        <f t="shared" si="70"/>
        <v>0</v>
      </c>
      <c r="AA55" s="479">
        <f t="shared" si="71"/>
        <v>0</v>
      </c>
      <c r="AB55" s="53"/>
      <c r="AC55" s="41"/>
      <c r="AD55" s="41"/>
      <c r="AE55" s="41"/>
      <c r="AF55" s="41"/>
    </row>
    <row r="56" spans="1:32" ht="15" customHeight="1">
      <c r="A56" s="298"/>
      <c r="B56" s="477"/>
      <c r="C56" s="215"/>
      <c r="D56" s="216"/>
      <c r="E56" s="216"/>
      <c r="F56" s="216"/>
      <c r="G56" s="216"/>
      <c r="H56" s="216"/>
      <c r="I56" s="216"/>
      <c r="J56" s="479"/>
      <c r="K56" s="479"/>
      <c r="L56" s="479"/>
      <c r="M56" s="479"/>
      <c r="N56" s="479"/>
      <c r="O56" s="479"/>
      <c r="P56" s="479"/>
      <c r="Q56" s="479"/>
      <c r="R56" s="479"/>
      <c r="S56" s="479"/>
      <c r="T56" s="479"/>
      <c r="U56" s="479"/>
      <c r="V56" s="479"/>
      <c r="W56" s="479"/>
      <c r="X56" s="479"/>
      <c r="Y56" s="479"/>
      <c r="Z56" s="479"/>
      <c r="AA56" s="479"/>
      <c r="AB56" s="41"/>
      <c r="AC56" s="41"/>
      <c r="AD56" s="41"/>
      <c r="AE56" s="41"/>
      <c r="AF56" s="41"/>
    </row>
    <row r="57" spans="1:32" s="54" customFormat="1" ht="15" customHeight="1">
      <c r="A57" s="298"/>
      <c r="B57" s="478">
        <f>SUM(B14:B52)</f>
        <v>78416.298959999986</v>
      </c>
      <c r="C57" s="217"/>
      <c r="D57" s="218"/>
      <c r="E57" s="218"/>
      <c r="F57" s="218"/>
      <c r="G57" s="218"/>
      <c r="H57" s="218"/>
      <c r="I57" s="218"/>
      <c r="J57" s="480" t="e">
        <f t="shared" ref="J57:AA57" si="72">SUM(J14:J55)</f>
        <v>#DIV/0!</v>
      </c>
      <c r="K57" s="480" t="e">
        <f t="shared" si="72"/>
        <v>#DIV/0!</v>
      </c>
      <c r="L57" s="480" t="e">
        <f t="shared" si="72"/>
        <v>#DIV/0!</v>
      </c>
      <c r="M57" s="480" t="e">
        <f t="shared" si="72"/>
        <v>#DIV/0!</v>
      </c>
      <c r="N57" s="480" t="e">
        <f t="shared" si="72"/>
        <v>#DIV/0!</v>
      </c>
      <c r="O57" s="480" t="e">
        <f t="shared" si="72"/>
        <v>#DIV/0!</v>
      </c>
      <c r="P57" s="480" t="e">
        <f t="shared" si="72"/>
        <v>#DIV/0!</v>
      </c>
      <c r="Q57" s="480" t="e">
        <f t="shared" si="72"/>
        <v>#DIV/0!</v>
      </c>
      <c r="R57" s="480" t="e">
        <f t="shared" si="72"/>
        <v>#DIV/0!</v>
      </c>
      <c r="S57" s="480" t="e">
        <f t="shared" si="72"/>
        <v>#DIV/0!</v>
      </c>
      <c r="T57" s="480" t="e">
        <f t="shared" si="72"/>
        <v>#DIV/0!</v>
      </c>
      <c r="U57" s="480" t="e">
        <f t="shared" si="72"/>
        <v>#DIV/0!</v>
      </c>
      <c r="V57" s="480" t="e">
        <f t="shared" si="72"/>
        <v>#DIV/0!</v>
      </c>
      <c r="W57" s="480" t="e">
        <f t="shared" si="72"/>
        <v>#DIV/0!</v>
      </c>
      <c r="X57" s="480" t="e">
        <f t="shared" si="72"/>
        <v>#DIV/0!</v>
      </c>
      <c r="Y57" s="480" t="e">
        <f t="shared" si="72"/>
        <v>#DIV/0!</v>
      </c>
      <c r="Z57" s="480" t="e">
        <f t="shared" si="72"/>
        <v>#DIV/0!</v>
      </c>
      <c r="AA57" s="480" t="e">
        <f t="shared" si="72"/>
        <v>#DIV/0!</v>
      </c>
    </row>
    <row r="58" spans="1:32" s="53" customFormat="1" ht="14.1" customHeight="1">
      <c r="AC58" s="41"/>
    </row>
    <row r="59" spans="1:32" ht="99" customHeight="1">
      <c r="A59" s="628" t="s">
        <v>25</v>
      </c>
      <c r="B59" s="232" t="s">
        <v>94</v>
      </c>
      <c r="C59" s="232" t="s">
        <v>95</v>
      </c>
      <c r="D59" s="232" t="s">
        <v>96</v>
      </c>
      <c r="E59" s="232" t="s">
        <v>97</v>
      </c>
      <c r="F59" s="232" t="s">
        <v>98</v>
      </c>
      <c r="G59" s="232" t="s">
        <v>99</v>
      </c>
      <c r="H59" s="232" t="s">
        <v>100</v>
      </c>
      <c r="I59" s="232" t="s">
        <v>101</v>
      </c>
      <c r="J59" s="232" t="s">
        <v>102</v>
      </c>
      <c r="K59" s="232" t="s">
        <v>103</v>
      </c>
      <c r="L59" s="232" t="s">
        <v>104</v>
      </c>
      <c r="M59" s="231" t="s">
        <v>105</v>
      </c>
      <c r="N59" s="231" t="s">
        <v>106</v>
      </c>
      <c r="O59" s="231" t="s">
        <v>107</v>
      </c>
      <c r="P59" s="232" t="s">
        <v>108</v>
      </c>
      <c r="Q59" s="232" t="s">
        <v>109</v>
      </c>
      <c r="R59" s="232" t="s">
        <v>110</v>
      </c>
      <c r="S59" s="232" t="s">
        <v>111</v>
      </c>
      <c r="T59" s="232" t="s">
        <v>112</v>
      </c>
      <c r="U59" s="53"/>
      <c r="V59" s="53"/>
      <c r="W59" s="53"/>
      <c r="X59" s="53"/>
      <c r="Y59" s="53"/>
      <c r="AF59" s="53"/>
    </row>
    <row r="60" spans="1:32" s="53" customFormat="1" ht="15" customHeight="1">
      <c r="A60" s="482" t="str">
        <f t="shared" ref="A60:A79" si="73">A14</f>
        <v>Antwerpenbaan 50 (Nieuw Sloten)</v>
      </c>
      <c r="B60" s="494" t="e">
        <f>(J14+P14)*'6-Opbouw uurtarief productie'!$E$46</f>
        <v>#DIV/0!</v>
      </c>
      <c r="C60" s="494" t="e">
        <f>(K14+Q14)*'6-Opbouw uurtarief productie'!$E$46</f>
        <v>#DIV/0!</v>
      </c>
      <c r="D60" s="495" t="e">
        <f>(L14+R14)*'6-Opbouw uurtarief productie'!$E$50</f>
        <v>#DIV/0!</v>
      </c>
      <c r="E60" s="495" t="e">
        <f>(M14+S14)*'6-Opbouw uurtarief productie'!$E$50</f>
        <v>#DIV/0!</v>
      </c>
      <c r="F60" s="495" t="e">
        <f>(N14+T14)*'6-Opbouw uurtarief productie'!$E$52</f>
        <v>#DIV/0!</v>
      </c>
      <c r="G60" s="495" t="e">
        <f>(O14+U14)*'6-Opbouw uurtarief productie'!$E$52</f>
        <v>#DIV/0!</v>
      </c>
      <c r="H60" s="301" t="e">
        <f>SUM(B60:G60)</f>
        <v>#DIV/0!</v>
      </c>
      <c r="I60" s="301" t="e">
        <f>V14*'7-Opbouw uurtarief toezicht'!$E$47</f>
        <v>#DIV/0!</v>
      </c>
      <c r="J60" s="301" t="e">
        <f>W14*'7-Opbouw uurtarief toezicht'!$E$47</f>
        <v>#DIV/0!</v>
      </c>
      <c r="K60" s="301" t="e">
        <f>X14*'7-Opbouw uurtarief toezicht'!$E$51</f>
        <v>#DIV/0!</v>
      </c>
      <c r="L60" s="301" t="e">
        <f>Y14*'7-Opbouw uurtarief toezicht'!$E$51</f>
        <v>#DIV/0!</v>
      </c>
      <c r="M60" s="219" t="e">
        <f>Z14*'7-Opbouw uurtarief toezicht'!$E$53</f>
        <v>#DIV/0!</v>
      </c>
      <c r="N60" s="219" t="e">
        <f>AA14*'7-Opbouw uurtarief toezicht'!$E$53</f>
        <v>#DIV/0!</v>
      </c>
      <c r="O60" s="220" t="e">
        <f>SUM(I60:N60)</f>
        <v>#DIV/0!</v>
      </c>
      <c r="P60" s="221">
        <f>SUMIF('11-Vloeronderhoud'!A:A,'2-Kosten per locatie'!A60,'11-Vloeronderhoud'!H:H)</f>
        <v>0</v>
      </c>
      <c r="Q60" s="301">
        <f>SUMIF('8-Additionele kosten'!A:A,'2-Kosten per locatie'!A60,'8-Additionele kosten'!I:I)</f>
        <v>0</v>
      </c>
      <c r="R60" s="301">
        <f>SUMIF('10-Glasbewassing'!A:A,'2-Kosten per locatie'!A60,'10-Glasbewassing'!H:H)</f>
        <v>0</v>
      </c>
      <c r="S60" s="301" t="e">
        <f>H60+O60+P60+Q60+R60</f>
        <v>#DIV/0!</v>
      </c>
      <c r="T60" s="301" t="e">
        <f>S60/12</f>
        <v>#DIV/0!</v>
      </c>
    </row>
    <row r="61" spans="1:32" ht="15" customHeight="1">
      <c r="A61" s="482" t="str">
        <f t="shared" si="73"/>
        <v>Surinamekade 4 (Azartplein)</v>
      </c>
      <c r="B61" s="494" t="e">
        <f>(J15+P15)*'6-Opbouw uurtarief productie'!$E$46</f>
        <v>#DIV/0!</v>
      </c>
      <c r="C61" s="494" t="e">
        <f>(K15+Q15)*'6-Opbouw uurtarief productie'!$E$46</f>
        <v>#DIV/0!</v>
      </c>
      <c r="D61" s="495" t="e">
        <f>(L15+R15)*'6-Opbouw uurtarief productie'!$E$50</f>
        <v>#DIV/0!</v>
      </c>
      <c r="E61" s="495" t="e">
        <f>(M15+S15)*'6-Opbouw uurtarief productie'!$E$50</f>
        <v>#DIV/0!</v>
      </c>
      <c r="F61" s="495" t="e">
        <f>(N15+T15)*'6-Opbouw uurtarief productie'!$E$52</f>
        <v>#DIV/0!</v>
      </c>
      <c r="G61" s="495" t="e">
        <f>(O15+U15)*'6-Opbouw uurtarief productie'!$E$52</f>
        <v>#DIV/0!</v>
      </c>
      <c r="H61" s="301" t="e">
        <f t="shared" ref="H61:H62" si="74">SUM(B61:G61)</f>
        <v>#DIV/0!</v>
      </c>
      <c r="I61" s="301" t="e">
        <f>V15*'7-Opbouw uurtarief toezicht'!$E$47</f>
        <v>#DIV/0!</v>
      </c>
      <c r="J61" s="301" t="e">
        <f>W15*'7-Opbouw uurtarief toezicht'!$E$47</f>
        <v>#DIV/0!</v>
      </c>
      <c r="K61" s="301" t="e">
        <f>X15*'7-Opbouw uurtarief toezicht'!$E$51</f>
        <v>#DIV/0!</v>
      </c>
      <c r="L61" s="301" t="e">
        <f>Y15*'7-Opbouw uurtarief toezicht'!$E$51</f>
        <v>#DIV/0!</v>
      </c>
      <c r="M61" s="219" t="e">
        <f>Z15*'7-Opbouw uurtarief toezicht'!$E$53</f>
        <v>#DIV/0!</v>
      </c>
      <c r="N61" s="219" t="e">
        <f>AA15*'7-Opbouw uurtarief toezicht'!$E$53</f>
        <v>#DIV/0!</v>
      </c>
      <c r="O61" s="220" t="e">
        <f t="shared" ref="O61:O62" si="75">SUM(I61:N61)</f>
        <v>#DIV/0!</v>
      </c>
      <c r="P61" s="221">
        <f>SUMIF('11-Vloeronderhoud'!A:A,'2-Kosten per locatie'!A61,'11-Vloeronderhoud'!H:H)</f>
        <v>0</v>
      </c>
      <c r="Q61" s="301">
        <f>SUMIF('8-Additionele kosten'!A:A,'2-Kosten per locatie'!A61,'8-Additionele kosten'!I:I)</f>
        <v>0</v>
      </c>
      <c r="R61" s="301">
        <f>SUMIF('10-Glasbewassing'!A:A,'2-Kosten per locatie'!A61,'10-Glasbewassing'!H:H)</f>
        <v>0</v>
      </c>
      <c r="S61" s="301" t="e">
        <f t="shared" ref="S61:S102" si="76">H61+O61+P61+Q61+R61</f>
        <v>#DIV/0!</v>
      </c>
      <c r="T61" s="301" t="e">
        <f t="shared" ref="T61:T62" si="77">S61/12</f>
        <v>#DIV/0!</v>
      </c>
      <c r="U61" s="53"/>
      <c r="V61" s="53"/>
      <c r="W61" s="53"/>
      <c r="X61" s="53"/>
      <c r="Y61" s="53"/>
      <c r="AF61" s="53"/>
    </row>
    <row r="62" spans="1:32" ht="15" customHeight="1">
      <c r="A62" s="482" t="str">
        <f t="shared" si="73"/>
        <v>Baldwinstraat 39 (Osdorp de Aker)</v>
      </c>
      <c r="B62" s="494" t="e">
        <f>(J16+P16)*'6-Opbouw uurtarief productie'!$E$46</f>
        <v>#DIV/0!</v>
      </c>
      <c r="C62" s="494" t="e">
        <f>(K16+Q16)*'6-Opbouw uurtarief productie'!$E$46</f>
        <v>#DIV/0!</v>
      </c>
      <c r="D62" s="495" t="e">
        <f>(L16+R16)*'6-Opbouw uurtarief productie'!$E$50</f>
        <v>#DIV/0!</v>
      </c>
      <c r="E62" s="495" t="e">
        <f>(M16+S16)*'6-Opbouw uurtarief productie'!$E$50</f>
        <v>#DIV/0!</v>
      </c>
      <c r="F62" s="495" t="e">
        <f>(N16+T16)*'6-Opbouw uurtarief productie'!$E$52</f>
        <v>#DIV/0!</v>
      </c>
      <c r="G62" s="495" t="e">
        <f>(O16+U16)*'6-Opbouw uurtarief productie'!$E$52</f>
        <v>#DIV/0!</v>
      </c>
      <c r="H62" s="301" t="e">
        <f t="shared" si="74"/>
        <v>#DIV/0!</v>
      </c>
      <c r="I62" s="301" t="e">
        <f>V16*'7-Opbouw uurtarief toezicht'!$E$47</f>
        <v>#DIV/0!</v>
      </c>
      <c r="J62" s="301" t="e">
        <f>W16*'7-Opbouw uurtarief toezicht'!$E$47</f>
        <v>#DIV/0!</v>
      </c>
      <c r="K62" s="301" t="e">
        <f>X16*'7-Opbouw uurtarief toezicht'!$E$51</f>
        <v>#DIV/0!</v>
      </c>
      <c r="L62" s="301" t="e">
        <f>Y16*'7-Opbouw uurtarief toezicht'!$E$51</f>
        <v>#DIV/0!</v>
      </c>
      <c r="M62" s="219" t="e">
        <f>Z16*'7-Opbouw uurtarief toezicht'!$E$53</f>
        <v>#DIV/0!</v>
      </c>
      <c r="N62" s="219" t="e">
        <f>AA16*'7-Opbouw uurtarief toezicht'!$E$53</f>
        <v>#DIV/0!</v>
      </c>
      <c r="O62" s="220" t="e">
        <f t="shared" si="75"/>
        <v>#DIV/0!</v>
      </c>
      <c r="P62" s="221">
        <f>SUMIF('11-Vloeronderhoud'!A:A,'2-Kosten per locatie'!A62,'11-Vloeronderhoud'!H:H)</f>
        <v>0</v>
      </c>
      <c r="Q62" s="301">
        <f>SUMIF('8-Additionele kosten'!A:A,'2-Kosten per locatie'!A62,'8-Additionele kosten'!I:I)</f>
        <v>0</v>
      </c>
      <c r="R62" s="301">
        <f>SUMIF('10-Glasbewassing'!A:A,'2-Kosten per locatie'!A62,'10-Glasbewassing'!H:H)</f>
        <v>0</v>
      </c>
      <c r="S62" s="301" t="e">
        <f t="shared" si="76"/>
        <v>#DIV/0!</v>
      </c>
      <c r="T62" s="301" t="e">
        <f t="shared" si="77"/>
        <v>#DIV/0!</v>
      </c>
      <c r="U62" s="53"/>
      <c r="V62" s="53"/>
      <c r="W62" s="53"/>
      <c r="X62" s="53"/>
      <c r="Y62" s="53"/>
      <c r="AF62" s="53"/>
    </row>
    <row r="63" spans="1:32" ht="15" customHeight="1">
      <c r="A63" s="482" t="str">
        <f t="shared" si="73"/>
        <v>Boelelaan 900 (VU Medisch Centrum)</v>
      </c>
      <c r="B63" s="494" t="e">
        <f>(J17+P17)*'6-Opbouw uurtarief productie'!$E$46</f>
        <v>#DIV/0!</v>
      </c>
      <c r="C63" s="494" t="e">
        <f>(K17+Q17)*'6-Opbouw uurtarief productie'!$E$46</f>
        <v>#DIV/0!</v>
      </c>
      <c r="D63" s="495" t="e">
        <f>(L17+R17)*'6-Opbouw uurtarief productie'!$E$50</f>
        <v>#DIV/0!</v>
      </c>
      <c r="E63" s="495" t="e">
        <f>(M17+S17)*'6-Opbouw uurtarief productie'!$E$50</f>
        <v>#DIV/0!</v>
      </c>
      <c r="F63" s="495" t="e">
        <f>(N17+T17)*'6-Opbouw uurtarief productie'!$E$52</f>
        <v>#DIV/0!</v>
      </c>
      <c r="G63" s="495" t="e">
        <f>(O17+U17)*'6-Opbouw uurtarief productie'!$E$52</f>
        <v>#DIV/0!</v>
      </c>
      <c r="H63" s="301" t="e">
        <f t="shared" ref="H63:H68" si="78">SUM(B63:G63)</f>
        <v>#DIV/0!</v>
      </c>
      <c r="I63" s="301" t="e">
        <f>V17*'7-Opbouw uurtarief toezicht'!$E$47</f>
        <v>#DIV/0!</v>
      </c>
      <c r="J63" s="301" t="e">
        <f>W17*'7-Opbouw uurtarief toezicht'!$E$47</f>
        <v>#DIV/0!</v>
      </c>
      <c r="K63" s="301" t="e">
        <f>X17*'7-Opbouw uurtarief toezicht'!$E$51</f>
        <v>#DIV/0!</v>
      </c>
      <c r="L63" s="301" t="e">
        <f>Y17*'7-Opbouw uurtarief toezicht'!$E$51</f>
        <v>#DIV/0!</v>
      </c>
      <c r="M63" s="219" t="e">
        <f>Z17*'7-Opbouw uurtarief toezicht'!$E$53</f>
        <v>#DIV/0!</v>
      </c>
      <c r="N63" s="219" t="e">
        <f>AA17*'7-Opbouw uurtarief toezicht'!$E$53</f>
        <v>#DIV/0!</v>
      </c>
      <c r="O63" s="220" t="e">
        <f t="shared" ref="O63:O68" si="79">SUM(I63:N63)</f>
        <v>#DIV/0!</v>
      </c>
      <c r="P63" s="221">
        <f>SUMIF('11-Vloeronderhoud'!A:A,'2-Kosten per locatie'!A63,'11-Vloeronderhoud'!H:H)</f>
        <v>0</v>
      </c>
      <c r="Q63" s="301">
        <f>SUMIF('8-Additionele kosten'!A:A,'2-Kosten per locatie'!A63,'8-Additionele kosten'!I:I)</f>
        <v>0</v>
      </c>
      <c r="R63" s="301">
        <f>SUMIF('10-Glasbewassing'!A:A,'2-Kosten per locatie'!A63,'10-Glasbewassing'!H:H)</f>
        <v>0</v>
      </c>
      <c r="S63" s="301" t="e">
        <f t="shared" si="76"/>
        <v>#DIV/0!</v>
      </c>
      <c r="T63" s="301" t="e">
        <f t="shared" ref="T63:T68" si="80">S63/12</f>
        <v>#DIV/0!</v>
      </c>
      <c r="U63" s="53"/>
      <c r="V63" s="53"/>
      <c r="W63" s="53"/>
      <c r="X63" s="53"/>
      <c r="Y63" s="53"/>
      <c r="AF63" s="53"/>
    </row>
    <row r="64" spans="1:32" ht="15" customHeight="1">
      <c r="A64" s="482" t="str">
        <f t="shared" si="73"/>
        <v>Buikslotermeerplein 344 (Olof Palmeplein)</v>
      </c>
      <c r="B64" s="494" t="e">
        <f>(J18+P18)*'6-Opbouw uurtarief productie'!$E$46</f>
        <v>#DIV/0!</v>
      </c>
      <c r="C64" s="494" t="e">
        <f>(K18+Q18)*'6-Opbouw uurtarief productie'!$E$46</f>
        <v>#DIV/0!</v>
      </c>
      <c r="D64" s="495" t="e">
        <f>(L18+R18)*'6-Opbouw uurtarief productie'!$E$50</f>
        <v>#DIV/0!</v>
      </c>
      <c r="E64" s="495" t="e">
        <f>(M18+S18)*'6-Opbouw uurtarief productie'!$E$50</f>
        <v>#DIV/0!</v>
      </c>
      <c r="F64" s="495" t="e">
        <f>(N18+T18)*'6-Opbouw uurtarief productie'!$E$52</f>
        <v>#DIV/0!</v>
      </c>
      <c r="G64" s="495" t="e">
        <f>(O18+U18)*'6-Opbouw uurtarief productie'!$E$52</f>
        <v>#DIV/0!</v>
      </c>
      <c r="H64" s="301" t="e">
        <f t="shared" si="78"/>
        <v>#DIV/0!</v>
      </c>
      <c r="I64" s="301" t="e">
        <f>V18*'7-Opbouw uurtarief toezicht'!$E$47</f>
        <v>#DIV/0!</v>
      </c>
      <c r="J64" s="301" t="e">
        <f>W18*'7-Opbouw uurtarief toezicht'!$E$47</f>
        <v>#DIV/0!</v>
      </c>
      <c r="K64" s="301" t="e">
        <f>X18*'7-Opbouw uurtarief toezicht'!$E$51</f>
        <v>#DIV/0!</v>
      </c>
      <c r="L64" s="301" t="e">
        <f>Y18*'7-Opbouw uurtarief toezicht'!$E$51</f>
        <v>#DIV/0!</v>
      </c>
      <c r="M64" s="219" t="e">
        <f>Z18*'7-Opbouw uurtarief toezicht'!$E$53</f>
        <v>#DIV/0!</v>
      </c>
      <c r="N64" s="219" t="e">
        <f>AA18*'7-Opbouw uurtarief toezicht'!$E$53</f>
        <v>#DIV/0!</v>
      </c>
      <c r="O64" s="220" t="e">
        <f t="shared" si="79"/>
        <v>#DIV/0!</v>
      </c>
      <c r="P64" s="221">
        <f>SUMIF('11-Vloeronderhoud'!A:A,'2-Kosten per locatie'!A64,'11-Vloeronderhoud'!H:H)</f>
        <v>0</v>
      </c>
      <c r="Q64" s="301">
        <f>SUMIF('8-Additionele kosten'!A:A,'2-Kosten per locatie'!A64,'8-Additionele kosten'!I:I)</f>
        <v>0</v>
      </c>
      <c r="R64" s="301">
        <f>SUMIF('10-Glasbewassing'!A:A,'2-Kosten per locatie'!A64,'10-Glasbewassing'!H:H)</f>
        <v>0</v>
      </c>
      <c r="S64" s="301" t="e">
        <f t="shared" si="76"/>
        <v>#DIV/0!</v>
      </c>
      <c r="T64" s="301" t="e">
        <f t="shared" si="80"/>
        <v>#DIV/0!</v>
      </c>
      <c r="U64" s="53"/>
      <c r="V64" s="53"/>
      <c r="W64" s="53"/>
      <c r="X64" s="53"/>
      <c r="Y64" s="53"/>
      <c r="AF64" s="53"/>
    </row>
    <row r="65" spans="1:32" ht="15" customHeight="1">
      <c r="A65" s="482" t="str">
        <f t="shared" si="73"/>
        <v>Het betonijzer 1a (Diemen Sniep)</v>
      </c>
      <c r="B65" s="494" t="e">
        <f>(J19+P19)*'6-Opbouw uurtarief productie'!$E$46</f>
        <v>#DIV/0!</v>
      </c>
      <c r="C65" s="494" t="e">
        <f>(K19+Q19)*'6-Opbouw uurtarief productie'!$E$46</f>
        <v>#DIV/0!</v>
      </c>
      <c r="D65" s="495" t="e">
        <f>(L19+R19)*'6-Opbouw uurtarief productie'!$E$50</f>
        <v>#DIV/0!</v>
      </c>
      <c r="E65" s="495" t="e">
        <f>(M19+S19)*'6-Opbouw uurtarief productie'!$E$50</f>
        <v>#DIV/0!</v>
      </c>
      <c r="F65" s="495" t="e">
        <f>(N19+T19)*'6-Opbouw uurtarief productie'!$E$52</f>
        <v>#DIV/0!</v>
      </c>
      <c r="G65" s="495" t="e">
        <f>(O19+U19)*'6-Opbouw uurtarief productie'!$E$52</f>
        <v>#DIV/0!</v>
      </c>
      <c r="H65" s="301" t="e">
        <f t="shared" si="78"/>
        <v>#DIV/0!</v>
      </c>
      <c r="I65" s="301" t="e">
        <f>V19*'7-Opbouw uurtarief toezicht'!$E$47</f>
        <v>#DIV/0!</v>
      </c>
      <c r="J65" s="301" t="e">
        <f>W19*'7-Opbouw uurtarief toezicht'!$E$47</f>
        <v>#DIV/0!</v>
      </c>
      <c r="K65" s="301" t="e">
        <f>X19*'7-Opbouw uurtarief toezicht'!$E$51</f>
        <v>#DIV/0!</v>
      </c>
      <c r="L65" s="301" t="e">
        <f>Y19*'7-Opbouw uurtarief toezicht'!$E$51</f>
        <v>#DIV/0!</v>
      </c>
      <c r="M65" s="219" t="e">
        <f>Z19*'7-Opbouw uurtarief toezicht'!$E$53</f>
        <v>#DIV/0!</v>
      </c>
      <c r="N65" s="219" t="e">
        <f>AA19*'7-Opbouw uurtarief toezicht'!$E$53</f>
        <v>#DIV/0!</v>
      </c>
      <c r="O65" s="220" t="e">
        <f t="shared" si="79"/>
        <v>#DIV/0!</v>
      </c>
      <c r="P65" s="221">
        <f>SUMIF('11-Vloeronderhoud'!A:A,'2-Kosten per locatie'!A65,'11-Vloeronderhoud'!H:H)</f>
        <v>0</v>
      </c>
      <c r="Q65" s="301">
        <f>SUMIF('8-Additionele kosten'!A:A,'2-Kosten per locatie'!A65,'8-Additionele kosten'!I:I)</f>
        <v>0</v>
      </c>
      <c r="R65" s="301">
        <f>SUMIF('10-Glasbewassing'!A:A,'2-Kosten per locatie'!A65,'10-Glasbewassing'!H:H)</f>
        <v>0</v>
      </c>
      <c r="S65" s="301" t="e">
        <f t="shared" si="76"/>
        <v>#DIV/0!</v>
      </c>
      <c r="T65" s="301" t="e">
        <f t="shared" si="80"/>
        <v>#DIV/0!</v>
      </c>
      <c r="U65" s="53"/>
      <c r="V65" s="53"/>
      <c r="W65" s="53"/>
      <c r="X65" s="53"/>
      <c r="Y65" s="53"/>
      <c r="AF65" s="53"/>
    </row>
    <row r="66" spans="1:32" ht="15" customHeight="1">
      <c r="A66" s="482" t="str">
        <f t="shared" si="73"/>
        <v>Dijkgraafplein 185 (Dijkgraafplein)</v>
      </c>
      <c r="B66" s="494" t="e">
        <f>(J20+P20)*'6-Opbouw uurtarief productie'!$E$46</f>
        <v>#DIV/0!</v>
      </c>
      <c r="C66" s="494" t="e">
        <f>(K20+Q20)*'6-Opbouw uurtarief productie'!$E$46</f>
        <v>#DIV/0!</v>
      </c>
      <c r="D66" s="495" t="e">
        <f>(L20+R20)*'6-Opbouw uurtarief productie'!$E$50</f>
        <v>#DIV/0!</v>
      </c>
      <c r="E66" s="495" t="e">
        <f>(M20+S20)*'6-Opbouw uurtarief productie'!$E$50</f>
        <v>#DIV/0!</v>
      </c>
      <c r="F66" s="495" t="e">
        <f>(N20+T20)*'6-Opbouw uurtarief productie'!$E$52</f>
        <v>#DIV/0!</v>
      </c>
      <c r="G66" s="495" t="e">
        <f>(O20+U20)*'6-Opbouw uurtarief productie'!$E$52</f>
        <v>#DIV/0!</v>
      </c>
      <c r="H66" s="301" t="e">
        <f t="shared" si="78"/>
        <v>#DIV/0!</v>
      </c>
      <c r="I66" s="301" t="e">
        <f>V20*'7-Opbouw uurtarief toezicht'!$E$47</f>
        <v>#DIV/0!</v>
      </c>
      <c r="J66" s="301" t="e">
        <f>W20*'7-Opbouw uurtarief toezicht'!$E$47</f>
        <v>#DIV/0!</v>
      </c>
      <c r="K66" s="301" t="e">
        <f>X20*'7-Opbouw uurtarief toezicht'!$E$51</f>
        <v>#DIV/0!</v>
      </c>
      <c r="L66" s="301" t="e">
        <f>Y20*'7-Opbouw uurtarief toezicht'!$E$51</f>
        <v>#DIV/0!</v>
      </c>
      <c r="M66" s="219" t="e">
        <f>Z20*'7-Opbouw uurtarief toezicht'!$E$53</f>
        <v>#DIV/0!</v>
      </c>
      <c r="N66" s="219" t="e">
        <f>AA20*'7-Opbouw uurtarief toezicht'!$E$53</f>
        <v>#DIV/0!</v>
      </c>
      <c r="O66" s="220" t="e">
        <f t="shared" si="79"/>
        <v>#DIV/0!</v>
      </c>
      <c r="P66" s="221">
        <f>SUMIF('11-Vloeronderhoud'!A:A,'2-Kosten per locatie'!A66,'11-Vloeronderhoud'!H:H)</f>
        <v>0</v>
      </c>
      <c r="Q66" s="301">
        <f>SUMIF('8-Additionele kosten'!A:A,'2-Kosten per locatie'!A66,'8-Additionele kosten'!I:I)</f>
        <v>0</v>
      </c>
      <c r="R66" s="301">
        <f>SUMIF('10-Glasbewassing'!A:A,'2-Kosten per locatie'!A66,'10-Glasbewassing'!H:H)</f>
        <v>0</v>
      </c>
      <c r="S66" s="301" t="e">
        <f t="shared" si="76"/>
        <v>#DIV/0!</v>
      </c>
      <c r="T66" s="301" t="e">
        <f t="shared" si="80"/>
        <v>#DIV/0!</v>
      </c>
      <c r="U66" s="53"/>
      <c r="V66" s="53"/>
      <c r="W66" s="53"/>
      <c r="X66" s="53"/>
      <c r="Y66" s="53"/>
      <c r="AB66" s="53"/>
      <c r="AC66" s="53"/>
      <c r="AD66" s="53"/>
      <c r="AE66" s="53"/>
      <c r="AF66" s="53"/>
    </row>
    <row r="67" spans="1:32" ht="15" customHeight="1">
      <c r="A67" s="482" t="str">
        <f t="shared" si="73"/>
        <v>Europaboulevard 8 (Rai)</v>
      </c>
      <c r="B67" s="494" t="e">
        <f>(J21+P21)*'6-Opbouw uurtarief productie'!$E$46</f>
        <v>#DIV/0!</v>
      </c>
      <c r="C67" s="494" t="e">
        <f>(K21+Q21)*'6-Opbouw uurtarief productie'!$E$46</f>
        <v>#DIV/0!</v>
      </c>
      <c r="D67" s="495" t="e">
        <f>(L21+R21)*'6-Opbouw uurtarief productie'!$E$50</f>
        <v>#DIV/0!</v>
      </c>
      <c r="E67" s="495" t="e">
        <f>(M21+S21)*'6-Opbouw uurtarief productie'!$E$50</f>
        <v>#DIV/0!</v>
      </c>
      <c r="F67" s="495" t="e">
        <f>(N21+T21)*'6-Opbouw uurtarief productie'!$E$52</f>
        <v>#DIV/0!</v>
      </c>
      <c r="G67" s="495" t="e">
        <f>(O21+U21)*'6-Opbouw uurtarief productie'!$E$52</f>
        <v>#DIV/0!</v>
      </c>
      <c r="H67" s="301" t="e">
        <f t="shared" si="78"/>
        <v>#DIV/0!</v>
      </c>
      <c r="I67" s="301" t="e">
        <f>V21*'7-Opbouw uurtarief toezicht'!$E$47</f>
        <v>#DIV/0!</v>
      </c>
      <c r="J67" s="301" t="e">
        <f>W21*'7-Opbouw uurtarief toezicht'!$E$47</f>
        <v>#DIV/0!</v>
      </c>
      <c r="K67" s="301" t="e">
        <f>X21*'7-Opbouw uurtarief toezicht'!$E$51</f>
        <v>#DIV/0!</v>
      </c>
      <c r="L67" s="301" t="e">
        <f>Y21*'7-Opbouw uurtarief toezicht'!$E$51</f>
        <v>#DIV/0!</v>
      </c>
      <c r="M67" s="219" t="e">
        <f>Z21*'7-Opbouw uurtarief toezicht'!$E$53</f>
        <v>#DIV/0!</v>
      </c>
      <c r="N67" s="219" t="e">
        <f>AA21*'7-Opbouw uurtarief toezicht'!$E$53</f>
        <v>#DIV/0!</v>
      </c>
      <c r="O67" s="220" t="e">
        <f t="shared" si="79"/>
        <v>#DIV/0!</v>
      </c>
      <c r="P67" s="221">
        <f>SUMIF('11-Vloeronderhoud'!A:A,'2-Kosten per locatie'!A67,'11-Vloeronderhoud'!H:H)</f>
        <v>0</v>
      </c>
      <c r="Q67" s="301">
        <f>SUMIF('8-Additionele kosten'!A:A,'2-Kosten per locatie'!A67,'8-Additionele kosten'!I:I)</f>
        <v>0</v>
      </c>
      <c r="R67" s="301">
        <f>SUMIF('10-Glasbewassing'!A:A,'2-Kosten per locatie'!A67,'10-Glasbewassing'!H:H)</f>
        <v>0</v>
      </c>
      <c r="S67" s="301" t="e">
        <f t="shared" si="76"/>
        <v>#DIV/0!</v>
      </c>
      <c r="T67" s="301" t="e">
        <f t="shared" si="80"/>
        <v>#DIV/0!</v>
      </c>
      <c r="U67" s="53"/>
      <c r="V67" s="53"/>
      <c r="W67" s="53"/>
      <c r="X67" s="53"/>
      <c r="Y67" s="53"/>
      <c r="AB67" s="53"/>
      <c r="AC67" s="53"/>
      <c r="AD67" s="53"/>
      <c r="AE67" s="53"/>
      <c r="AF67" s="53"/>
    </row>
    <row r="68" spans="1:32" ht="15" customHeight="1">
      <c r="A68" s="482" t="str">
        <f t="shared" si="73"/>
        <v>Hammarskjoldsingel 9 (Westwijk)</v>
      </c>
      <c r="B68" s="494" t="e">
        <f>(J22+P22)*'6-Opbouw uurtarief productie'!$E$46</f>
        <v>#DIV/0!</v>
      </c>
      <c r="C68" s="494" t="e">
        <f>(K22+Q22)*'6-Opbouw uurtarief productie'!$E$46</f>
        <v>#DIV/0!</v>
      </c>
      <c r="D68" s="495" t="e">
        <f>(L22+R22)*'6-Opbouw uurtarief productie'!$E$50</f>
        <v>#DIV/0!</v>
      </c>
      <c r="E68" s="495" t="e">
        <f>(M22+S22)*'6-Opbouw uurtarief productie'!$E$50</f>
        <v>#DIV/0!</v>
      </c>
      <c r="F68" s="495" t="e">
        <f>(N22+T22)*'6-Opbouw uurtarief productie'!$E$52</f>
        <v>#DIV/0!</v>
      </c>
      <c r="G68" s="495" t="e">
        <f>(O22+U22)*'6-Opbouw uurtarief productie'!$E$52</f>
        <v>#DIV/0!</v>
      </c>
      <c r="H68" s="301" t="e">
        <f t="shared" si="78"/>
        <v>#DIV/0!</v>
      </c>
      <c r="I68" s="301" t="e">
        <f>V22*'7-Opbouw uurtarief toezicht'!$E$47</f>
        <v>#DIV/0!</v>
      </c>
      <c r="J68" s="301" t="e">
        <f>W22*'7-Opbouw uurtarief toezicht'!$E$47</f>
        <v>#DIV/0!</v>
      </c>
      <c r="K68" s="301" t="e">
        <f>X22*'7-Opbouw uurtarief toezicht'!$E$51</f>
        <v>#DIV/0!</v>
      </c>
      <c r="L68" s="301" t="e">
        <f>Y22*'7-Opbouw uurtarief toezicht'!$E$51</f>
        <v>#DIV/0!</v>
      </c>
      <c r="M68" s="219" t="e">
        <f>Z22*'7-Opbouw uurtarief toezicht'!$E$53</f>
        <v>#DIV/0!</v>
      </c>
      <c r="N68" s="219" t="e">
        <f>AA22*'7-Opbouw uurtarief toezicht'!$E$53</f>
        <v>#DIV/0!</v>
      </c>
      <c r="O68" s="220" t="e">
        <f t="shared" si="79"/>
        <v>#DIV/0!</v>
      </c>
      <c r="P68" s="221">
        <f>SUMIF('11-Vloeronderhoud'!A:A,'2-Kosten per locatie'!A68,'11-Vloeronderhoud'!H:H)</f>
        <v>0</v>
      </c>
      <c r="Q68" s="301">
        <f>SUMIF('8-Additionele kosten'!A:A,'2-Kosten per locatie'!A68,'8-Additionele kosten'!I:I)</f>
        <v>0</v>
      </c>
      <c r="R68" s="301">
        <f>SUMIF('10-Glasbewassing'!A:A,'2-Kosten per locatie'!A68,'10-Glasbewassing'!H:H)</f>
        <v>0</v>
      </c>
      <c r="S68" s="301" t="e">
        <f t="shared" si="76"/>
        <v>#DIV/0!</v>
      </c>
      <c r="T68" s="301" t="e">
        <f t="shared" si="80"/>
        <v>#DIV/0!</v>
      </c>
      <c r="U68" s="53"/>
      <c r="V68" s="53"/>
      <c r="W68" s="53"/>
      <c r="X68" s="53"/>
      <c r="Y68" s="53"/>
      <c r="AB68" s="53"/>
      <c r="AC68" s="53"/>
      <c r="AD68" s="53"/>
      <c r="AE68" s="53"/>
      <c r="AF68" s="53"/>
    </row>
    <row r="69" spans="1:32" ht="15" customHeight="1">
      <c r="A69" s="482" t="str">
        <f t="shared" si="73"/>
        <v>Handelsweg 57 (Amstelveen binnenhof)</v>
      </c>
      <c r="B69" s="494" t="e">
        <f>(J23+P23)*'6-Opbouw uurtarief productie'!$E$46</f>
        <v>#DIV/0!</v>
      </c>
      <c r="C69" s="494" t="e">
        <f>(K23+Q23)*'6-Opbouw uurtarief productie'!$E$46</f>
        <v>#DIV/0!</v>
      </c>
      <c r="D69" s="495" t="e">
        <f>(L23+R23)*'6-Opbouw uurtarief productie'!$E$50</f>
        <v>#DIV/0!</v>
      </c>
      <c r="E69" s="495" t="e">
        <f>(M23+S23)*'6-Opbouw uurtarief productie'!$E$50</f>
        <v>#DIV/0!</v>
      </c>
      <c r="F69" s="495" t="e">
        <f>(N23+T23)*'6-Opbouw uurtarief productie'!$E$52</f>
        <v>#DIV/0!</v>
      </c>
      <c r="G69" s="495" t="e">
        <f>(O23+U23)*'6-Opbouw uurtarief productie'!$E$52</f>
        <v>#DIV/0!</v>
      </c>
      <c r="H69" s="301" t="e">
        <f t="shared" ref="H69:H97" si="81">SUM(B69:G69)</f>
        <v>#DIV/0!</v>
      </c>
      <c r="I69" s="301" t="e">
        <f>V23*'7-Opbouw uurtarief toezicht'!$E$47</f>
        <v>#DIV/0!</v>
      </c>
      <c r="J69" s="301" t="e">
        <f>W23*'7-Opbouw uurtarief toezicht'!$E$47</f>
        <v>#DIV/0!</v>
      </c>
      <c r="K69" s="301" t="e">
        <f>X23*'7-Opbouw uurtarief toezicht'!$E$51</f>
        <v>#DIV/0!</v>
      </c>
      <c r="L69" s="301" t="e">
        <f>Y23*'7-Opbouw uurtarief toezicht'!$E$51</f>
        <v>#DIV/0!</v>
      </c>
      <c r="M69" s="219" t="e">
        <f>Z23*'7-Opbouw uurtarief toezicht'!$E$53</f>
        <v>#DIV/0!</v>
      </c>
      <c r="N69" s="219" t="e">
        <f>AA23*'7-Opbouw uurtarief toezicht'!$E$53</f>
        <v>#DIV/0!</v>
      </c>
      <c r="O69" s="220" t="e">
        <f t="shared" ref="O69:O97" si="82">SUM(I69:N69)</f>
        <v>#DIV/0!</v>
      </c>
      <c r="P69" s="221">
        <f>SUMIF('11-Vloeronderhoud'!A:A,'2-Kosten per locatie'!A69,'11-Vloeronderhoud'!H:H)</f>
        <v>0</v>
      </c>
      <c r="Q69" s="301">
        <f>SUMIF('8-Additionele kosten'!A:A,'2-Kosten per locatie'!A69,'8-Additionele kosten'!I:I)</f>
        <v>0</v>
      </c>
      <c r="R69" s="301">
        <f>SUMIF('10-Glasbewassing'!A:A,'2-Kosten per locatie'!A69,'10-Glasbewassing'!H:H)</f>
        <v>0</v>
      </c>
      <c r="S69" s="301" t="e">
        <f t="shared" si="76"/>
        <v>#DIV/0!</v>
      </c>
      <c r="T69" s="301" t="e">
        <f t="shared" ref="T69:T97" si="83">S69/12</f>
        <v>#DIV/0!</v>
      </c>
      <c r="U69" s="53"/>
      <c r="V69" s="53"/>
      <c r="W69" s="53"/>
      <c r="X69" s="53"/>
      <c r="Y69" s="53"/>
      <c r="AB69" s="53"/>
      <c r="AC69" s="53"/>
      <c r="AD69" s="53"/>
      <c r="AE69" s="53"/>
      <c r="AF69" s="53"/>
    </row>
    <row r="70" spans="1:32" ht="15" customHeight="1">
      <c r="A70" s="482" t="str">
        <f t="shared" si="73"/>
        <v>Heivlinderweg 87 (Diemen Noord)</v>
      </c>
      <c r="B70" s="494" t="e">
        <f>(J24+P24)*'6-Opbouw uurtarief productie'!$E$46</f>
        <v>#DIV/0!</v>
      </c>
      <c r="C70" s="494" t="e">
        <f>(K24+Q24)*'6-Opbouw uurtarief productie'!$E$46</f>
        <v>#DIV/0!</v>
      </c>
      <c r="D70" s="495" t="e">
        <f>(L24+R24)*'6-Opbouw uurtarief productie'!$E$50</f>
        <v>#DIV/0!</v>
      </c>
      <c r="E70" s="495" t="e">
        <f>(M24+S24)*'6-Opbouw uurtarief productie'!$E$50</f>
        <v>#DIV/0!</v>
      </c>
      <c r="F70" s="495" t="e">
        <f>(N24+T24)*'6-Opbouw uurtarief productie'!$E$52</f>
        <v>#DIV/0!</v>
      </c>
      <c r="G70" s="495" t="e">
        <f>(O24+U24)*'6-Opbouw uurtarief productie'!$E$52</f>
        <v>#DIV/0!</v>
      </c>
      <c r="H70" s="301" t="e">
        <f t="shared" si="81"/>
        <v>#DIV/0!</v>
      </c>
      <c r="I70" s="301" t="e">
        <f>V24*'7-Opbouw uurtarief toezicht'!$E$47</f>
        <v>#DIV/0!</v>
      </c>
      <c r="J70" s="301" t="e">
        <f>W24*'7-Opbouw uurtarief toezicht'!$E$47</f>
        <v>#DIV/0!</v>
      </c>
      <c r="K70" s="301" t="e">
        <f>X24*'7-Opbouw uurtarief toezicht'!$E$51</f>
        <v>#DIV/0!</v>
      </c>
      <c r="L70" s="301" t="e">
        <f>Y24*'7-Opbouw uurtarief toezicht'!$E$51</f>
        <v>#DIV/0!</v>
      </c>
      <c r="M70" s="219" t="e">
        <f>Z24*'7-Opbouw uurtarief toezicht'!$E$53</f>
        <v>#DIV/0!</v>
      </c>
      <c r="N70" s="219" t="e">
        <f>AA24*'7-Opbouw uurtarief toezicht'!$E$53</f>
        <v>#DIV/0!</v>
      </c>
      <c r="O70" s="220" t="e">
        <f t="shared" si="82"/>
        <v>#DIV/0!</v>
      </c>
      <c r="P70" s="221">
        <f>SUMIF('11-Vloeronderhoud'!A:A,'2-Kosten per locatie'!A70,'11-Vloeronderhoud'!H:H)</f>
        <v>0</v>
      </c>
      <c r="Q70" s="301">
        <f>SUMIF('8-Additionele kosten'!A:A,'2-Kosten per locatie'!A70,'8-Additionele kosten'!I:I)</f>
        <v>0</v>
      </c>
      <c r="R70" s="301">
        <f>SUMIF('10-Glasbewassing'!A:A,'2-Kosten per locatie'!A70,'10-Glasbewassing'!H:H)</f>
        <v>0</v>
      </c>
      <c r="S70" s="301" t="e">
        <f t="shared" si="76"/>
        <v>#DIV/0!</v>
      </c>
      <c r="T70" s="301" t="e">
        <f t="shared" si="83"/>
        <v>#DIV/0!</v>
      </c>
      <c r="U70" s="53"/>
      <c r="V70" s="53"/>
      <c r="W70" s="53"/>
      <c r="X70" s="53"/>
      <c r="Y70" s="53"/>
      <c r="AB70" s="53"/>
      <c r="AC70" s="53"/>
      <c r="AD70" s="53"/>
      <c r="AE70" s="53"/>
      <c r="AF70" s="53"/>
    </row>
    <row r="71" spans="1:32" ht="15" customHeight="1">
      <c r="A71" s="482" t="str">
        <f t="shared" si="73"/>
        <v>Hoofdwerkplaats Baan &amp; Bovenbouw</v>
      </c>
      <c r="B71" s="494" t="e">
        <f>(J25+P25)*'6-Opbouw uurtarief productie'!$E$46</f>
        <v>#DIV/0!</v>
      </c>
      <c r="C71" s="494" t="e">
        <f>(K25+Q25)*'6-Opbouw uurtarief productie'!$E$46</f>
        <v>#DIV/0!</v>
      </c>
      <c r="D71" s="495" t="e">
        <f>(L25+R25)*'6-Opbouw uurtarief productie'!$E$50</f>
        <v>#DIV/0!</v>
      </c>
      <c r="E71" s="495" t="e">
        <f>(M25+S25)*'6-Opbouw uurtarief productie'!$E$50</f>
        <v>#DIV/0!</v>
      </c>
      <c r="F71" s="495" t="e">
        <f>(N25+T25)*'6-Opbouw uurtarief productie'!$E$52</f>
        <v>#DIV/0!</v>
      </c>
      <c r="G71" s="495" t="e">
        <f>(O25+U25)*'6-Opbouw uurtarief productie'!$E$52</f>
        <v>#DIV/0!</v>
      </c>
      <c r="H71" s="301" t="e">
        <f t="shared" si="81"/>
        <v>#DIV/0!</v>
      </c>
      <c r="I71" s="301" t="e">
        <f>V25*'7-Opbouw uurtarief toezicht'!$E$47</f>
        <v>#DIV/0!</v>
      </c>
      <c r="J71" s="301" t="e">
        <f>W25*'7-Opbouw uurtarief toezicht'!$E$47</f>
        <v>#DIV/0!</v>
      </c>
      <c r="K71" s="301" t="e">
        <f>X25*'7-Opbouw uurtarief toezicht'!$E$51</f>
        <v>#DIV/0!</v>
      </c>
      <c r="L71" s="301" t="e">
        <f>Y25*'7-Opbouw uurtarief toezicht'!$E$51</f>
        <v>#DIV/0!</v>
      </c>
      <c r="M71" s="219" t="e">
        <f>Z25*'7-Opbouw uurtarief toezicht'!$E$53</f>
        <v>#DIV/0!</v>
      </c>
      <c r="N71" s="219" t="e">
        <f>AA25*'7-Opbouw uurtarief toezicht'!$E$53</f>
        <v>#DIV/0!</v>
      </c>
      <c r="O71" s="220" t="e">
        <f t="shared" si="82"/>
        <v>#DIV/0!</v>
      </c>
      <c r="P71" s="221">
        <f>SUMIF('11-Vloeronderhoud'!A:A,'2-Kosten per locatie'!A71,'11-Vloeronderhoud'!H:H)</f>
        <v>0</v>
      </c>
      <c r="Q71" s="301">
        <f>SUMIF('8-Additionele kosten'!A:A,'2-Kosten per locatie'!A71,'8-Additionele kosten'!I:I)</f>
        <v>0</v>
      </c>
      <c r="R71" s="301">
        <f>SUMIF('10-Glasbewassing'!A:A,'2-Kosten per locatie'!A71,'10-Glasbewassing'!H:H)</f>
        <v>0</v>
      </c>
      <c r="S71" s="301" t="e">
        <f t="shared" si="76"/>
        <v>#DIV/0!</v>
      </c>
      <c r="T71" s="301" t="e">
        <f t="shared" si="83"/>
        <v>#DIV/0!</v>
      </c>
      <c r="U71" s="53"/>
      <c r="V71" s="53"/>
      <c r="W71" s="53"/>
      <c r="X71" s="53"/>
      <c r="Y71" s="53"/>
      <c r="AB71" s="53"/>
      <c r="AC71" s="53"/>
      <c r="AD71" s="53"/>
      <c r="AE71" s="53"/>
      <c r="AF71" s="53"/>
    </row>
    <row r="72" spans="1:32" ht="15" customHeight="1">
      <c r="A72" s="482" t="str">
        <f t="shared" si="73"/>
        <v>Hoofdwerkplaats Rail Diemen</v>
      </c>
      <c r="B72" s="494" t="e">
        <f>(J26+P26)*'6-Opbouw uurtarief productie'!$E$46</f>
        <v>#DIV/0!</v>
      </c>
      <c r="C72" s="494" t="e">
        <f>(K26+Q26)*'6-Opbouw uurtarief productie'!$E$46</f>
        <v>#DIV/0!</v>
      </c>
      <c r="D72" s="495" t="e">
        <f>(L26+R26)*'6-Opbouw uurtarief productie'!$E$50</f>
        <v>#DIV/0!</v>
      </c>
      <c r="E72" s="495" t="e">
        <f>(M26+S26)*'6-Opbouw uurtarief productie'!$E$50</f>
        <v>#DIV/0!</v>
      </c>
      <c r="F72" s="495" t="e">
        <f>(N26+T26)*'6-Opbouw uurtarief productie'!$E$52</f>
        <v>#DIV/0!</v>
      </c>
      <c r="G72" s="495" t="e">
        <f>(O26+U26)*'6-Opbouw uurtarief productie'!$E$52</f>
        <v>#DIV/0!</v>
      </c>
      <c r="H72" s="301" t="e">
        <f t="shared" si="81"/>
        <v>#DIV/0!</v>
      </c>
      <c r="I72" s="301" t="e">
        <f>V26*'7-Opbouw uurtarief toezicht'!$E$47</f>
        <v>#DIV/0!</v>
      </c>
      <c r="J72" s="301" t="e">
        <f>W26*'7-Opbouw uurtarief toezicht'!$E$47</f>
        <v>#DIV/0!</v>
      </c>
      <c r="K72" s="301" t="e">
        <f>X26*'7-Opbouw uurtarief toezicht'!$E$51</f>
        <v>#DIV/0!</v>
      </c>
      <c r="L72" s="301" t="e">
        <f>Y26*'7-Opbouw uurtarief toezicht'!$E$51</f>
        <v>#DIV/0!</v>
      </c>
      <c r="M72" s="219" t="e">
        <f>Z26*'7-Opbouw uurtarief toezicht'!$E$53</f>
        <v>#DIV/0!</v>
      </c>
      <c r="N72" s="219" t="e">
        <f>AA26*'7-Opbouw uurtarief toezicht'!$E$53</f>
        <v>#DIV/0!</v>
      </c>
      <c r="O72" s="220" t="e">
        <f t="shared" si="82"/>
        <v>#DIV/0!</v>
      </c>
      <c r="P72" s="221">
        <f>SUMIF('11-Vloeronderhoud'!A:A,'2-Kosten per locatie'!A72,'11-Vloeronderhoud'!H:H)</f>
        <v>0</v>
      </c>
      <c r="Q72" s="301">
        <f>SUMIF('8-Additionele kosten'!A:A,'2-Kosten per locatie'!A72,'8-Additionele kosten'!I:I)</f>
        <v>0</v>
      </c>
      <c r="R72" s="301">
        <f>SUMIF('10-Glasbewassing'!A:A,'2-Kosten per locatie'!A72,'10-Glasbewassing'!H:H)</f>
        <v>0</v>
      </c>
      <c r="S72" s="301" t="e">
        <f t="shared" si="76"/>
        <v>#DIV/0!</v>
      </c>
      <c r="T72" s="301" t="e">
        <f t="shared" si="83"/>
        <v>#DIV/0!</v>
      </c>
      <c r="U72" s="53"/>
      <c r="V72" s="53"/>
      <c r="W72" s="53"/>
      <c r="X72" s="53"/>
      <c r="Y72" s="53"/>
      <c r="AB72" s="53"/>
      <c r="AC72" s="53"/>
      <c r="AD72" s="53"/>
      <c r="AE72" s="53"/>
      <c r="AF72" s="53"/>
    </row>
    <row r="73" spans="1:32" ht="15" customHeight="1">
      <c r="A73" s="482" t="str">
        <f t="shared" si="73"/>
        <v>Hoofdwerkplaats S&amp;T Loods</v>
      </c>
      <c r="B73" s="494" t="e">
        <f>(J27+P27)*'6-Opbouw uurtarief productie'!$E$46</f>
        <v>#DIV/0!</v>
      </c>
      <c r="C73" s="494" t="e">
        <f>(K27+Q27)*'6-Opbouw uurtarief productie'!$E$46</f>
        <v>#DIV/0!</v>
      </c>
      <c r="D73" s="495" t="e">
        <f>(L27+R27)*'6-Opbouw uurtarief productie'!$E$50</f>
        <v>#DIV/0!</v>
      </c>
      <c r="E73" s="495" t="e">
        <f>(M27+S27)*'6-Opbouw uurtarief productie'!$E$50</f>
        <v>#DIV/0!</v>
      </c>
      <c r="F73" s="495" t="e">
        <f>(N27+T27)*'6-Opbouw uurtarief productie'!$E$52</f>
        <v>#DIV/0!</v>
      </c>
      <c r="G73" s="495" t="e">
        <f>(O27+U27)*'6-Opbouw uurtarief productie'!$E$52</f>
        <v>#DIV/0!</v>
      </c>
      <c r="H73" s="301" t="e">
        <f t="shared" si="81"/>
        <v>#DIV/0!</v>
      </c>
      <c r="I73" s="301" t="e">
        <f>V27*'7-Opbouw uurtarief toezicht'!$E$47</f>
        <v>#DIV/0!</v>
      </c>
      <c r="J73" s="301" t="e">
        <f>W27*'7-Opbouw uurtarief toezicht'!$E$47</f>
        <v>#DIV/0!</v>
      </c>
      <c r="K73" s="301" t="e">
        <f>X27*'7-Opbouw uurtarief toezicht'!$E$51</f>
        <v>#DIV/0!</v>
      </c>
      <c r="L73" s="301" t="e">
        <f>Y27*'7-Opbouw uurtarief toezicht'!$E$51</f>
        <v>#DIV/0!</v>
      </c>
      <c r="M73" s="219" t="e">
        <f>Z27*'7-Opbouw uurtarief toezicht'!$E$53</f>
        <v>#DIV/0!</v>
      </c>
      <c r="N73" s="219" t="e">
        <f>AA27*'7-Opbouw uurtarief toezicht'!$E$53</f>
        <v>#DIV/0!</v>
      </c>
      <c r="O73" s="220" t="e">
        <f t="shared" si="82"/>
        <v>#DIV/0!</v>
      </c>
      <c r="P73" s="221">
        <f>SUMIF('11-Vloeronderhoud'!A:A,'2-Kosten per locatie'!A73,'11-Vloeronderhoud'!H:H)</f>
        <v>0</v>
      </c>
      <c r="Q73" s="301">
        <f>SUMIF('8-Additionele kosten'!A:A,'2-Kosten per locatie'!A73,'8-Additionele kosten'!I:I)</f>
        <v>0</v>
      </c>
      <c r="R73" s="301">
        <f>SUMIF('10-Glasbewassing'!A:A,'2-Kosten per locatie'!A73,'10-Glasbewassing'!H:H)</f>
        <v>0</v>
      </c>
      <c r="S73" s="301" t="e">
        <f t="shared" si="76"/>
        <v>#DIV/0!</v>
      </c>
      <c r="T73" s="301" t="e">
        <f t="shared" si="83"/>
        <v>#DIV/0!</v>
      </c>
      <c r="U73" s="53"/>
      <c r="V73" s="53"/>
      <c r="W73" s="53"/>
      <c r="X73" s="53"/>
      <c r="Y73" s="53"/>
      <c r="AB73" s="53"/>
      <c r="AC73" s="53"/>
      <c r="AD73" s="53"/>
      <c r="AE73" s="53"/>
      <c r="AF73" s="53"/>
    </row>
    <row r="74" spans="1:32" ht="15" customHeight="1">
      <c r="A74" s="482" t="str">
        <f t="shared" si="73"/>
        <v xml:space="preserve">IJburglaan 1608 (IJburglaan) </v>
      </c>
      <c r="B74" s="494" t="e">
        <f>(J28+P28)*'6-Opbouw uurtarief productie'!$E$46</f>
        <v>#DIV/0!</v>
      </c>
      <c r="C74" s="494" t="e">
        <f>(K28+Q28)*'6-Opbouw uurtarief productie'!$E$46</f>
        <v>#DIV/0!</v>
      </c>
      <c r="D74" s="495" t="e">
        <f>(L28+R28)*'6-Opbouw uurtarief productie'!$E$50</f>
        <v>#DIV/0!</v>
      </c>
      <c r="E74" s="495" t="e">
        <f>(M28+S28)*'6-Opbouw uurtarief productie'!$E$50</f>
        <v>#DIV/0!</v>
      </c>
      <c r="F74" s="495" t="e">
        <f>(N28+T28)*'6-Opbouw uurtarief productie'!$E$52</f>
        <v>#DIV/0!</v>
      </c>
      <c r="G74" s="495" t="e">
        <f>(O28+U28)*'6-Opbouw uurtarief productie'!$E$52</f>
        <v>#DIV/0!</v>
      </c>
      <c r="H74" s="301" t="e">
        <f t="shared" si="81"/>
        <v>#DIV/0!</v>
      </c>
      <c r="I74" s="301" t="e">
        <f>V28*'7-Opbouw uurtarief toezicht'!$E$47</f>
        <v>#DIV/0!</v>
      </c>
      <c r="J74" s="301" t="e">
        <f>W28*'7-Opbouw uurtarief toezicht'!$E$47</f>
        <v>#DIV/0!</v>
      </c>
      <c r="K74" s="301" t="e">
        <f>X28*'7-Opbouw uurtarief toezicht'!$E$51</f>
        <v>#DIV/0!</v>
      </c>
      <c r="L74" s="301" t="e">
        <f>Y28*'7-Opbouw uurtarief toezicht'!$E$51</f>
        <v>#DIV/0!</v>
      </c>
      <c r="M74" s="219" t="e">
        <f>Z28*'7-Opbouw uurtarief toezicht'!$E$53</f>
        <v>#DIV/0!</v>
      </c>
      <c r="N74" s="219" t="e">
        <f>AA28*'7-Opbouw uurtarief toezicht'!$E$53</f>
        <v>#DIV/0!</v>
      </c>
      <c r="O74" s="220" t="e">
        <f t="shared" si="82"/>
        <v>#DIV/0!</v>
      </c>
      <c r="P74" s="221">
        <f>SUMIF('11-Vloeronderhoud'!A:A,'2-Kosten per locatie'!A74,'11-Vloeronderhoud'!H:H)</f>
        <v>0</v>
      </c>
      <c r="Q74" s="301">
        <f>SUMIF('8-Additionele kosten'!A:A,'2-Kosten per locatie'!A74,'8-Additionele kosten'!I:I)</f>
        <v>0</v>
      </c>
      <c r="R74" s="301">
        <f>SUMIF('10-Glasbewassing'!A:A,'2-Kosten per locatie'!A74,'10-Glasbewassing'!H:H)</f>
        <v>0</v>
      </c>
      <c r="S74" s="301" t="e">
        <f t="shared" si="76"/>
        <v>#DIV/0!</v>
      </c>
      <c r="T74" s="301" t="e">
        <f t="shared" si="83"/>
        <v>#DIV/0!</v>
      </c>
      <c r="U74" s="53"/>
      <c r="V74" s="53"/>
      <c r="W74" s="53"/>
      <c r="X74" s="53"/>
      <c r="Y74" s="53"/>
      <c r="AB74" s="53"/>
      <c r="AC74" s="53"/>
      <c r="AD74" s="53"/>
      <c r="AE74" s="53"/>
      <c r="AF74" s="53"/>
    </row>
    <row r="75" spans="1:32" ht="15" customHeight="1">
      <c r="A75" s="482" t="str">
        <f t="shared" si="73"/>
        <v>Insulindeweg 999 (Flevopark)</v>
      </c>
      <c r="B75" s="494" t="e">
        <f>(J29+P29)*'6-Opbouw uurtarief productie'!$E$46</f>
        <v>#DIV/0!</v>
      </c>
      <c r="C75" s="494" t="e">
        <f>(K29+Q29)*'6-Opbouw uurtarief productie'!$E$46</f>
        <v>#DIV/0!</v>
      </c>
      <c r="D75" s="495" t="e">
        <f>(L29+R29)*'6-Opbouw uurtarief productie'!$E$50</f>
        <v>#DIV/0!</v>
      </c>
      <c r="E75" s="495" t="e">
        <f>(M29+S29)*'6-Opbouw uurtarief productie'!$E$50</f>
        <v>#DIV/0!</v>
      </c>
      <c r="F75" s="495" t="e">
        <f>(N29+T29)*'6-Opbouw uurtarief productie'!$E$52</f>
        <v>#DIV/0!</v>
      </c>
      <c r="G75" s="495" t="e">
        <f>(O29+U29)*'6-Opbouw uurtarief productie'!$E$52</f>
        <v>#DIV/0!</v>
      </c>
      <c r="H75" s="301" t="e">
        <f t="shared" si="81"/>
        <v>#DIV/0!</v>
      </c>
      <c r="I75" s="301" t="e">
        <f>V29*'7-Opbouw uurtarief toezicht'!$E$47</f>
        <v>#DIV/0!</v>
      </c>
      <c r="J75" s="301" t="e">
        <f>W29*'7-Opbouw uurtarief toezicht'!$E$47</f>
        <v>#DIV/0!</v>
      </c>
      <c r="K75" s="301" t="e">
        <f>X29*'7-Opbouw uurtarief toezicht'!$E$51</f>
        <v>#DIV/0!</v>
      </c>
      <c r="L75" s="301" t="e">
        <f>Y29*'7-Opbouw uurtarief toezicht'!$E$51</f>
        <v>#DIV/0!</v>
      </c>
      <c r="M75" s="219" t="e">
        <f>Z29*'7-Opbouw uurtarief toezicht'!$E$53</f>
        <v>#DIV/0!</v>
      </c>
      <c r="N75" s="219" t="e">
        <f>AA29*'7-Opbouw uurtarief toezicht'!$E$53</f>
        <v>#DIV/0!</v>
      </c>
      <c r="O75" s="220" t="e">
        <f t="shared" si="82"/>
        <v>#DIV/0!</v>
      </c>
      <c r="P75" s="221">
        <f>SUMIF('11-Vloeronderhoud'!A:A,'2-Kosten per locatie'!A75,'11-Vloeronderhoud'!H:H)</f>
        <v>0</v>
      </c>
      <c r="Q75" s="301">
        <f>SUMIF('8-Additionele kosten'!A:A,'2-Kosten per locatie'!A75,'8-Additionele kosten'!I:I)</f>
        <v>0</v>
      </c>
      <c r="R75" s="301">
        <f>SUMIF('10-Glasbewassing'!A:A,'2-Kosten per locatie'!A75,'10-Glasbewassing'!H:H)</f>
        <v>0</v>
      </c>
      <c r="S75" s="301" t="e">
        <f t="shared" si="76"/>
        <v>#DIV/0!</v>
      </c>
      <c r="T75" s="301" t="e">
        <f t="shared" si="83"/>
        <v>#DIV/0!</v>
      </c>
      <c r="U75" s="53"/>
      <c r="V75" s="53"/>
      <c r="W75" s="53"/>
      <c r="X75" s="53"/>
      <c r="Y75" s="53"/>
      <c r="AB75" s="53"/>
      <c r="AC75" s="53"/>
      <c r="AD75" s="53"/>
      <c r="AE75" s="53"/>
      <c r="AF75" s="53"/>
    </row>
    <row r="76" spans="1:32" ht="15" customHeight="1">
      <c r="A76" s="482" t="str">
        <f t="shared" si="73"/>
        <v>Julianaplein 1z (Amstelstation)</v>
      </c>
      <c r="B76" s="494" t="e">
        <f>(J30+P30)*'6-Opbouw uurtarief productie'!$E$46</f>
        <v>#DIV/0!</v>
      </c>
      <c r="C76" s="494" t="e">
        <f>(K30+Q30)*'6-Opbouw uurtarief productie'!$E$46</f>
        <v>#DIV/0!</v>
      </c>
      <c r="D76" s="495" t="e">
        <f>(L30+R30)*'6-Opbouw uurtarief productie'!$E$50</f>
        <v>#DIV/0!</v>
      </c>
      <c r="E76" s="495" t="e">
        <f>(M30+S30)*'6-Opbouw uurtarief productie'!$E$50</f>
        <v>#DIV/0!</v>
      </c>
      <c r="F76" s="495" t="e">
        <f>(N30+T30)*'6-Opbouw uurtarief productie'!$E$52</f>
        <v>#DIV/0!</v>
      </c>
      <c r="G76" s="495" t="e">
        <f>(O30+U30)*'6-Opbouw uurtarief productie'!$E$52</f>
        <v>#DIV/0!</v>
      </c>
      <c r="H76" s="301" t="e">
        <f t="shared" si="81"/>
        <v>#DIV/0!</v>
      </c>
      <c r="I76" s="301" t="e">
        <f>V30*'7-Opbouw uurtarief toezicht'!$E$47</f>
        <v>#DIV/0!</v>
      </c>
      <c r="J76" s="301" t="e">
        <f>W30*'7-Opbouw uurtarief toezicht'!$E$47</f>
        <v>#DIV/0!</v>
      </c>
      <c r="K76" s="301" t="e">
        <f>X30*'7-Opbouw uurtarief toezicht'!$E$51</f>
        <v>#DIV/0!</v>
      </c>
      <c r="L76" s="301" t="e">
        <f>Y30*'7-Opbouw uurtarief toezicht'!$E$51</f>
        <v>#DIV/0!</v>
      </c>
      <c r="M76" s="219" t="e">
        <f>Z30*'7-Opbouw uurtarief toezicht'!$E$53</f>
        <v>#DIV/0!</v>
      </c>
      <c r="N76" s="219" t="e">
        <f>AA30*'7-Opbouw uurtarief toezicht'!$E$53</f>
        <v>#DIV/0!</v>
      </c>
      <c r="O76" s="220" t="e">
        <f t="shared" si="82"/>
        <v>#DIV/0!</v>
      </c>
      <c r="P76" s="221">
        <f>SUMIF('11-Vloeronderhoud'!A:A,'2-Kosten per locatie'!A76,'11-Vloeronderhoud'!H:H)</f>
        <v>0</v>
      </c>
      <c r="Q76" s="301">
        <f>SUMIF('8-Additionele kosten'!A:A,'2-Kosten per locatie'!A76,'8-Additionele kosten'!I:I)</f>
        <v>0</v>
      </c>
      <c r="R76" s="301">
        <f>SUMIF('10-Glasbewassing'!A:A,'2-Kosten per locatie'!A76,'10-Glasbewassing'!H:H)</f>
        <v>0</v>
      </c>
      <c r="S76" s="301" t="e">
        <f t="shared" si="76"/>
        <v>#DIV/0!</v>
      </c>
      <c r="T76" s="301" t="e">
        <f t="shared" si="83"/>
        <v>#DIV/0!</v>
      </c>
      <c r="U76" s="53"/>
      <c r="V76" s="53"/>
      <c r="W76" s="53"/>
      <c r="X76" s="53"/>
      <c r="Y76" s="53"/>
      <c r="AB76" s="53"/>
      <c r="AC76" s="53"/>
      <c r="AD76" s="53"/>
      <c r="AE76" s="53"/>
      <c r="AF76" s="53"/>
    </row>
    <row r="77" spans="1:32" ht="15" customHeight="1">
      <c r="A77" s="482" t="str">
        <f t="shared" si="73"/>
        <v>Julianaplein 1e (Amstelstation)</v>
      </c>
      <c r="B77" s="494" t="e">
        <f>(J31+P31)*'6-Opbouw uurtarief productie'!$E$46</f>
        <v>#DIV/0!</v>
      </c>
      <c r="C77" s="494" t="e">
        <f>(K31+Q31)*'6-Opbouw uurtarief productie'!$E$46</f>
        <v>#DIV/0!</v>
      </c>
      <c r="D77" s="495" t="e">
        <f>(L31+R31)*'6-Opbouw uurtarief productie'!$E$50</f>
        <v>#DIV/0!</v>
      </c>
      <c r="E77" s="495" t="e">
        <f>(M31+S31)*'6-Opbouw uurtarief productie'!$E$50</f>
        <v>#DIV/0!</v>
      </c>
      <c r="F77" s="495" t="e">
        <f>(N31+T31)*'6-Opbouw uurtarief productie'!$E$52</f>
        <v>#DIV/0!</v>
      </c>
      <c r="G77" s="495" t="e">
        <f>(O31+U31)*'6-Opbouw uurtarief productie'!$E$52</f>
        <v>#DIV/0!</v>
      </c>
      <c r="H77" s="301" t="e">
        <f t="shared" si="81"/>
        <v>#DIV/0!</v>
      </c>
      <c r="I77" s="301" t="e">
        <f>V31*'7-Opbouw uurtarief toezicht'!$E$47</f>
        <v>#DIV/0!</v>
      </c>
      <c r="J77" s="301" t="e">
        <f>W31*'7-Opbouw uurtarief toezicht'!$E$47</f>
        <v>#DIV/0!</v>
      </c>
      <c r="K77" s="301" t="e">
        <f>X31*'7-Opbouw uurtarief toezicht'!$E$51</f>
        <v>#DIV/0!</v>
      </c>
      <c r="L77" s="301" t="e">
        <f>Y31*'7-Opbouw uurtarief toezicht'!$E$51</f>
        <v>#DIV/0!</v>
      </c>
      <c r="M77" s="219" t="e">
        <f>Z31*'7-Opbouw uurtarief toezicht'!$E$53</f>
        <v>#DIV/0!</v>
      </c>
      <c r="N77" s="219" t="e">
        <f>AA31*'7-Opbouw uurtarief toezicht'!$E$53</f>
        <v>#DIV/0!</v>
      </c>
      <c r="O77" s="220" t="e">
        <f t="shared" si="82"/>
        <v>#DIV/0!</v>
      </c>
      <c r="P77" s="221">
        <f>SUMIF('11-Vloeronderhoud'!A:A,'2-Kosten per locatie'!A77,'11-Vloeronderhoud'!H:H)</f>
        <v>0</v>
      </c>
      <c r="Q77" s="301">
        <f>SUMIF('8-Additionele kosten'!A:A,'2-Kosten per locatie'!A77,'8-Additionele kosten'!I:I)</f>
        <v>0</v>
      </c>
      <c r="R77" s="301">
        <f>SUMIF('10-Glasbewassing'!A:A,'2-Kosten per locatie'!A77,'10-Glasbewassing'!H:H)</f>
        <v>0</v>
      </c>
      <c r="S77" s="301" t="e">
        <f t="shared" si="76"/>
        <v>#DIV/0!</v>
      </c>
      <c r="T77" s="301" t="e">
        <f t="shared" si="83"/>
        <v>#DIV/0!</v>
      </c>
      <c r="U77" s="53"/>
      <c r="V77" s="53"/>
      <c r="W77" s="53"/>
      <c r="X77" s="53"/>
      <c r="Y77" s="53"/>
      <c r="AB77" s="53"/>
      <c r="AC77" s="53"/>
      <c r="AD77" s="53"/>
      <c r="AE77" s="53"/>
      <c r="AF77" s="53"/>
    </row>
    <row r="78" spans="1:32" ht="15" customHeight="1">
      <c r="A78" s="482" t="str">
        <f t="shared" si="73"/>
        <v>KNSM-laan 806 (KNSM Eiland)</v>
      </c>
      <c r="B78" s="494" t="e">
        <f>(J32+P32)*'6-Opbouw uurtarief productie'!$E$46</f>
        <v>#DIV/0!</v>
      </c>
      <c r="C78" s="494" t="e">
        <f>(K32+Q32)*'6-Opbouw uurtarief productie'!$E$46</f>
        <v>#DIV/0!</v>
      </c>
      <c r="D78" s="495" t="e">
        <f>(L32+R32)*'6-Opbouw uurtarief productie'!$E$50</f>
        <v>#DIV/0!</v>
      </c>
      <c r="E78" s="495" t="e">
        <f>(M32+S32)*'6-Opbouw uurtarief productie'!$E$50</f>
        <v>#DIV/0!</v>
      </c>
      <c r="F78" s="495" t="e">
        <f>(N32+T32)*'6-Opbouw uurtarief productie'!$E$52</f>
        <v>#DIV/0!</v>
      </c>
      <c r="G78" s="495" t="e">
        <f>(O32+U32)*'6-Opbouw uurtarief productie'!$E$52</f>
        <v>#DIV/0!</v>
      </c>
      <c r="H78" s="301" t="e">
        <f t="shared" si="81"/>
        <v>#DIV/0!</v>
      </c>
      <c r="I78" s="301" t="e">
        <f>V32*'7-Opbouw uurtarief toezicht'!$E$47</f>
        <v>#DIV/0!</v>
      </c>
      <c r="J78" s="301" t="e">
        <f>W32*'7-Opbouw uurtarief toezicht'!$E$47</f>
        <v>#DIV/0!</v>
      </c>
      <c r="K78" s="301" t="e">
        <f>X32*'7-Opbouw uurtarief toezicht'!$E$51</f>
        <v>#DIV/0!</v>
      </c>
      <c r="L78" s="301" t="e">
        <f>Y32*'7-Opbouw uurtarief toezicht'!$E$51</f>
        <v>#DIV/0!</v>
      </c>
      <c r="M78" s="219" t="e">
        <f>Z32*'7-Opbouw uurtarief toezicht'!$E$53</f>
        <v>#DIV/0!</v>
      </c>
      <c r="N78" s="219" t="e">
        <f>AA32*'7-Opbouw uurtarief toezicht'!$E$53</f>
        <v>#DIV/0!</v>
      </c>
      <c r="O78" s="220" t="e">
        <f t="shared" si="82"/>
        <v>#DIV/0!</v>
      </c>
      <c r="P78" s="221">
        <f>SUMIF('11-Vloeronderhoud'!A:A,'2-Kosten per locatie'!A78,'11-Vloeronderhoud'!H:H)</f>
        <v>0</v>
      </c>
      <c r="Q78" s="301">
        <f>SUMIF('8-Additionele kosten'!A:A,'2-Kosten per locatie'!A78,'8-Additionele kosten'!I:I)</f>
        <v>0</v>
      </c>
      <c r="R78" s="301">
        <f>SUMIF('10-Glasbewassing'!A:A,'2-Kosten per locatie'!A78,'10-Glasbewassing'!H:H)</f>
        <v>0</v>
      </c>
      <c r="S78" s="301" t="e">
        <f t="shared" si="76"/>
        <v>#DIV/0!</v>
      </c>
      <c r="T78" s="301" t="e">
        <f t="shared" si="83"/>
        <v>#DIV/0!</v>
      </c>
      <c r="U78" s="53"/>
      <c r="V78" s="53"/>
      <c r="W78" s="53"/>
      <c r="X78" s="53"/>
      <c r="Y78" s="53"/>
      <c r="AB78" s="53"/>
      <c r="AC78" s="53"/>
      <c r="AD78" s="53"/>
      <c r="AE78" s="53"/>
      <c r="AF78" s="53"/>
    </row>
    <row r="79" spans="1:32" ht="15" customHeight="1">
      <c r="A79" s="482" t="str">
        <f t="shared" si="73"/>
        <v>Kuil Wielen Draaibank (KWD)</v>
      </c>
      <c r="B79" s="494" t="e">
        <f>(J33+P33)*'6-Opbouw uurtarief productie'!$E$46</f>
        <v>#DIV/0!</v>
      </c>
      <c r="C79" s="494" t="e">
        <f>(K33+Q33)*'6-Opbouw uurtarief productie'!$E$46</f>
        <v>#DIV/0!</v>
      </c>
      <c r="D79" s="495" t="e">
        <f>(L33+R33)*'6-Opbouw uurtarief productie'!$E$50</f>
        <v>#DIV/0!</v>
      </c>
      <c r="E79" s="495" t="e">
        <f>(M33+S33)*'6-Opbouw uurtarief productie'!$E$50</f>
        <v>#DIV/0!</v>
      </c>
      <c r="F79" s="495" t="e">
        <f>(N33+T33)*'6-Opbouw uurtarief productie'!$E$52</f>
        <v>#DIV/0!</v>
      </c>
      <c r="G79" s="495" t="e">
        <f>(O33+U33)*'6-Opbouw uurtarief productie'!$E$52</f>
        <v>#DIV/0!</v>
      </c>
      <c r="H79" s="301" t="e">
        <f t="shared" si="81"/>
        <v>#DIV/0!</v>
      </c>
      <c r="I79" s="301" t="e">
        <f>V33*'7-Opbouw uurtarief toezicht'!$E$47</f>
        <v>#DIV/0!</v>
      </c>
      <c r="J79" s="301" t="e">
        <f>W33*'7-Opbouw uurtarief toezicht'!$E$47</f>
        <v>#DIV/0!</v>
      </c>
      <c r="K79" s="301" t="e">
        <f>X33*'7-Opbouw uurtarief toezicht'!$E$51</f>
        <v>#DIV/0!</v>
      </c>
      <c r="L79" s="301" t="e">
        <f>Y33*'7-Opbouw uurtarief toezicht'!$E$51</f>
        <v>#DIV/0!</v>
      </c>
      <c r="M79" s="219" t="e">
        <f>Z33*'7-Opbouw uurtarief toezicht'!$E$53</f>
        <v>#DIV/0!</v>
      </c>
      <c r="N79" s="219" t="e">
        <f>AA33*'7-Opbouw uurtarief toezicht'!$E$53</f>
        <v>#DIV/0!</v>
      </c>
      <c r="O79" s="220" t="e">
        <f t="shared" si="82"/>
        <v>#DIV/0!</v>
      </c>
      <c r="P79" s="221">
        <f>SUMIF('11-Vloeronderhoud'!A:A,'2-Kosten per locatie'!A79,'11-Vloeronderhoud'!H:H)</f>
        <v>0</v>
      </c>
      <c r="Q79" s="301">
        <f>SUMIF('8-Additionele kosten'!A:A,'2-Kosten per locatie'!A79,'8-Additionele kosten'!I:I)</f>
        <v>0</v>
      </c>
      <c r="R79" s="301">
        <f>SUMIF('10-Glasbewassing'!A:A,'2-Kosten per locatie'!A79,'10-Glasbewassing'!H:H)</f>
        <v>0</v>
      </c>
      <c r="S79" s="301" t="e">
        <f t="shared" si="76"/>
        <v>#DIV/0!</v>
      </c>
      <c r="T79" s="301" t="e">
        <f t="shared" si="83"/>
        <v>#DIV/0!</v>
      </c>
      <c r="U79" s="53"/>
      <c r="V79" s="53"/>
      <c r="W79" s="53"/>
      <c r="X79" s="53"/>
      <c r="Y79" s="53"/>
      <c r="AB79" s="53"/>
      <c r="AC79" s="53"/>
      <c r="AD79" s="53"/>
      <c r="AE79" s="53"/>
      <c r="AF79" s="53"/>
    </row>
    <row r="80" spans="1:32" ht="15" customHeight="1">
      <c r="A80" s="482" t="str">
        <f t="shared" ref="A80:A97" si="84">A34</f>
        <v>Lambertus Zijlplein 6 (Lambertus Zijlplein)</v>
      </c>
      <c r="B80" s="494" t="e">
        <f>(J34+P34)*'6-Opbouw uurtarief productie'!$E$46</f>
        <v>#DIV/0!</v>
      </c>
      <c r="C80" s="494" t="e">
        <f>(K34+Q34)*'6-Opbouw uurtarief productie'!$E$46</f>
        <v>#DIV/0!</v>
      </c>
      <c r="D80" s="495" t="e">
        <f>(L34+R34)*'6-Opbouw uurtarief productie'!$E$50</f>
        <v>#DIV/0!</v>
      </c>
      <c r="E80" s="495" t="e">
        <f>(M34+S34)*'6-Opbouw uurtarief productie'!$E$50</f>
        <v>#DIV/0!</v>
      </c>
      <c r="F80" s="495" t="e">
        <f>(N34+T34)*'6-Opbouw uurtarief productie'!$E$52</f>
        <v>#DIV/0!</v>
      </c>
      <c r="G80" s="495" t="e">
        <f>(O34+U34)*'6-Opbouw uurtarief productie'!$E$52</f>
        <v>#DIV/0!</v>
      </c>
      <c r="H80" s="301" t="e">
        <f t="shared" si="81"/>
        <v>#DIV/0!</v>
      </c>
      <c r="I80" s="301" t="e">
        <f>V34*'7-Opbouw uurtarief toezicht'!$E$47</f>
        <v>#DIV/0!</v>
      </c>
      <c r="J80" s="301" t="e">
        <f>W34*'7-Opbouw uurtarief toezicht'!$E$47</f>
        <v>#DIV/0!</v>
      </c>
      <c r="K80" s="301" t="e">
        <f>X34*'7-Opbouw uurtarief toezicht'!$E$51</f>
        <v>#DIV/0!</v>
      </c>
      <c r="L80" s="301" t="e">
        <f>Y34*'7-Opbouw uurtarief toezicht'!$E$51</f>
        <v>#DIV/0!</v>
      </c>
      <c r="M80" s="219" t="e">
        <f>Z34*'7-Opbouw uurtarief toezicht'!$E$53</f>
        <v>#DIV/0!</v>
      </c>
      <c r="N80" s="219" t="e">
        <f>AA34*'7-Opbouw uurtarief toezicht'!$E$53</f>
        <v>#DIV/0!</v>
      </c>
      <c r="O80" s="220" t="e">
        <f t="shared" si="82"/>
        <v>#DIV/0!</v>
      </c>
      <c r="P80" s="221">
        <f>SUMIF('11-Vloeronderhoud'!A:A,'2-Kosten per locatie'!A80,'11-Vloeronderhoud'!H:H)</f>
        <v>0</v>
      </c>
      <c r="Q80" s="301">
        <f>SUMIF('8-Additionele kosten'!A:A,'2-Kosten per locatie'!A80,'8-Additionele kosten'!I:I)</f>
        <v>0</v>
      </c>
      <c r="R80" s="301">
        <f>SUMIF('10-Glasbewassing'!A:A,'2-Kosten per locatie'!A80,'10-Glasbewassing'!H:H)</f>
        <v>0</v>
      </c>
      <c r="S80" s="301" t="e">
        <f t="shared" si="76"/>
        <v>#DIV/0!</v>
      </c>
      <c r="T80" s="301" t="e">
        <f t="shared" si="83"/>
        <v>#DIV/0!</v>
      </c>
      <c r="U80" s="53"/>
      <c r="V80" s="53"/>
      <c r="W80" s="53"/>
      <c r="X80" s="53"/>
      <c r="Y80" s="53"/>
      <c r="AB80" s="53"/>
      <c r="AC80" s="53"/>
      <c r="AD80" s="53"/>
      <c r="AE80" s="53"/>
      <c r="AF80" s="53"/>
    </row>
    <row r="81" spans="1:32" ht="15" customHeight="1">
      <c r="A81" s="482" t="str">
        <f t="shared" si="84"/>
        <v>Wasmachine Legmeerpolder Tram</v>
      </c>
      <c r="B81" s="494" t="e">
        <f>(J35+P35)*'6-Opbouw uurtarief productie'!$E$46</f>
        <v>#DIV/0!</v>
      </c>
      <c r="C81" s="494" t="e">
        <f>(K35+Q35)*'6-Opbouw uurtarief productie'!$E$46</f>
        <v>#DIV/0!</v>
      </c>
      <c r="D81" s="495" t="e">
        <f>(L35+R35)*'6-Opbouw uurtarief productie'!$E$50</f>
        <v>#DIV/0!</v>
      </c>
      <c r="E81" s="495" t="e">
        <f>(M35+S35)*'6-Opbouw uurtarief productie'!$E$50</f>
        <v>#DIV/0!</v>
      </c>
      <c r="F81" s="495" t="e">
        <f>(N35+T35)*'6-Opbouw uurtarief productie'!$E$52</f>
        <v>#DIV/0!</v>
      </c>
      <c r="G81" s="495" t="e">
        <f>(O35+U35)*'6-Opbouw uurtarief productie'!$E$52</f>
        <v>#DIV/0!</v>
      </c>
      <c r="H81" s="301" t="e">
        <f t="shared" si="81"/>
        <v>#DIV/0!</v>
      </c>
      <c r="I81" s="301" t="e">
        <f>V35*'7-Opbouw uurtarief toezicht'!$E$47</f>
        <v>#DIV/0!</v>
      </c>
      <c r="J81" s="301" t="e">
        <f>W35*'7-Opbouw uurtarief toezicht'!$E$47</f>
        <v>#DIV/0!</v>
      </c>
      <c r="K81" s="301" t="e">
        <f>X35*'7-Opbouw uurtarief toezicht'!$E$51</f>
        <v>#DIV/0!</v>
      </c>
      <c r="L81" s="301" t="e">
        <f>Y35*'7-Opbouw uurtarief toezicht'!$E$51</f>
        <v>#DIV/0!</v>
      </c>
      <c r="M81" s="219" t="e">
        <f>Z35*'7-Opbouw uurtarief toezicht'!$E$53</f>
        <v>#DIV/0!</v>
      </c>
      <c r="N81" s="219" t="e">
        <f>AA35*'7-Opbouw uurtarief toezicht'!$E$53</f>
        <v>#DIV/0!</v>
      </c>
      <c r="O81" s="220" t="e">
        <f t="shared" si="82"/>
        <v>#DIV/0!</v>
      </c>
      <c r="P81" s="221">
        <f>SUMIF('11-Vloeronderhoud'!A:A,'2-Kosten per locatie'!A81,'11-Vloeronderhoud'!H:H)</f>
        <v>0</v>
      </c>
      <c r="Q81" s="301">
        <f>SUMIF('8-Additionele kosten'!A:A,'2-Kosten per locatie'!A81,'8-Additionele kosten'!I:I)</f>
        <v>0</v>
      </c>
      <c r="R81" s="301">
        <f>SUMIF('10-Glasbewassing'!A:A,'2-Kosten per locatie'!A81,'10-Glasbewassing'!H:H)</f>
        <v>0</v>
      </c>
      <c r="S81" s="301" t="e">
        <f t="shared" si="76"/>
        <v>#DIV/0!</v>
      </c>
      <c r="T81" s="301" t="e">
        <f t="shared" si="83"/>
        <v>#DIV/0!</v>
      </c>
      <c r="U81" s="53"/>
      <c r="V81" s="53"/>
      <c r="W81" s="53"/>
      <c r="X81" s="53"/>
      <c r="Y81" s="53"/>
      <c r="AB81" s="53"/>
      <c r="AC81" s="53"/>
      <c r="AD81" s="53"/>
      <c r="AE81" s="53"/>
      <c r="AF81" s="53"/>
    </row>
    <row r="82" spans="1:32" ht="15" customHeight="1">
      <c r="A82" s="482" t="str">
        <f t="shared" si="84"/>
        <v>Lijnwerkplaats Metro (LWP)</v>
      </c>
      <c r="B82" s="494" t="e">
        <f>(J36+P36)*'6-Opbouw uurtarief productie'!$E$46</f>
        <v>#DIV/0!</v>
      </c>
      <c r="C82" s="494" t="e">
        <f>(K36+Q36)*'6-Opbouw uurtarief productie'!$E$46</f>
        <v>#DIV/0!</v>
      </c>
      <c r="D82" s="495" t="e">
        <f>(L36+R36)*'6-Opbouw uurtarief productie'!$E$50</f>
        <v>#DIV/0!</v>
      </c>
      <c r="E82" s="495" t="e">
        <f>(M36+S36)*'6-Opbouw uurtarief productie'!$E$50</f>
        <v>#DIV/0!</v>
      </c>
      <c r="F82" s="495" t="e">
        <f>(N36+T36)*'6-Opbouw uurtarief productie'!$E$52</f>
        <v>#DIV/0!</v>
      </c>
      <c r="G82" s="495" t="e">
        <f>(O36+U36)*'6-Opbouw uurtarief productie'!$E$52</f>
        <v>#DIV/0!</v>
      </c>
      <c r="H82" s="301" t="e">
        <f t="shared" si="81"/>
        <v>#DIV/0!</v>
      </c>
      <c r="I82" s="301" t="e">
        <f>V36*'7-Opbouw uurtarief toezicht'!$E$47</f>
        <v>#DIV/0!</v>
      </c>
      <c r="J82" s="301" t="e">
        <f>W36*'7-Opbouw uurtarief toezicht'!$E$47</f>
        <v>#DIV/0!</v>
      </c>
      <c r="K82" s="301" t="e">
        <f>X36*'7-Opbouw uurtarief toezicht'!$E$51</f>
        <v>#DIV/0!</v>
      </c>
      <c r="L82" s="301" t="e">
        <f>Y36*'7-Opbouw uurtarief toezicht'!$E$51</f>
        <v>#DIV/0!</v>
      </c>
      <c r="M82" s="219" t="e">
        <f>Z36*'7-Opbouw uurtarief toezicht'!$E$53</f>
        <v>#DIV/0!</v>
      </c>
      <c r="N82" s="219" t="e">
        <f>AA36*'7-Opbouw uurtarief toezicht'!$E$53</f>
        <v>#DIV/0!</v>
      </c>
      <c r="O82" s="220" t="e">
        <f t="shared" si="82"/>
        <v>#DIV/0!</v>
      </c>
      <c r="P82" s="221">
        <f>SUMIF('11-Vloeronderhoud'!A:A,'2-Kosten per locatie'!A82,'11-Vloeronderhoud'!H:H)</f>
        <v>0</v>
      </c>
      <c r="Q82" s="301">
        <f>SUMIF('8-Additionele kosten'!A:A,'2-Kosten per locatie'!A82,'8-Additionele kosten'!I:I)</f>
        <v>0</v>
      </c>
      <c r="R82" s="301">
        <f>SUMIF('10-Glasbewassing'!A:A,'2-Kosten per locatie'!A82,'10-Glasbewassing'!H:H)</f>
        <v>0</v>
      </c>
      <c r="S82" s="301" t="e">
        <f t="shared" si="76"/>
        <v>#DIV/0!</v>
      </c>
      <c r="T82" s="301" t="e">
        <f t="shared" si="83"/>
        <v>#DIV/0!</v>
      </c>
      <c r="U82" s="53"/>
      <c r="V82" s="53"/>
      <c r="W82" s="53"/>
      <c r="X82" s="53"/>
      <c r="Y82" s="53"/>
      <c r="AB82" s="53"/>
      <c r="AC82" s="53"/>
      <c r="AD82" s="53"/>
      <c r="AE82" s="53"/>
      <c r="AF82" s="53"/>
    </row>
    <row r="83" spans="1:32" ht="15" customHeight="1">
      <c r="A83" s="482" t="str">
        <f t="shared" si="84"/>
        <v>Meibergdreef 3 (Holendrecht)</v>
      </c>
      <c r="B83" s="494" t="e">
        <f>(J37+P37)*'6-Opbouw uurtarief productie'!$E$46</f>
        <v>#DIV/0!</v>
      </c>
      <c r="C83" s="494" t="e">
        <f>(K37+Q37)*'6-Opbouw uurtarief productie'!$E$46</f>
        <v>#DIV/0!</v>
      </c>
      <c r="D83" s="495" t="e">
        <f>(L37+R37)*'6-Opbouw uurtarief productie'!$E$50</f>
        <v>#DIV/0!</v>
      </c>
      <c r="E83" s="495" t="e">
        <f>(M37+S37)*'6-Opbouw uurtarief productie'!$E$50</f>
        <v>#DIV/0!</v>
      </c>
      <c r="F83" s="495" t="e">
        <f>(N37+T37)*'6-Opbouw uurtarief productie'!$E$52</f>
        <v>#DIV/0!</v>
      </c>
      <c r="G83" s="495" t="e">
        <f>(O37+U37)*'6-Opbouw uurtarief productie'!$E$52</f>
        <v>#DIV/0!</v>
      </c>
      <c r="H83" s="301" t="e">
        <f t="shared" si="81"/>
        <v>#DIV/0!</v>
      </c>
      <c r="I83" s="301" t="e">
        <f>V37*'7-Opbouw uurtarief toezicht'!$E$47</f>
        <v>#DIV/0!</v>
      </c>
      <c r="J83" s="301" t="e">
        <f>W37*'7-Opbouw uurtarief toezicht'!$E$47</f>
        <v>#DIV/0!</v>
      </c>
      <c r="K83" s="301" t="e">
        <f>X37*'7-Opbouw uurtarief toezicht'!$E$51</f>
        <v>#DIV/0!</v>
      </c>
      <c r="L83" s="301" t="e">
        <f>Y37*'7-Opbouw uurtarief toezicht'!$E$51</f>
        <v>#DIV/0!</v>
      </c>
      <c r="M83" s="219" t="e">
        <f>Z37*'7-Opbouw uurtarief toezicht'!$E$53</f>
        <v>#DIV/0!</v>
      </c>
      <c r="N83" s="219" t="e">
        <f>AA37*'7-Opbouw uurtarief toezicht'!$E$53</f>
        <v>#DIV/0!</v>
      </c>
      <c r="O83" s="220" t="e">
        <f t="shared" si="82"/>
        <v>#DIV/0!</v>
      </c>
      <c r="P83" s="221">
        <f>SUMIF('11-Vloeronderhoud'!A:A,'2-Kosten per locatie'!A83,'11-Vloeronderhoud'!H:H)</f>
        <v>0</v>
      </c>
      <c r="Q83" s="301">
        <f>SUMIF('8-Additionele kosten'!A:A,'2-Kosten per locatie'!A83,'8-Additionele kosten'!I:I)</f>
        <v>0</v>
      </c>
      <c r="R83" s="301">
        <f>SUMIF('10-Glasbewassing'!A:A,'2-Kosten per locatie'!A83,'10-Glasbewassing'!H:H)</f>
        <v>0</v>
      </c>
      <c r="S83" s="301" t="e">
        <f t="shared" si="76"/>
        <v>#DIV/0!</v>
      </c>
      <c r="T83" s="301" t="e">
        <f t="shared" si="83"/>
        <v>#DIV/0!</v>
      </c>
      <c r="U83" s="53"/>
      <c r="V83" s="53"/>
      <c r="W83" s="53"/>
      <c r="X83" s="53"/>
      <c r="Y83" s="53"/>
      <c r="AB83" s="53"/>
      <c r="AC83" s="53"/>
      <c r="AD83" s="53"/>
      <c r="AE83" s="53"/>
      <c r="AF83" s="53"/>
    </row>
    <row r="84" spans="1:32" ht="15" customHeight="1">
      <c r="A84" s="482" t="str">
        <f t="shared" si="84"/>
        <v>Remise Havenstraat (incl. kantoren)</v>
      </c>
      <c r="B84" s="494" t="e">
        <f>(J38+P38)*'6-Opbouw uurtarief productie'!$E$46</f>
        <v>#DIV/0!</v>
      </c>
      <c r="C84" s="494" t="e">
        <f>(K38+Q38)*'6-Opbouw uurtarief productie'!$E$46</f>
        <v>#DIV/0!</v>
      </c>
      <c r="D84" s="495" t="e">
        <f>(L38+R38)*'6-Opbouw uurtarief productie'!$E$50</f>
        <v>#DIV/0!</v>
      </c>
      <c r="E84" s="495" t="e">
        <f>(M38+S38)*'6-Opbouw uurtarief productie'!$E$50</f>
        <v>#DIV/0!</v>
      </c>
      <c r="F84" s="495" t="e">
        <f>(N38+T38)*'6-Opbouw uurtarief productie'!$E$52</f>
        <v>#DIV/0!</v>
      </c>
      <c r="G84" s="495" t="e">
        <f>(O38+U38)*'6-Opbouw uurtarief productie'!$E$52</f>
        <v>#DIV/0!</v>
      </c>
      <c r="H84" s="301" t="e">
        <f t="shared" si="81"/>
        <v>#DIV/0!</v>
      </c>
      <c r="I84" s="301" t="e">
        <f>V38*'7-Opbouw uurtarief toezicht'!$E$47</f>
        <v>#DIV/0!</v>
      </c>
      <c r="J84" s="301" t="e">
        <f>W38*'7-Opbouw uurtarief toezicht'!$E$47</f>
        <v>#DIV/0!</v>
      </c>
      <c r="K84" s="301" t="e">
        <f>X38*'7-Opbouw uurtarief toezicht'!$E$51</f>
        <v>#DIV/0!</v>
      </c>
      <c r="L84" s="301" t="e">
        <f>Y38*'7-Opbouw uurtarief toezicht'!$E$51</f>
        <v>#DIV/0!</v>
      </c>
      <c r="M84" s="219" t="e">
        <f>Z38*'7-Opbouw uurtarief toezicht'!$E$53</f>
        <v>#DIV/0!</v>
      </c>
      <c r="N84" s="219" t="e">
        <f>AA38*'7-Opbouw uurtarief toezicht'!$E$53</f>
        <v>#DIV/0!</v>
      </c>
      <c r="O84" s="220" t="e">
        <f t="shared" si="82"/>
        <v>#DIV/0!</v>
      </c>
      <c r="P84" s="221">
        <f>SUMIF('11-Vloeronderhoud'!A:A,'2-Kosten per locatie'!A84,'11-Vloeronderhoud'!H:H)</f>
        <v>0</v>
      </c>
      <c r="Q84" s="301">
        <f>SUMIF('8-Additionele kosten'!A:A,'2-Kosten per locatie'!A84,'8-Additionele kosten'!I:I)</f>
        <v>0</v>
      </c>
      <c r="R84" s="301">
        <f>SUMIF('10-Glasbewassing'!A:A,'2-Kosten per locatie'!A84,'10-Glasbewassing'!H:H)</f>
        <v>0</v>
      </c>
      <c r="S84" s="301" t="e">
        <f t="shared" si="76"/>
        <v>#DIV/0!</v>
      </c>
      <c r="T84" s="301" t="e">
        <f t="shared" si="83"/>
        <v>#DIV/0!</v>
      </c>
      <c r="U84" s="53"/>
      <c r="V84" s="53"/>
      <c r="W84" s="53"/>
      <c r="X84" s="53"/>
      <c r="Y84" s="53"/>
      <c r="AB84" s="53"/>
      <c r="AC84" s="53"/>
      <c r="AD84" s="53"/>
      <c r="AE84" s="53"/>
      <c r="AF84" s="53"/>
    </row>
    <row r="85" spans="1:32" ht="15" customHeight="1">
      <c r="A85" s="482" t="str">
        <f t="shared" si="84"/>
        <v>Remise Lekstraat (incl. kantoren)</v>
      </c>
      <c r="B85" s="494" t="e">
        <f>(J39+P39)*'6-Opbouw uurtarief productie'!$E$46</f>
        <v>#DIV/0!</v>
      </c>
      <c r="C85" s="494" t="e">
        <f>(K39+Q39)*'6-Opbouw uurtarief productie'!$E$46</f>
        <v>#DIV/0!</v>
      </c>
      <c r="D85" s="495" t="e">
        <f>(L39+R39)*'6-Opbouw uurtarief productie'!$E$50</f>
        <v>#DIV/0!</v>
      </c>
      <c r="E85" s="495" t="e">
        <f>(M39+S39)*'6-Opbouw uurtarief productie'!$E$50</f>
        <v>#DIV/0!</v>
      </c>
      <c r="F85" s="495" t="e">
        <f>(N39+T39)*'6-Opbouw uurtarief productie'!$E$52</f>
        <v>#DIV/0!</v>
      </c>
      <c r="G85" s="495" t="e">
        <f>(O39+U39)*'6-Opbouw uurtarief productie'!$E$52</f>
        <v>#DIV/0!</v>
      </c>
      <c r="H85" s="301" t="e">
        <f t="shared" si="81"/>
        <v>#DIV/0!</v>
      </c>
      <c r="I85" s="301" t="e">
        <f>V39*'7-Opbouw uurtarief toezicht'!$E$47</f>
        <v>#DIV/0!</v>
      </c>
      <c r="J85" s="301" t="e">
        <f>W39*'7-Opbouw uurtarief toezicht'!$E$47</f>
        <v>#DIV/0!</v>
      </c>
      <c r="K85" s="301" t="e">
        <f>X39*'7-Opbouw uurtarief toezicht'!$E$51</f>
        <v>#DIV/0!</v>
      </c>
      <c r="L85" s="301" t="e">
        <f>Y39*'7-Opbouw uurtarief toezicht'!$E$51</f>
        <v>#DIV/0!</v>
      </c>
      <c r="M85" s="219" t="e">
        <f>Z39*'7-Opbouw uurtarief toezicht'!$E$53</f>
        <v>#DIV/0!</v>
      </c>
      <c r="N85" s="219" t="e">
        <f>AA39*'7-Opbouw uurtarief toezicht'!$E$53</f>
        <v>#DIV/0!</v>
      </c>
      <c r="O85" s="220" t="e">
        <f t="shared" si="82"/>
        <v>#DIV/0!</v>
      </c>
      <c r="P85" s="221">
        <f>SUMIF('11-Vloeronderhoud'!A:A,'2-Kosten per locatie'!A85,'11-Vloeronderhoud'!H:H)</f>
        <v>0</v>
      </c>
      <c r="Q85" s="301">
        <f>SUMIF('8-Additionele kosten'!A:A,'2-Kosten per locatie'!A85,'8-Additionele kosten'!I:I)</f>
        <v>0</v>
      </c>
      <c r="R85" s="301">
        <f>SUMIF('10-Glasbewassing'!A:A,'2-Kosten per locatie'!A85,'10-Glasbewassing'!H:H)</f>
        <v>0</v>
      </c>
      <c r="S85" s="301" t="e">
        <f t="shared" si="76"/>
        <v>#DIV/0!</v>
      </c>
      <c r="T85" s="301" t="e">
        <f t="shared" si="83"/>
        <v>#DIV/0!</v>
      </c>
      <c r="U85" s="53"/>
      <c r="V85" s="53"/>
      <c r="W85" s="53"/>
      <c r="X85" s="53"/>
      <c r="Y85" s="53"/>
      <c r="AB85" s="53"/>
      <c r="AC85" s="53"/>
      <c r="AD85" s="53"/>
      <c r="AE85" s="53"/>
      <c r="AF85" s="53"/>
    </row>
    <row r="86" spans="1:32" ht="15" customHeight="1">
      <c r="A86" s="482" t="str">
        <f t="shared" si="84"/>
        <v xml:space="preserve">Slotermeerlaan 6 (Slotermeer) </v>
      </c>
      <c r="B86" s="494" t="e">
        <f>(J40+P40)*'6-Opbouw uurtarief productie'!$E$46</f>
        <v>#DIV/0!</v>
      </c>
      <c r="C86" s="494" t="e">
        <f>(K40+Q40)*'6-Opbouw uurtarief productie'!$E$46</f>
        <v>#DIV/0!</v>
      </c>
      <c r="D86" s="495" t="e">
        <f>(L40+R40)*'6-Opbouw uurtarief productie'!$E$50</f>
        <v>#DIV/0!</v>
      </c>
      <c r="E86" s="495" t="e">
        <f>(M40+S40)*'6-Opbouw uurtarief productie'!$E$50</f>
        <v>#DIV/0!</v>
      </c>
      <c r="F86" s="495" t="e">
        <f>(N40+T40)*'6-Opbouw uurtarief productie'!$E$52</f>
        <v>#DIV/0!</v>
      </c>
      <c r="G86" s="495" t="e">
        <f>(O40+U40)*'6-Opbouw uurtarief productie'!$E$52</f>
        <v>#DIV/0!</v>
      </c>
      <c r="H86" s="301" t="e">
        <f t="shared" si="81"/>
        <v>#DIV/0!</v>
      </c>
      <c r="I86" s="301" t="e">
        <f>V40*'7-Opbouw uurtarief toezicht'!$E$47</f>
        <v>#DIV/0!</v>
      </c>
      <c r="J86" s="301" t="e">
        <f>W40*'7-Opbouw uurtarief toezicht'!$E$47</f>
        <v>#DIV/0!</v>
      </c>
      <c r="K86" s="301" t="e">
        <f>X40*'7-Opbouw uurtarief toezicht'!$E$51</f>
        <v>#DIV/0!</v>
      </c>
      <c r="L86" s="301" t="e">
        <f>Y40*'7-Opbouw uurtarief toezicht'!$E$51</f>
        <v>#DIV/0!</v>
      </c>
      <c r="M86" s="219" t="e">
        <f>Z40*'7-Opbouw uurtarief toezicht'!$E$53</f>
        <v>#DIV/0!</v>
      </c>
      <c r="N86" s="219" t="e">
        <f>AA40*'7-Opbouw uurtarief toezicht'!$E$53</f>
        <v>#DIV/0!</v>
      </c>
      <c r="O86" s="220" t="e">
        <f t="shared" si="82"/>
        <v>#DIV/0!</v>
      </c>
      <c r="P86" s="221">
        <f>SUMIF('11-Vloeronderhoud'!A:A,'2-Kosten per locatie'!A86,'11-Vloeronderhoud'!H:H)</f>
        <v>0</v>
      </c>
      <c r="Q86" s="301">
        <f>SUMIF('8-Additionele kosten'!A:A,'2-Kosten per locatie'!A86,'8-Additionele kosten'!I:I)</f>
        <v>0</v>
      </c>
      <c r="R86" s="301">
        <f>SUMIF('10-Glasbewassing'!A:A,'2-Kosten per locatie'!A86,'10-Glasbewassing'!H:H)</f>
        <v>0</v>
      </c>
      <c r="S86" s="301" t="e">
        <f t="shared" si="76"/>
        <v>#DIV/0!</v>
      </c>
      <c r="T86" s="301" t="e">
        <f t="shared" si="83"/>
        <v>#DIV/0!</v>
      </c>
      <c r="U86" s="53"/>
      <c r="V86" s="53"/>
      <c r="W86" s="53"/>
      <c r="X86" s="53"/>
      <c r="Y86" s="53"/>
      <c r="AB86" s="53"/>
      <c r="AC86" s="53"/>
      <c r="AD86" s="53"/>
      <c r="AE86" s="53"/>
      <c r="AF86" s="53"/>
    </row>
    <row r="87" spans="1:32" ht="15" customHeight="1">
      <c r="A87" s="482" t="str">
        <f t="shared" si="84"/>
        <v>Arenaboulevard 609 (Bijlmer-Arena)</v>
      </c>
      <c r="B87" s="494" t="e">
        <f>(J41+P41)*'6-Opbouw uurtarief productie'!$E$46</f>
        <v>#DIV/0!</v>
      </c>
      <c r="C87" s="494" t="e">
        <f>(K41+Q41)*'6-Opbouw uurtarief productie'!$E$46</f>
        <v>#DIV/0!</v>
      </c>
      <c r="D87" s="495" t="e">
        <f>(L41+R41)*'6-Opbouw uurtarief productie'!$E$50</f>
        <v>#DIV/0!</v>
      </c>
      <c r="E87" s="495" t="e">
        <f>(M41+S41)*'6-Opbouw uurtarief productie'!$E$50</f>
        <v>#DIV/0!</v>
      </c>
      <c r="F87" s="495" t="e">
        <f>(N41+T41)*'6-Opbouw uurtarief productie'!$E$52</f>
        <v>#DIV/0!</v>
      </c>
      <c r="G87" s="495" t="e">
        <f>(O41+U41)*'6-Opbouw uurtarief productie'!$E$52</f>
        <v>#DIV/0!</v>
      </c>
      <c r="H87" s="301" t="e">
        <f t="shared" si="81"/>
        <v>#DIV/0!</v>
      </c>
      <c r="I87" s="301" t="e">
        <f>V41*'7-Opbouw uurtarief toezicht'!$E$47</f>
        <v>#DIV/0!</v>
      </c>
      <c r="J87" s="301" t="e">
        <f>W41*'7-Opbouw uurtarief toezicht'!$E$47</f>
        <v>#DIV/0!</v>
      </c>
      <c r="K87" s="301" t="e">
        <f>X41*'7-Opbouw uurtarief toezicht'!$E$51</f>
        <v>#DIV/0!</v>
      </c>
      <c r="L87" s="301" t="e">
        <f>Y41*'7-Opbouw uurtarief toezicht'!$E$51</f>
        <v>#DIV/0!</v>
      </c>
      <c r="M87" s="219" t="e">
        <f>Z41*'7-Opbouw uurtarief toezicht'!$E$53</f>
        <v>#DIV/0!</v>
      </c>
      <c r="N87" s="219" t="e">
        <f>AA41*'7-Opbouw uurtarief toezicht'!$E$53</f>
        <v>#DIV/0!</v>
      </c>
      <c r="O87" s="220" t="e">
        <f t="shared" si="82"/>
        <v>#DIV/0!</v>
      </c>
      <c r="P87" s="221">
        <f>SUMIF('11-Vloeronderhoud'!A:A,'2-Kosten per locatie'!A87,'11-Vloeronderhoud'!H:H)</f>
        <v>0</v>
      </c>
      <c r="Q87" s="301">
        <f>SUMIF('8-Additionele kosten'!A:A,'2-Kosten per locatie'!A87,'8-Additionele kosten'!I:I)</f>
        <v>0</v>
      </c>
      <c r="R87" s="301">
        <f>SUMIF('10-Glasbewassing'!A:A,'2-Kosten per locatie'!A87,'10-Glasbewassing'!H:H)</f>
        <v>0</v>
      </c>
      <c r="S87" s="301" t="e">
        <f t="shared" si="76"/>
        <v>#DIV/0!</v>
      </c>
      <c r="T87" s="301" t="e">
        <f t="shared" si="83"/>
        <v>#DIV/0!</v>
      </c>
      <c r="U87" s="53"/>
      <c r="V87" s="53"/>
      <c r="W87" s="53"/>
      <c r="X87" s="53"/>
      <c r="Y87" s="53"/>
      <c r="AB87" s="53"/>
      <c r="AC87" s="53"/>
      <c r="AD87" s="53"/>
      <c r="AE87" s="53"/>
      <c r="AF87" s="53"/>
    </row>
    <row r="88" spans="1:32" ht="15" customHeight="1">
      <c r="A88" s="482" t="str">
        <f t="shared" si="84"/>
        <v>De Ruijterkade 80 (CS IJzijde)</v>
      </c>
      <c r="B88" s="494" t="e">
        <f>(J42+P42)*'6-Opbouw uurtarief productie'!$E$46</f>
        <v>#DIV/0!</v>
      </c>
      <c r="C88" s="494" t="e">
        <f>(K42+Q42)*'6-Opbouw uurtarief productie'!$E$46</f>
        <v>#DIV/0!</v>
      </c>
      <c r="D88" s="495" t="e">
        <f>(L42+R42)*'6-Opbouw uurtarief productie'!$E$50</f>
        <v>#DIV/0!</v>
      </c>
      <c r="E88" s="495" t="e">
        <f>(M42+S42)*'6-Opbouw uurtarief productie'!$E$50</f>
        <v>#DIV/0!</v>
      </c>
      <c r="F88" s="495" t="e">
        <f>(N42+T42)*'6-Opbouw uurtarief productie'!$E$52</f>
        <v>#DIV/0!</v>
      </c>
      <c r="G88" s="495" t="e">
        <f>(O42+U42)*'6-Opbouw uurtarief productie'!$E$52</f>
        <v>#DIV/0!</v>
      </c>
      <c r="H88" s="301" t="e">
        <f t="shared" si="81"/>
        <v>#DIV/0!</v>
      </c>
      <c r="I88" s="301" t="e">
        <f>V42*'7-Opbouw uurtarief toezicht'!$E$47</f>
        <v>#DIV/0!</v>
      </c>
      <c r="J88" s="301" t="e">
        <f>W42*'7-Opbouw uurtarief toezicht'!$E$47</f>
        <v>#DIV/0!</v>
      </c>
      <c r="K88" s="301" t="e">
        <f>X42*'7-Opbouw uurtarief toezicht'!$E$51</f>
        <v>#DIV/0!</v>
      </c>
      <c r="L88" s="301" t="e">
        <f>Y42*'7-Opbouw uurtarief toezicht'!$E$51</f>
        <v>#DIV/0!</v>
      </c>
      <c r="M88" s="219" t="e">
        <f>Z42*'7-Opbouw uurtarief toezicht'!$E$53</f>
        <v>#DIV/0!</v>
      </c>
      <c r="N88" s="219" t="e">
        <f>AA42*'7-Opbouw uurtarief toezicht'!$E$53</f>
        <v>#DIV/0!</v>
      </c>
      <c r="O88" s="220" t="e">
        <f t="shared" si="82"/>
        <v>#DIV/0!</v>
      </c>
      <c r="P88" s="221">
        <f>SUMIF('11-Vloeronderhoud'!A:A,'2-Kosten per locatie'!A88,'11-Vloeronderhoud'!H:H)</f>
        <v>0</v>
      </c>
      <c r="Q88" s="301">
        <f>SUMIF('8-Additionele kosten'!A:A,'2-Kosten per locatie'!A88,'8-Additionele kosten'!I:I)</f>
        <v>0</v>
      </c>
      <c r="R88" s="301">
        <f>SUMIF('10-Glasbewassing'!A:A,'2-Kosten per locatie'!A88,'10-Glasbewassing'!H:H)</f>
        <v>0</v>
      </c>
      <c r="S88" s="301" t="e">
        <f t="shared" si="76"/>
        <v>#DIV/0!</v>
      </c>
      <c r="T88" s="301" t="e">
        <f t="shared" si="83"/>
        <v>#DIV/0!</v>
      </c>
      <c r="U88" s="53"/>
      <c r="V88" s="53"/>
      <c r="W88" s="53"/>
      <c r="X88" s="53"/>
      <c r="Y88" s="53"/>
      <c r="AB88" s="53"/>
      <c r="AC88" s="53"/>
      <c r="AD88" s="53"/>
      <c r="AE88" s="53"/>
      <c r="AF88" s="53"/>
    </row>
    <row r="89" spans="1:32" ht="15" customHeight="1">
      <c r="A89" s="482" t="str">
        <f t="shared" si="84"/>
        <v>Strawinskylaan 8 (Zuid WTC)</v>
      </c>
      <c r="B89" s="494" t="e">
        <f>(J43+P43)*'6-Opbouw uurtarief productie'!$E$46</f>
        <v>#DIV/0!</v>
      </c>
      <c r="C89" s="494" t="e">
        <f>(K43+Q43)*'6-Opbouw uurtarief productie'!$E$46</f>
        <v>#DIV/0!</v>
      </c>
      <c r="D89" s="495" t="e">
        <f>(L43+R43)*'6-Opbouw uurtarief productie'!$E$50</f>
        <v>#DIV/0!</v>
      </c>
      <c r="E89" s="495" t="e">
        <f>(M43+S43)*'6-Opbouw uurtarief productie'!$E$50</f>
        <v>#DIV/0!</v>
      </c>
      <c r="F89" s="495" t="e">
        <f>(N43+T43)*'6-Opbouw uurtarief productie'!$E$52</f>
        <v>#DIV/0!</v>
      </c>
      <c r="G89" s="495" t="e">
        <f>(O43+U43)*'6-Opbouw uurtarief productie'!$E$52</f>
        <v>#DIV/0!</v>
      </c>
      <c r="H89" s="301" t="e">
        <f t="shared" si="81"/>
        <v>#DIV/0!</v>
      </c>
      <c r="I89" s="301" t="e">
        <f>V43*'7-Opbouw uurtarief toezicht'!$E$47</f>
        <v>#DIV/0!</v>
      </c>
      <c r="J89" s="301" t="e">
        <f>W43*'7-Opbouw uurtarief toezicht'!$E$47</f>
        <v>#DIV/0!</v>
      </c>
      <c r="K89" s="301" t="e">
        <f>X43*'7-Opbouw uurtarief toezicht'!$E$51</f>
        <v>#DIV/0!</v>
      </c>
      <c r="L89" s="301" t="e">
        <f>Y43*'7-Opbouw uurtarief toezicht'!$E$51</f>
        <v>#DIV/0!</v>
      </c>
      <c r="M89" s="219" t="e">
        <f>Z43*'7-Opbouw uurtarief toezicht'!$E$53</f>
        <v>#DIV/0!</v>
      </c>
      <c r="N89" s="219" t="e">
        <f>AA43*'7-Opbouw uurtarief toezicht'!$E$53</f>
        <v>#DIV/0!</v>
      </c>
      <c r="O89" s="220" t="e">
        <f t="shared" si="82"/>
        <v>#DIV/0!</v>
      </c>
      <c r="P89" s="221">
        <f>SUMIF('11-Vloeronderhoud'!A:A,'2-Kosten per locatie'!A89,'11-Vloeronderhoud'!H:H)</f>
        <v>0</v>
      </c>
      <c r="Q89" s="301">
        <f>SUMIF('8-Additionele kosten'!A:A,'2-Kosten per locatie'!A89,'8-Additionele kosten'!I:I)</f>
        <v>0</v>
      </c>
      <c r="R89" s="301">
        <f>SUMIF('10-Glasbewassing'!A:A,'2-Kosten per locatie'!A89,'10-Glasbewassing'!H:H)</f>
        <v>0</v>
      </c>
      <c r="S89" s="301" t="e">
        <f t="shared" si="76"/>
        <v>#DIV/0!</v>
      </c>
      <c r="T89" s="301" t="e">
        <f t="shared" si="83"/>
        <v>#DIV/0!</v>
      </c>
      <c r="U89" s="53"/>
      <c r="V89" s="53"/>
      <c r="W89" s="53"/>
      <c r="X89" s="53"/>
      <c r="Y89" s="53"/>
      <c r="AB89" s="53"/>
      <c r="AC89" s="53"/>
      <c r="AD89" s="53"/>
      <c r="AE89" s="53"/>
      <c r="AF89" s="53"/>
    </row>
    <row r="90" spans="1:32" ht="15" customHeight="1">
      <c r="A90" s="482" t="str">
        <f t="shared" si="84"/>
        <v>Carrascolplein 6 (Carrascoplein)</v>
      </c>
      <c r="B90" s="494" t="e">
        <f>(J44+P44)*'6-Opbouw uurtarief productie'!$E$46</f>
        <v>#DIV/0!</v>
      </c>
      <c r="C90" s="494" t="e">
        <f>(K44+Q44)*'6-Opbouw uurtarief productie'!$E$46</f>
        <v>#DIV/0!</v>
      </c>
      <c r="D90" s="495" t="e">
        <f>(L44+R44)*'6-Opbouw uurtarief productie'!$E$50</f>
        <v>#DIV/0!</v>
      </c>
      <c r="E90" s="495" t="e">
        <f>(M44+S44)*'6-Opbouw uurtarief productie'!$E$50</f>
        <v>#DIV/0!</v>
      </c>
      <c r="F90" s="495" t="e">
        <f>(N44+T44)*'6-Opbouw uurtarief productie'!$E$52</f>
        <v>#DIV/0!</v>
      </c>
      <c r="G90" s="495" t="e">
        <f>(O44+U44)*'6-Opbouw uurtarief productie'!$E$52</f>
        <v>#DIV/0!</v>
      </c>
      <c r="H90" s="301" t="e">
        <f t="shared" si="81"/>
        <v>#DIV/0!</v>
      </c>
      <c r="I90" s="301" t="e">
        <f>V44*'7-Opbouw uurtarief toezicht'!$E$47</f>
        <v>#DIV/0!</v>
      </c>
      <c r="J90" s="301" t="e">
        <f>W44*'7-Opbouw uurtarief toezicht'!$E$47</f>
        <v>#DIV/0!</v>
      </c>
      <c r="K90" s="301" t="e">
        <f>X44*'7-Opbouw uurtarief toezicht'!$E$51</f>
        <v>#DIV/0!</v>
      </c>
      <c r="L90" s="301" t="e">
        <f>Y44*'7-Opbouw uurtarief toezicht'!$E$51</f>
        <v>#DIV/0!</v>
      </c>
      <c r="M90" s="219" t="e">
        <f>Z44*'7-Opbouw uurtarief toezicht'!$E$53</f>
        <v>#DIV/0!</v>
      </c>
      <c r="N90" s="219" t="e">
        <f>AA44*'7-Opbouw uurtarief toezicht'!$E$53</f>
        <v>#DIV/0!</v>
      </c>
      <c r="O90" s="220" t="e">
        <f t="shared" si="82"/>
        <v>#DIV/0!</v>
      </c>
      <c r="P90" s="221">
        <f>SUMIF('11-Vloeronderhoud'!A:A,'2-Kosten per locatie'!A90,'11-Vloeronderhoud'!H:H)</f>
        <v>0</v>
      </c>
      <c r="Q90" s="301">
        <f>SUMIF('8-Additionele kosten'!A:A,'2-Kosten per locatie'!A90,'8-Additionele kosten'!I:I)</f>
        <v>0</v>
      </c>
      <c r="R90" s="301">
        <f>SUMIF('10-Glasbewassing'!A:A,'2-Kosten per locatie'!A90,'10-Glasbewassing'!H:H)</f>
        <v>0</v>
      </c>
      <c r="S90" s="301" t="e">
        <f t="shared" si="76"/>
        <v>#DIV/0!</v>
      </c>
      <c r="T90" s="301" t="e">
        <f t="shared" si="83"/>
        <v>#DIV/0!</v>
      </c>
      <c r="U90" s="53"/>
      <c r="V90" s="53"/>
      <c r="W90" s="53"/>
      <c r="X90" s="53"/>
      <c r="Y90" s="53"/>
      <c r="AB90" s="53"/>
      <c r="AC90" s="53"/>
      <c r="AD90" s="53"/>
      <c r="AE90" s="53"/>
      <c r="AF90" s="53"/>
    </row>
    <row r="91" spans="1:32" ht="15" customHeight="1">
      <c r="A91" s="482" t="str">
        <f t="shared" si="84"/>
        <v>Stationsplein 4 (CS Koffiehuis)</v>
      </c>
      <c r="B91" s="494" t="e">
        <f>(J45+P45)*'6-Opbouw uurtarief productie'!$E$46</f>
        <v>#DIV/0!</v>
      </c>
      <c r="C91" s="494" t="e">
        <f>(K45+Q45)*'6-Opbouw uurtarief productie'!$E$46</f>
        <v>#DIV/0!</v>
      </c>
      <c r="D91" s="495" t="e">
        <f>(L45+R45)*'6-Opbouw uurtarief productie'!$E$50</f>
        <v>#DIV/0!</v>
      </c>
      <c r="E91" s="495" t="e">
        <f>(M45+S45)*'6-Opbouw uurtarief productie'!$E$50</f>
        <v>#DIV/0!</v>
      </c>
      <c r="F91" s="495" t="e">
        <f>(N45+T45)*'6-Opbouw uurtarief productie'!$E$52</f>
        <v>#DIV/0!</v>
      </c>
      <c r="G91" s="495" t="e">
        <f>(O45+U45)*'6-Opbouw uurtarief productie'!$E$52</f>
        <v>#DIV/0!</v>
      </c>
      <c r="H91" s="301" t="e">
        <f t="shared" si="81"/>
        <v>#DIV/0!</v>
      </c>
      <c r="I91" s="301" t="e">
        <f>V45*'7-Opbouw uurtarief toezicht'!$E$47</f>
        <v>#DIV/0!</v>
      </c>
      <c r="J91" s="301" t="e">
        <f>W45*'7-Opbouw uurtarief toezicht'!$E$47</f>
        <v>#DIV/0!</v>
      </c>
      <c r="K91" s="301" t="e">
        <f>X45*'7-Opbouw uurtarief toezicht'!$E$51</f>
        <v>#DIV/0!</v>
      </c>
      <c r="L91" s="301" t="e">
        <f>Y45*'7-Opbouw uurtarief toezicht'!$E$51</f>
        <v>#DIV/0!</v>
      </c>
      <c r="M91" s="219" t="e">
        <f>Z45*'7-Opbouw uurtarief toezicht'!$E$53</f>
        <v>#DIV/0!</v>
      </c>
      <c r="N91" s="219" t="e">
        <f>AA45*'7-Opbouw uurtarief toezicht'!$E$53</f>
        <v>#DIV/0!</v>
      </c>
      <c r="O91" s="220" t="e">
        <f t="shared" si="82"/>
        <v>#DIV/0!</v>
      </c>
      <c r="P91" s="221">
        <f>SUMIF('11-Vloeronderhoud'!A:A,'2-Kosten per locatie'!A91,'11-Vloeronderhoud'!H:H)</f>
        <v>0</v>
      </c>
      <c r="Q91" s="301">
        <f>SUMIF('8-Additionele kosten'!A:A,'2-Kosten per locatie'!A91,'8-Additionele kosten'!I:I)</f>
        <v>0</v>
      </c>
      <c r="R91" s="301">
        <f>SUMIF('10-Glasbewassing'!A:A,'2-Kosten per locatie'!A91,'10-Glasbewassing'!H:H)</f>
        <v>0</v>
      </c>
      <c r="S91" s="301" t="e">
        <f t="shared" si="76"/>
        <v>#DIV/0!</v>
      </c>
      <c r="T91" s="301" t="e">
        <f t="shared" si="83"/>
        <v>#DIV/0!</v>
      </c>
      <c r="U91" s="53"/>
      <c r="V91" s="53"/>
      <c r="W91" s="53"/>
      <c r="X91" s="53"/>
      <c r="Y91" s="53"/>
      <c r="AB91" s="53"/>
      <c r="AC91" s="53"/>
      <c r="AD91" s="53"/>
      <c r="AE91" s="53"/>
      <c r="AF91" s="53"/>
    </row>
    <row r="92" spans="1:32" ht="15" customHeight="1">
      <c r="A92" s="482" t="str">
        <f t="shared" si="84"/>
        <v>Waterspiegelplein 10 (Van Hallstraat)</v>
      </c>
      <c r="B92" s="494" t="e">
        <f>(J46+P46)*'6-Opbouw uurtarief productie'!$E$46</f>
        <v>#DIV/0!</v>
      </c>
      <c r="C92" s="494" t="e">
        <f>(K46+Q46)*'6-Opbouw uurtarief productie'!$E$46</f>
        <v>#DIV/0!</v>
      </c>
      <c r="D92" s="495" t="e">
        <f>(L46+R46)*'6-Opbouw uurtarief productie'!$E$50</f>
        <v>#DIV/0!</v>
      </c>
      <c r="E92" s="495" t="e">
        <f>(M46+S46)*'6-Opbouw uurtarief productie'!$E$50</f>
        <v>#DIV/0!</v>
      </c>
      <c r="F92" s="495" t="e">
        <f>(N46+T46)*'6-Opbouw uurtarief productie'!$E$52</f>
        <v>#DIV/0!</v>
      </c>
      <c r="G92" s="495" t="e">
        <f>(O46+U46)*'6-Opbouw uurtarief productie'!$E$52</f>
        <v>#DIV/0!</v>
      </c>
      <c r="H92" s="301" t="e">
        <f t="shared" si="81"/>
        <v>#DIV/0!</v>
      </c>
      <c r="I92" s="301" t="e">
        <f>V46*'7-Opbouw uurtarief toezicht'!$E$47</f>
        <v>#DIV/0!</v>
      </c>
      <c r="J92" s="301" t="e">
        <f>W46*'7-Opbouw uurtarief toezicht'!$E$47</f>
        <v>#DIV/0!</v>
      </c>
      <c r="K92" s="301" t="e">
        <f>X46*'7-Opbouw uurtarief toezicht'!$E$51</f>
        <v>#DIV/0!</v>
      </c>
      <c r="L92" s="301" t="e">
        <f>Y46*'7-Opbouw uurtarief toezicht'!$E$51</f>
        <v>#DIV/0!</v>
      </c>
      <c r="M92" s="219" t="e">
        <f>Z46*'7-Opbouw uurtarief toezicht'!$E$53</f>
        <v>#DIV/0!</v>
      </c>
      <c r="N92" s="219" t="e">
        <f>AA46*'7-Opbouw uurtarief toezicht'!$E$53</f>
        <v>#DIV/0!</v>
      </c>
      <c r="O92" s="220" t="e">
        <f t="shared" si="82"/>
        <v>#DIV/0!</v>
      </c>
      <c r="P92" s="221">
        <f>SUMIF('11-Vloeronderhoud'!A:A,'2-Kosten per locatie'!A92,'11-Vloeronderhoud'!H:H)</f>
        <v>0</v>
      </c>
      <c r="Q92" s="301">
        <f>SUMIF('8-Additionele kosten'!A:A,'2-Kosten per locatie'!A92,'8-Additionele kosten'!I:I)</f>
        <v>0</v>
      </c>
      <c r="R92" s="301">
        <f>SUMIF('10-Glasbewassing'!A:A,'2-Kosten per locatie'!A92,'10-Glasbewassing'!H:H)</f>
        <v>0</v>
      </c>
      <c r="S92" s="301" t="e">
        <f t="shared" si="76"/>
        <v>#DIV/0!</v>
      </c>
      <c r="T92" s="301" t="e">
        <f t="shared" si="83"/>
        <v>#DIV/0!</v>
      </c>
      <c r="U92" s="53"/>
      <c r="V92" s="53"/>
      <c r="W92" s="53"/>
      <c r="X92" s="53"/>
      <c r="Y92" s="53"/>
      <c r="AB92" s="53"/>
      <c r="AC92" s="53"/>
      <c r="AD92" s="53"/>
      <c r="AE92" s="53"/>
      <c r="AF92" s="53"/>
    </row>
    <row r="93" spans="1:32" ht="15" customHeight="1">
      <c r="A93" s="482" t="str">
        <f t="shared" si="84"/>
        <v>Schipluidenlaan 948 (Cornelis Lelylaan)</v>
      </c>
      <c r="B93" s="494" t="e">
        <f>(J47+P47)*'6-Opbouw uurtarief productie'!$E$46</f>
        <v>#DIV/0!</v>
      </c>
      <c r="C93" s="494" t="e">
        <f>(K47+Q47)*'6-Opbouw uurtarief productie'!$E$46</f>
        <v>#DIV/0!</v>
      </c>
      <c r="D93" s="495" t="e">
        <f>(L47+R47)*'6-Opbouw uurtarief productie'!$E$50</f>
        <v>#DIV/0!</v>
      </c>
      <c r="E93" s="495" t="e">
        <f>(M47+S47)*'6-Opbouw uurtarief productie'!$E$50</f>
        <v>#DIV/0!</v>
      </c>
      <c r="F93" s="495" t="e">
        <f>(N47+T47)*'6-Opbouw uurtarief productie'!$E$52</f>
        <v>#DIV/0!</v>
      </c>
      <c r="G93" s="495" t="e">
        <f>(O47+U47)*'6-Opbouw uurtarief productie'!$E$52</f>
        <v>#DIV/0!</v>
      </c>
      <c r="H93" s="301" t="e">
        <f t="shared" si="81"/>
        <v>#DIV/0!</v>
      </c>
      <c r="I93" s="301" t="e">
        <f>V47*'7-Opbouw uurtarief toezicht'!$E$47</f>
        <v>#DIV/0!</v>
      </c>
      <c r="J93" s="301" t="e">
        <f>W47*'7-Opbouw uurtarief toezicht'!$E$47</f>
        <v>#DIV/0!</v>
      </c>
      <c r="K93" s="301" t="e">
        <f>X47*'7-Opbouw uurtarief toezicht'!$E$51</f>
        <v>#DIV/0!</v>
      </c>
      <c r="L93" s="301" t="e">
        <f>Y47*'7-Opbouw uurtarief toezicht'!$E$51</f>
        <v>#DIV/0!</v>
      </c>
      <c r="M93" s="219" t="e">
        <f>Z47*'7-Opbouw uurtarief toezicht'!$E$53</f>
        <v>#DIV/0!</v>
      </c>
      <c r="N93" s="219" t="e">
        <f>AA47*'7-Opbouw uurtarief toezicht'!$E$53</f>
        <v>#DIV/0!</v>
      </c>
      <c r="O93" s="220" t="e">
        <f t="shared" si="82"/>
        <v>#DIV/0!</v>
      </c>
      <c r="P93" s="221">
        <f>SUMIF('11-Vloeronderhoud'!A:A,'2-Kosten per locatie'!A93,'11-Vloeronderhoud'!H:H)</f>
        <v>0</v>
      </c>
      <c r="Q93" s="301">
        <f>SUMIF('8-Additionele kosten'!A:A,'2-Kosten per locatie'!A93,'8-Additionele kosten'!I:I)</f>
        <v>0</v>
      </c>
      <c r="R93" s="301">
        <f>SUMIF('10-Glasbewassing'!A:A,'2-Kosten per locatie'!A93,'10-Glasbewassing'!H:H)</f>
        <v>0</v>
      </c>
      <c r="S93" s="301" t="e">
        <f t="shared" si="76"/>
        <v>#DIV/0!</v>
      </c>
      <c r="T93" s="301" t="e">
        <f t="shared" si="83"/>
        <v>#DIV/0!</v>
      </c>
      <c r="U93" s="53"/>
      <c r="V93" s="53"/>
      <c r="W93" s="53"/>
      <c r="X93" s="53"/>
      <c r="Y93" s="53"/>
      <c r="AB93" s="53"/>
      <c r="AC93" s="53"/>
      <c r="AD93" s="53"/>
      <c r="AE93" s="53"/>
      <c r="AF93" s="53"/>
    </row>
    <row r="94" spans="1:32" ht="15" customHeight="1">
      <c r="A94" s="482" t="str">
        <f t="shared" si="84"/>
        <v>Zuiderzeeweg 10 (Tijs)</v>
      </c>
      <c r="B94" s="494" t="e">
        <f>(J48+P48)*'6-Opbouw uurtarief productie'!$E$46</f>
        <v>#DIV/0!</v>
      </c>
      <c r="C94" s="494" t="e">
        <f>(K48+Q48)*'6-Opbouw uurtarief productie'!$E$46</f>
        <v>#DIV/0!</v>
      </c>
      <c r="D94" s="495" t="e">
        <f>(L48+R48)*'6-Opbouw uurtarief productie'!$E$50</f>
        <v>#DIV/0!</v>
      </c>
      <c r="E94" s="495" t="e">
        <f>(M48+S48)*'6-Opbouw uurtarief productie'!$E$50</f>
        <v>#DIV/0!</v>
      </c>
      <c r="F94" s="495" t="e">
        <f>(N48+T48)*'6-Opbouw uurtarief productie'!$E$52</f>
        <v>#DIV/0!</v>
      </c>
      <c r="G94" s="495" t="e">
        <f>(O48+U48)*'6-Opbouw uurtarief productie'!$E$52</f>
        <v>#DIV/0!</v>
      </c>
      <c r="H94" s="301" t="e">
        <f t="shared" si="81"/>
        <v>#DIV/0!</v>
      </c>
      <c r="I94" s="301" t="e">
        <f>V48*'7-Opbouw uurtarief toezicht'!$E$47</f>
        <v>#DIV/0!</v>
      </c>
      <c r="J94" s="301" t="e">
        <f>W48*'7-Opbouw uurtarief toezicht'!$E$47</f>
        <v>#DIV/0!</v>
      </c>
      <c r="K94" s="301" t="e">
        <f>X48*'7-Opbouw uurtarief toezicht'!$E$51</f>
        <v>#DIV/0!</v>
      </c>
      <c r="L94" s="301" t="e">
        <f>Y48*'7-Opbouw uurtarief toezicht'!$E$51</f>
        <v>#DIV/0!</v>
      </c>
      <c r="M94" s="219" t="e">
        <f>Z48*'7-Opbouw uurtarief toezicht'!$E$53</f>
        <v>#DIV/0!</v>
      </c>
      <c r="N94" s="219" t="e">
        <f>AA48*'7-Opbouw uurtarief toezicht'!$E$53</f>
        <v>#DIV/0!</v>
      </c>
      <c r="O94" s="220" t="e">
        <f t="shared" si="82"/>
        <v>#DIV/0!</v>
      </c>
      <c r="P94" s="221">
        <f>SUMIF('11-Vloeronderhoud'!A:A,'2-Kosten per locatie'!A94,'11-Vloeronderhoud'!H:H)</f>
        <v>0</v>
      </c>
      <c r="Q94" s="301">
        <f>SUMIF('8-Additionele kosten'!A:A,'2-Kosten per locatie'!A94,'8-Additionele kosten'!I:I)</f>
        <v>0</v>
      </c>
      <c r="R94" s="301">
        <f>SUMIF('10-Glasbewassing'!A:A,'2-Kosten per locatie'!A94,'10-Glasbewassing'!H:H)</f>
        <v>0</v>
      </c>
      <c r="S94" s="301" t="e">
        <f t="shared" si="76"/>
        <v>#DIV/0!</v>
      </c>
      <c r="T94" s="301" t="e">
        <f t="shared" si="83"/>
        <v>#DIV/0!</v>
      </c>
      <c r="U94" s="53"/>
      <c r="V94" s="53"/>
      <c r="W94" s="53"/>
      <c r="X94" s="53"/>
      <c r="Y94" s="53"/>
      <c r="AB94" s="53"/>
      <c r="AC94" s="53"/>
      <c r="AD94" s="53"/>
      <c r="AE94" s="53"/>
      <c r="AF94" s="53"/>
    </row>
    <row r="95" spans="1:32" ht="15" customHeight="1">
      <c r="A95" s="482" t="str">
        <f t="shared" si="84"/>
        <v>Stationstraat 2 (Uithoorn)</v>
      </c>
      <c r="B95" s="494" t="e">
        <f>(J49+P49)*'6-Opbouw uurtarief productie'!$E$46</f>
        <v>#DIV/0!</v>
      </c>
      <c r="C95" s="494" t="e">
        <f>(K49+Q49)*'6-Opbouw uurtarief productie'!$E$46</f>
        <v>#DIV/0!</v>
      </c>
      <c r="D95" s="495" t="e">
        <f>(L49+R49)*'6-Opbouw uurtarief productie'!$E$50</f>
        <v>#DIV/0!</v>
      </c>
      <c r="E95" s="495" t="e">
        <f>(M49+S49)*'6-Opbouw uurtarief productie'!$E$50</f>
        <v>#DIV/0!</v>
      </c>
      <c r="F95" s="495" t="e">
        <f>(N49+T49)*'6-Opbouw uurtarief productie'!$E$52</f>
        <v>#DIV/0!</v>
      </c>
      <c r="G95" s="495" t="e">
        <f>(O49+U49)*'6-Opbouw uurtarief productie'!$E$52</f>
        <v>#DIV/0!</v>
      </c>
      <c r="H95" s="301" t="e">
        <f t="shared" si="81"/>
        <v>#DIV/0!</v>
      </c>
      <c r="I95" s="301" t="e">
        <f>V49*'7-Opbouw uurtarief toezicht'!$E$47</f>
        <v>#DIV/0!</v>
      </c>
      <c r="J95" s="301" t="e">
        <f>W49*'7-Opbouw uurtarief toezicht'!$E$47</f>
        <v>#DIV/0!</v>
      </c>
      <c r="K95" s="301" t="e">
        <f>X49*'7-Opbouw uurtarief toezicht'!$E$51</f>
        <v>#DIV/0!</v>
      </c>
      <c r="L95" s="301" t="e">
        <f>Y49*'7-Opbouw uurtarief toezicht'!$E$51</f>
        <v>#DIV/0!</v>
      </c>
      <c r="M95" s="219" t="e">
        <f>Z49*'7-Opbouw uurtarief toezicht'!$E$53</f>
        <v>#DIV/0!</v>
      </c>
      <c r="N95" s="219" t="e">
        <f>AA49*'7-Opbouw uurtarief toezicht'!$E$53</f>
        <v>#DIV/0!</v>
      </c>
      <c r="O95" s="220" t="e">
        <f t="shared" si="82"/>
        <v>#DIV/0!</v>
      </c>
      <c r="P95" s="221">
        <f>SUMIF('11-Vloeronderhoud'!A:A,'2-Kosten per locatie'!A95,'11-Vloeronderhoud'!H:H)</f>
        <v>0</v>
      </c>
      <c r="Q95" s="301">
        <f>SUMIF('8-Additionele kosten'!A:A,'2-Kosten per locatie'!A95,'8-Additionele kosten'!I:I)</f>
        <v>0</v>
      </c>
      <c r="R95" s="301">
        <f>SUMIF('10-Glasbewassing'!A:A,'2-Kosten per locatie'!A95,'10-Glasbewassing'!H:H)</f>
        <v>0</v>
      </c>
      <c r="S95" s="301" t="e">
        <f t="shared" si="76"/>
        <v>#DIV/0!</v>
      </c>
      <c r="T95" s="301" t="e">
        <f t="shared" si="83"/>
        <v>#DIV/0!</v>
      </c>
      <c r="U95" s="53"/>
      <c r="V95" s="53"/>
      <c r="W95" s="53"/>
      <c r="X95" s="53"/>
      <c r="Y95" s="53"/>
      <c r="AB95" s="53"/>
      <c r="AC95" s="53"/>
      <c r="AD95" s="53"/>
      <c r="AE95" s="53"/>
      <c r="AF95" s="53"/>
    </row>
    <row r="96" spans="1:32" ht="15" customHeight="1">
      <c r="A96" s="629" t="str">
        <f t="shared" si="84"/>
        <v>Hoofdkantoor ALW</v>
      </c>
      <c r="B96" s="494" t="e">
        <f>(J50+P50)*'6-Opbouw uurtarief productie'!$E$46</f>
        <v>#DIV/0!</v>
      </c>
      <c r="C96" s="494" t="e">
        <f>(K50+Q50)*'6-Opbouw uurtarief productie'!$E$46</f>
        <v>#DIV/0!</v>
      </c>
      <c r="D96" s="495" t="e">
        <f>(L50+R50)*'6-Opbouw uurtarief productie'!$E$50</f>
        <v>#DIV/0!</v>
      </c>
      <c r="E96" s="495" t="e">
        <f>(M50+S50)*'6-Opbouw uurtarief productie'!$E$50</f>
        <v>#DIV/0!</v>
      </c>
      <c r="F96" s="495" t="e">
        <f>(N50+T50)*'6-Opbouw uurtarief productie'!$E$52</f>
        <v>#DIV/0!</v>
      </c>
      <c r="G96" s="495" t="e">
        <f>(O50+U50)*'6-Opbouw uurtarief productie'!$E$52</f>
        <v>#DIV/0!</v>
      </c>
      <c r="H96" s="301" t="e">
        <f t="shared" si="81"/>
        <v>#DIV/0!</v>
      </c>
      <c r="I96" s="301" t="e">
        <f>V50*'7-Opbouw uurtarief toezicht'!$E$47</f>
        <v>#DIV/0!</v>
      </c>
      <c r="J96" s="301" t="e">
        <f>W50*'7-Opbouw uurtarief toezicht'!$E$47</f>
        <v>#DIV/0!</v>
      </c>
      <c r="K96" s="301" t="e">
        <f>X50*'7-Opbouw uurtarief toezicht'!$E$51</f>
        <v>#DIV/0!</v>
      </c>
      <c r="L96" s="301" t="e">
        <f>Y50*'7-Opbouw uurtarief toezicht'!$E$51</f>
        <v>#DIV/0!</v>
      </c>
      <c r="M96" s="219" t="e">
        <f>Z50*'7-Opbouw uurtarief toezicht'!$E$53</f>
        <v>#DIV/0!</v>
      </c>
      <c r="N96" s="219" t="e">
        <f>AA50*'7-Opbouw uurtarief toezicht'!$E$53</f>
        <v>#DIV/0!</v>
      </c>
      <c r="O96" s="220" t="e">
        <f t="shared" si="82"/>
        <v>#DIV/0!</v>
      </c>
      <c r="P96" s="221">
        <f>SUMIF('11-Vloeronderhoud'!A:A,'2-Kosten per locatie'!A96,'11-Vloeronderhoud'!H:H)</f>
        <v>0</v>
      </c>
      <c r="Q96" s="301">
        <f>SUMIF('8-Additionele kosten'!A:A,'2-Kosten per locatie'!A96,'8-Additionele kosten'!I:I)</f>
        <v>0</v>
      </c>
      <c r="R96" s="301">
        <f>SUMIF('10-Glasbewassing'!A:A,'2-Kosten per locatie'!A96,'10-Glasbewassing'!H:H)</f>
        <v>0</v>
      </c>
      <c r="S96" s="301" t="e">
        <f t="shared" si="76"/>
        <v>#DIV/0!</v>
      </c>
      <c r="T96" s="301" t="e">
        <f t="shared" si="83"/>
        <v>#DIV/0!</v>
      </c>
      <c r="U96" s="53"/>
      <c r="V96" s="53"/>
      <c r="W96" s="53"/>
      <c r="X96" s="53"/>
      <c r="Y96" s="53"/>
      <c r="AB96" s="53"/>
      <c r="AC96" s="53"/>
      <c r="AD96" s="53"/>
      <c r="AE96" s="53"/>
      <c r="AF96" s="53"/>
    </row>
    <row r="97" spans="1:32" ht="15" customHeight="1">
      <c r="A97" s="299" t="str">
        <f t="shared" si="84"/>
        <v>Lijnwerkplaats RH100</v>
      </c>
      <c r="B97" s="494" t="e">
        <f>(J51+P51)*'6-Opbouw uurtarief productie'!$E$46</f>
        <v>#DIV/0!</v>
      </c>
      <c r="C97" s="494" t="e">
        <f>(K51+Q51)*'6-Opbouw uurtarief productie'!$E$46</f>
        <v>#DIV/0!</v>
      </c>
      <c r="D97" s="495" t="e">
        <f>(L51+R51)*'6-Opbouw uurtarief productie'!$E$50</f>
        <v>#DIV/0!</v>
      </c>
      <c r="E97" s="495" t="e">
        <f>(M51+S51)*'6-Opbouw uurtarief productie'!$E$50</f>
        <v>#DIV/0!</v>
      </c>
      <c r="F97" s="495" t="e">
        <f>(N51+T51)*'6-Opbouw uurtarief productie'!$E$52</f>
        <v>#DIV/0!</v>
      </c>
      <c r="G97" s="495" t="e">
        <f>(O51+U51)*'6-Opbouw uurtarief productie'!$E$52</f>
        <v>#DIV/0!</v>
      </c>
      <c r="H97" s="301" t="e">
        <f t="shared" si="81"/>
        <v>#DIV/0!</v>
      </c>
      <c r="I97" s="301" t="e">
        <f>V51*'7-Opbouw uurtarief toezicht'!$E$47</f>
        <v>#DIV/0!</v>
      </c>
      <c r="J97" s="301" t="e">
        <f>W51*'7-Opbouw uurtarief toezicht'!$E$47</f>
        <v>#DIV/0!</v>
      </c>
      <c r="K97" s="301" t="e">
        <f>X51*'7-Opbouw uurtarief toezicht'!$E$51</f>
        <v>#DIV/0!</v>
      </c>
      <c r="L97" s="301" t="e">
        <f>Y51*'7-Opbouw uurtarief toezicht'!$E$51</f>
        <v>#DIV/0!</v>
      </c>
      <c r="M97" s="219" t="e">
        <f>Z51*'7-Opbouw uurtarief toezicht'!$E$53</f>
        <v>#DIV/0!</v>
      </c>
      <c r="N97" s="219" t="e">
        <f>AA51*'7-Opbouw uurtarief toezicht'!$E$53</f>
        <v>#DIV/0!</v>
      </c>
      <c r="O97" s="220" t="e">
        <f t="shared" si="82"/>
        <v>#DIV/0!</v>
      </c>
      <c r="P97" s="221">
        <f>SUMIF('11-Vloeronderhoud'!A:A,'2-Kosten per locatie'!A97,'11-Vloeronderhoud'!H:H)</f>
        <v>0</v>
      </c>
      <c r="Q97" s="301">
        <f>SUMIF('8-Additionele kosten'!A:A,'2-Kosten per locatie'!A97,'8-Additionele kosten'!I:I)</f>
        <v>0</v>
      </c>
      <c r="R97" s="301">
        <f>SUMIF('10-Glasbewassing'!A:A,'2-Kosten per locatie'!A97,'10-Glasbewassing'!H:H)</f>
        <v>0</v>
      </c>
      <c r="S97" s="301" t="e">
        <f t="shared" si="76"/>
        <v>#DIV/0!</v>
      </c>
      <c r="T97" s="301" t="e">
        <f t="shared" si="83"/>
        <v>#DIV/0!</v>
      </c>
      <c r="U97" s="53"/>
      <c r="V97" s="53"/>
      <c r="W97" s="53"/>
      <c r="X97" s="53"/>
      <c r="Y97" s="53"/>
      <c r="AB97" s="53"/>
      <c r="AC97" s="53"/>
      <c r="AD97" s="53"/>
      <c r="AE97" s="53"/>
      <c r="AF97" s="53"/>
    </row>
    <row r="98" spans="1:32" ht="15" customHeight="1">
      <c r="A98" s="299" t="str">
        <f t="shared" ref="A98:A101" si="85">A52</f>
        <v>Garage Noord</v>
      </c>
      <c r="B98" s="494" t="e">
        <f>(J52+P52)*'6-Opbouw uurtarief productie'!$E$46</f>
        <v>#DIV/0!</v>
      </c>
      <c r="C98" s="494" t="e">
        <f>(K52+Q52)*'6-Opbouw uurtarief productie'!$E$46</f>
        <v>#DIV/0!</v>
      </c>
      <c r="D98" s="495" t="e">
        <f>(L52+R52)*'6-Opbouw uurtarief productie'!$E$50</f>
        <v>#DIV/0!</v>
      </c>
      <c r="E98" s="495" t="e">
        <f>(M52+S52)*'6-Opbouw uurtarief productie'!$E$50</f>
        <v>#DIV/0!</v>
      </c>
      <c r="F98" s="495" t="e">
        <f>(N52+T52)*'6-Opbouw uurtarief productie'!$E$52</f>
        <v>#DIV/0!</v>
      </c>
      <c r="G98" s="495" t="e">
        <f>(O52+U52)*'6-Opbouw uurtarief productie'!$E$52</f>
        <v>#DIV/0!</v>
      </c>
      <c r="H98" s="301" t="e">
        <f t="shared" ref="H98:H101" si="86">SUM(B98:G98)</f>
        <v>#DIV/0!</v>
      </c>
      <c r="I98" s="301" t="e">
        <f>V52*'7-Opbouw uurtarief toezicht'!$E$47</f>
        <v>#DIV/0!</v>
      </c>
      <c r="J98" s="301" t="e">
        <f>W52*'7-Opbouw uurtarief toezicht'!$E$47</f>
        <v>#DIV/0!</v>
      </c>
      <c r="K98" s="301" t="e">
        <f>X52*'7-Opbouw uurtarief toezicht'!$E$51</f>
        <v>#DIV/0!</v>
      </c>
      <c r="L98" s="301" t="e">
        <f>Y52*'7-Opbouw uurtarief toezicht'!$E$51</f>
        <v>#DIV/0!</v>
      </c>
      <c r="M98" s="219" t="e">
        <f>Z52*'7-Opbouw uurtarief toezicht'!$E$53</f>
        <v>#DIV/0!</v>
      </c>
      <c r="N98" s="219" t="e">
        <f>AA52*'7-Opbouw uurtarief toezicht'!$E$53</f>
        <v>#DIV/0!</v>
      </c>
      <c r="O98" s="220" t="e">
        <f t="shared" ref="O98:O101" si="87">SUM(I98:N98)</f>
        <v>#DIV/0!</v>
      </c>
      <c r="P98" s="221">
        <f>SUMIF('11-Vloeronderhoud'!A:A,'2-Kosten per locatie'!A98,'11-Vloeronderhoud'!H:H)</f>
        <v>0</v>
      </c>
      <c r="Q98" s="301">
        <f>SUMIF('8-Additionele kosten'!A:A,'2-Kosten per locatie'!A98,'8-Additionele kosten'!I:I)</f>
        <v>0</v>
      </c>
      <c r="R98" s="301">
        <f>SUMIF('10-Glasbewassing'!A:A,'2-Kosten per locatie'!A98,'10-Glasbewassing'!H:H)</f>
        <v>0</v>
      </c>
      <c r="S98" s="301" t="e">
        <f t="shared" si="76"/>
        <v>#DIV/0!</v>
      </c>
      <c r="T98" s="301" t="e">
        <f t="shared" ref="T98:T101" si="88">S98/12</f>
        <v>#DIV/0!</v>
      </c>
      <c r="U98" s="53"/>
      <c r="V98" s="53"/>
      <c r="W98" s="53"/>
      <c r="X98" s="53"/>
      <c r="Y98" s="53"/>
      <c r="AB98" s="53"/>
      <c r="AC98" s="53"/>
      <c r="AD98" s="53"/>
      <c r="AE98" s="53"/>
      <c r="AF98" s="53"/>
    </row>
    <row r="99" spans="1:32" ht="15" customHeight="1">
      <c r="A99" s="299" t="str">
        <f t="shared" si="85"/>
        <v>Garage Zuid</v>
      </c>
      <c r="B99" s="494" t="e">
        <f>(J53+P53)*'6-Opbouw uurtarief productie'!$E$46</f>
        <v>#DIV/0!</v>
      </c>
      <c r="C99" s="494" t="e">
        <f>(K53+Q53)*'6-Opbouw uurtarief productie'!$E$46</f>
        <v>#DIV/0!</v>
      </c>
      <c r="D99" s="495" t="e">
        <f>(L53+R53)*'6-Opbouw uurtarief productie'!$E$50</f>
        <v>#DIV/0!</v>
      </c>
      <c r="E99" s="495" t="e">
        <f>(M53+S53)*'6-Opbouw uurtarief productie'!$E$50</f>
        <v>#DIV/0!</v>
      </c>
      <c r="F99" s="495" t="e">
        <f>(N53+T53)*'6-Opbouw uurtarief productie'!$E$52</f>
        <v>#DIV/0!</v>
      </c>
      <c r="G99" s="495" t="e">
        <f>(O53+U53)*'6-Opbouw uurtarief productie'!$E$52</f>
        <v>#DIV/0!</v>
      </c>
      <c r="H99" s="301" t="e">
        <f t="shared" si="86"/>
        <v>#DIV/0!</v>
      </c>
      <c r="I99" s="301" t="e">
        <f>V53*'7-Opbouw uurtarief toezicht'!$E$47</f>
        <v>#DIV/0!</v>
      </c>
      <c r="J99" s="301" t="e">
        <f>W53*'7-Opbouw uurtarief toezicht'!$E$47</f>
        <v>#DIV/0!</v>
      </c>
      <c r="K99" s="301" t="e">
        <f>X53*'7-Opbouw uurtarief toezicht'!$E$51</f>
        <v>#DIV/0!</v>
      </c>
      <c r="L99" s="301" t="e">
        <f>Y53*'7-Opbouw uurtarief toezicht'!$E$51</f>
        <v>#DIV/0!</v>
      </c>
      <c r="M99" s="219" t="e">
        <f>Z53*'7-Opbouw uurtarief toezicht'!$E$53</f>
        <v>#DIV/0!</v>
      </c>
      <c r="N99" s="219" t="e">
        <f>AA53*'7-Opbouw uurtarief toezicht'!$E$53</f>
        <v>#DIV/0!</v>
      </c>
      <c r="O99" s="220" t="e">
        <f t="shared" si="87"/>
        <v>#DIV/0!</v>
      </c>
      <c r="P99" s="221">
        <f>SUMIF('11-Vloeronderhoud'!A:A,'2-Kosten per locatie'!A99,'11-Vloeronderhoud'!H:H)</f>
        <v>0</v>
      </c>
      <c r="Q99" s="301">
        <f>SUMIF('8-Additionele kosten'!A:A,'2-Kosten per locatie'!A99,'8-Additionele kosten'!I:I)</f>
        <v>0</v>
      </c>
      <c r="R99" s="301">
        <f>SUMIF('10-Glasbewassing'!A:A,'2-Kosten per locatie'!A99,'10-Glasbewassing'!H:H)</f>
        <v>0</v>
      </c>
      <c r="S99" s="301" t="e">
        <f t="shared" si="76"/>
        <v>#DIV/0!</v>
      </c>
      <c r="T99" s="301" t="e">
        <f t="shared" si="88"/>
        <v>#DIV/0!</v>
      </c>
      <c r="U99" s="53"/>
      <c r="V99" s="53"/>
      <c r="W99" s="53"/>
      <c r="X99" s="53"/>
      <c r="Y99" s="53"/>
      <c r="AB99" s="53"/>
      <c r="AC99" s="53"/>
      <c r="AD99" s="53"/>
      <c r="AE99" s="53"/>
      <c r="AF99" s="53"/>
    </row>
    <row r="100" spans="1:32" ht="15" customHeight="1">
      <c r="A100" s="299" t="str">
        <f t="shared" si="85"/>
        <v>Garage West</v>
      </c>
      <c r="B100" s="494" t="e">
        <f>(J54+P54)*'6-Opbouw uurtarief productie'!$E$46</f>
        <v>#DIV/0!</v>
      </c>
      <c r="C100" s="494" t="e">
        <f>(K54+Q54)*'6-Opbouw uurtarief productie'!$E$46</f>
        <v>#DIV/0!</v>
      </c>
      <c r="D100" s="495" t="e">
        <f>(L54+R54)*'6-Opbouw uurtarief productie'!$E$50</f>
        <v>#DIV/0!</v>
      </c>
      <c r="E100" s="495" t="e">
        <f>(M54+S54)*'6-Opbouw uurtarief productie'!$E$50</f>
        <v>#DIV/0!</v>
      </c>
      <c r="F100" s="495" t="e">
        <f>(N54+T54)*'6-Opbouw uurtarief productie'!$E$52</f>
        <v>#DIV/0!</v>
      </c>
      <c r="G100" s="495" t="e">
        <f>(O54+U54)*'6-Opbouw uurtarief productie'!$E$52</f>
        <v>#DIV/0!</v>
      </c>
      <c r="H100" s="301" t="e">
        <f t="shared" si="86"/>
        <v>#DIV/0!</v>
      </c>
      <c r="I100" s="301" t="e">
        <f>V54*'7-Opbouw uurtarief toezicht'!$E$47</f>
        <v>#DIV/0!</v>
      </c>
      <c r="J100" s="301" t="e">
        <f>W54*'7-Opbouw uurtarief toezicht'!$E$47</f>
        <v>#DIV/0!</v>
      </c>
      <c r="K100" s="301" t="e">
        <f>X54*'7-Opbouw uurtarief toezicht'!$E$51</f>
        <v>#DIV/0!</v>
      </c>
      <c r="L100" s="301" t="e">
        <f>Y54*'7-Opbouw uurtarief toezicht'!$E$51</f>
        <v>#DIV/0!</v>
      </c>
      <c r="M100" s="219" t="e">
        <f>Z54*'7-Opbouw uurtarief toezicht'!$E$53</f>
        <v>#DIV/0!</v>
      </c>
      <c r="N100" s="219" t="e">
        <f>AA54*'7-Opbouw uurtarief toezicht'!$E$53</f>
        <v>#DIV/0!</v>
      </c>
      <c r="O100" s="220" t="e">
        <f t="shared" si="87"/>
        <v>#DIV/0!</v>
      </c>
      <c r="P100" s="221">
        <f>SUMIF('11-Vloeronderhoud'!A:A,'2-Kosten per locatie'!A100,'11-Vloeronderhoud'!H:H)</f>
        <v>0</v>
      </c>
      <c r="Q100" s="301">
        <f>SUMIF('8-Additionele kosten'!A:A,'2-Kosten per locatie'!A100,'8-Additionele kosten'!I:I)</f>
        <v>0</v>
      </c>
      <c r="R100" s="301">
        <f>SUMIF('10-Glasbewassing'!A:A,'2-Kosten per locatie'!A100,'10-Glasbewassing'!H:H)</f>
        <v>0</v>
      </c>
      <c r="S100" s="301" t="e">
        <f t="shared" si="76"/>
        <v>#DIV/0!</v>
      </c>
      <c r="T100" s="301" t="e">
        <f t="shared" si="88"/>
        <v>#DIV/0!</v>
      </c>
      <c r="U100" s="53"/>
      <c r="V100" s="53"/>
      <c r="W100" s="53"/>
      <c r="X100" s="53"/>
      <c r="Y100" s="53"/>
      <c r="AB100" s="53"/>
      <c r="AC100" s="53"/>
      <c r="AD100" s="53"/>
      <c r="AE100" s="53"/>
      <c r="AF100" s="53"/>
    </row>
    <row r="101" spans="1:32" ht="15" customHeight="1">
      <c r="A101" s="299" t="str">
        <f t="shared" si="85"/>
        <v>Basis Werkplaats</v>
      </c>
      <c r="B101" s="494" t="e">
        <f>(J55+P55)*'6-Opbouw uurtarief productie'!$E$46</f>
        <v>#DIV/0!</v>
      </c>
      <c r="C101" s="494" t="e">
        <f>(K55+Q55)*'6-Opbouw uurtarief productie'!$E$46</f>
        <v>#DIV/0!</v>
      </c>
      <c r="D101" s="495" t="e">
        <f>(L55+R55)*'6-Opbouw uurtarief productie'!$E$50</f>
        <v>#DIV/0!</v>
      </c>
      <c r="E101" s="495" t="e">
        <f>(M55+S55)*'6-Opbouw uurtarief productie'!$E$50</f>
        <v>#DIV/0!</v>
      </c>
      <c r="F101" s="495" t="e">
        <f>(N55+T55)*'6-Opbouw uurtarief productie'!$E$52</f>
        <v>#DIV/0!</v>
      </c>
      <c r="G101" s="495" t="e">
        <f>(O55+U55)*'6-Opbouw uurtarief productie'!$E$52</f>
        <v>#DIV/0!</v>
      </c>
      <c r="H101" s="301" t="e">
        <f t="shared" si="86"/>
        <v>#DIV/0!</v>
      </c>
      <c r="I101" s="301" t="e">
        <f>V55*'7-Opbouw uurtarief toezicht'!$E$47</f>
        <v>#DIV/0!</v>
      </c>
      <c r="J101" s="301" t="e">
        <f>W55*'7-Opbouw uurtarief toezicht'!$E$47</f>
        <v>#DIV/0!</v>
      </c>
      <c r="K101" s="301" t="e">
        <f>X55*'7-Opbouw uurtarief toezicht'!$E$51</f>
        <v>#DIV/0!</v>
      </c>
      <c r="L101" s="301" t="e">
        <f>Y55*'7-Opbouw uurtarief toezicht'!$E$51</f>
        <v>#DIV/0!</v>
      </c>
      <c r="M101" s="219" t="e">
        <f>Z55*'7-Opbouw uurtarief toezicht'!$E$53</f>
        <v>#DIV/0!</v>
      </c>
      <c r="N101" s="219" t="e">
        <f>AA55*'7-Opbouw uurtarief toezicht'!$E$53</f>
        <v>#DIV/0!</v>
      </c>
      <c r="O101" s="220" t="e">
        <f t="shared" si="87"/>
        <v>#DIV/0!</v>
      </c>
      <c r="P101" s="221">
        <f>SUMIF('11-Vloeronderhoud'!A:A,'2-Kosten per locatie'!A101,'11-Vloeronderhoud'!H:H)</f>
        <v>0</v>
      </c>
      <c r="Q101" s="301">
        <f>SUMIF('8-Additionele kosten'!A:A,'2-Kosten per locatie'!A101,'8-Additionele kosten'!I:I)</f>
        <v>0</v>
      </c>
      <c r="R101" s="301">
        <f>SUMIF('10-Glasbewassing'!A:A,'2-Kosten per locatie'!A101,'10-Glasbewassing'!H:H)</f>
        <v>0</v>
      </c>
      <c r="S101" s="301" t="e">
        <f t="shared" si="76"/>
        <v>#DIV/0!</v>
      </c>
      <c r="T101" s="301" t="e">
        <f t="shared" si="88"/>
        <v>#DIV/0!</v>
      </c>
      <c r="U101" s="53"/>
      <c r="V101" s="53"/>
      <c r="W101" s="53"/>
      <c r="X101" s="53"/>
      <c r="Y101" s="53"/>
      <c r="AB101" s="53"/>
      <c r="AC101" s="53"/>
      <c r="AD101" s="53"/>
      <c r="AE101" s="53"/>
      <c r="AF101" s="53"/>
    </row>
    <row r="102" spans="1:32" ht="15" customHeight="1">
      <c r="A102" s="299" t="s">
        <v>113</v>
      </c>
      <c r="B102" s="494"/>
      <c r="C102" s="494"/>
      <c r="D102" s="495"/>
      <c r="E102" s="495"/>
      <c r="F102" s="495"/>
      <c r="G102" s="495"/>
      <c r="H102" s="301"/>
      <c r="I102" s="301"/>
      <c r="J102" s="301"/>
      <c r="K102" s="301"/>
      <c r="L102" s="301"/>
      <c r="M102" s="219"/>
      <c r="N102" s="219"/>
      <c r="O102" s="220"/>
      <c r="P102" s="221"/>
      <c r="Q102" s="301">
        <f>SUMIF('8-Additionele kosten'!A:A,'2-Kosten per locatie'!A102,'8-Additionele kosten'!I:I)</f>
        <v>0</v>
      </c>
      <c r="R102" s="301">
        <f>SUMIF('10-Glasbewassing'!A:A,'2-Kosten per locatie'!A102,'10-Glasbewassing'!H:H)</f>
        <v>0</v>
      </c>
      <c r="S102" s="301">
        <f t="shared" si="76"/>
        <v>0</v>
      </c>
      <c r="T102" s="301">
        <f t="shared" ref="T102" si="89">S102/12</f>
        <v>0</v>
      </c>
      <c r="U102" s="53"/>
      <c r="V102" s="53"/>
      <c r="W102" s="53"/>
      <c r="X102" s="53"/>
      <c r="Y102" s="53"/>
      <c r="AB102" s="53"/>
      <c r="AC102" s="53"/>
      <c r="AD102" s="53"/>
      <c r="AE102" s="53"/>
      <c r="AF102" s="53"/>
    </row>
    <row r="103" spans="1:32" s="54" customFormat="1" ht="15" customHeight="1">
      <c r="A103" s="630"/>
      <c r="B103" s="302" t="e">
        <f>SUM(B60:B102)</f>
        <v>#DIV/0!</v>
      </c>
      <c r="C103" s="302" t="e">
        <f>SUM(C60:C102)</f>
        <v>#DIV/0!</v>
      </c>
      <c r="D103" s="302" t="e">
        <f>SUM(D60:D102)</f>
        <v>#DIV/0!</v>
      </c>
      <c r="E103" s="302" t="e">
        <f t="shared" ref="E103:T103" si="90">SUM(E60:E102)</f>
        <v>#DIV/0!</v>
      </c>
      <c r="F103" s="302" t="e">
        <f t="shared" si="90"/>
        <v>#DIV/0!</v>
      </c>
      <c r="G103" s="302" t="e">
        <f t="shared" si="90"/>
        <v>#DIV/0!</v>
      </c>
      <c r="H103" s="302" t="e">
        <f t="shared" si="90"/>
        <v>#DIV/0!</v>
      </c>
      <c r="I103" s="302" t="e">
        <f t="shared" si="90"/>
        <v>#DIV/0!</v>
      </c>
      <c r="J103" s="302" t="e">
        <f t="shared" si="90"/>
        <v>#DIV/0!</v>
      </c>
      <c r="K103" s="302" t="e">
        <f t="shared" si="90"/>
        <v>#DIV/0!</v>
      </c>
      <c r="L103" s="302" t="e">
        <f t="shared" si="90"/>
        <v>#DIV/0!</v>
      </c>
      <c r="M103" s="302" t="e">
        <f t="shared" si="90"/>
        <v>#DIV/0!</v>
      </c>
      <c r="N103" s="302" t="e">
        <f t="shared" si="90"/>
        <v>#DIV/0!</v>
      </c>
      <c r="O103" s="302" t="e">
        <f t="shared" si="90"/>
        <v>#DIV/0!</v>
      </c>
      <c r="P103" s="302">
        <f t="shared" si="90"/>
        <v>0</v>
      </c>
      <c r="Q103" s="302">
        <f t="shared" si="90"/>
        <v>0</v>
      </c>
      <c r="R103" s="302">
        <f t="shared" si="90"/>
        <v>0</v>
      </c>
      <c r="S103" s="302" t="e">
        <f t="shared" si="90"/>
        <v>#DIV/0!</v>
      </c>
      <c r="T103" s="302" t="e">
        <f t="shared" si="90"/>
        <v>#DIV/0!</v>
      </c>
      <c r="U103" s="53"/>
      <c r="V103" s="53"/>
      <c r="W103" s="53"/>
      <c r="X103" s="53"/>
      <c r="Y103" s="53"/>
      <c r="AB103" s="53"/>
      <c r="AC103" s="53"/>
      <c r="AD103" s="53"/>
      <c r="AE103" s="53"/>
      <c r="AF103" s="53"/>
    </row>
    <row r="104" spans="1:32" ht="14.1" customHeight="1">
      <c r="B104" s="496"/>
      <c r="C104" s="496"/>
      <c r="D104" s="497"/>
      <c r="E104" s="497"/>
      <c r="F104" s="497"/>
      <c r="G104" s="497"/>
      <c r="H104" s="497"/>
      <c r="I104" s="497"/>
      <c r="J104" s="497"/>
      <c r="K104" s="497"/>
      <c r="L104" s="497"/>
      <c r="M104" s="497"/>
      <c r="N104" s="497"/>
      <c r="O104" s="497"/>
      <c r="P104" s="497"/>
      <c r="Q104" s="497"/>
      <c r="R104" s="497"/>
      <c r="S104" s="497"/>
      <c r="T104" s="497"/>
      <c r="U104" s="53"/>
      <c r="V104" s="53"/>
      <c r="W104" s="53"/>
      <c r="X104" s="53"/>
      <c r="Y104" s="53"/>
      <c r="Z104" s="53"/>
      <c r="AB104" s="53"/>
      <c r="AC104" s="53"/>
      <c r="AD104" s="53"/>
      <c r="AE104" s="53"/>
      <c r="AF104" s="53"/>
    </row>
    <row r="105" spans="1:32" ht="14.1" customHeight="1">
      <c r="A105" s="577" t="s">
        <v>114</v>
      </c>
      <c r="B105" s="586"/>
      <c r="C105" s="587"/>
      <c r="D105" s="588"/>
      <c r="E105" s="589"/>
      <c r="F105" s="590"/>
      <c r="G105" s="590"/>
      <c r="H105" s="590"/>
      <c r="U105" s="53"/>
      <c r="V105" s="53"/>
      <c r="W105" s="53"/>
      <c r="X105" s="53"/>
      <c r="Y105" s="53"/>
    </row>
    <row r="106" spans="1:32" ht="74.45" customHeight="1">
      <c r="A106" s="577" t="s">
        <v>115</v>
      </c>
      <c r="B106" s="591"/>
      <c r="C106" s="592"/>
      <c r="D106" s="593"/>
      <c r="E106" s="590"/>
      <c r="F106" s="590"/>
      <c r="G106" s="590"/>
      <c r="H106" s="590"/>
      <c r="U106" s="53"/>
      <c r="V106" s="53"/>
      <c r="W106" s="53"/>
      <c r="X106" s="53"/>
      <c r="Y106" s="53"/>
    </row>
    <row r="107" spans="1:32" ht="14.1" customHeight="1">
      <c r="A107" s="577" t="s">
        <v>116</v>
      </c>
      <c r="B107" s="591"/>
      <c r="C107" s="592"/>
      <c r="D107" s="593"/>
      <c r="E107" s="590"/>
      <c r="F107" s="590"/>
      <c r="G107" s="590"/>
      <c r="H107" s="590"/>
      <c r="U107" s="53"/>
      <c r="V107" s="53"/>
      <c r="W107" s="53"/>
      <c r="X107" s="53"/>
      <c r="Y107" s="53"/>
    </row>
    <row r="108" spans="1:32" ht="14.1" customHeight="1">
      <c r="A108" s="577" t="s">
        <v>117</v>
      </c>
      <c r="B108" s="591"/>
      <c r="C108" s="592"/>
      <c r="D108" s="593"/>
      <c r="E108" s="590"/>
      <c r="F108" s="590"/>
      <c r="G108" s="590"/>
      <c r="H108" s="590"/>
      <c r="U108" s="53"/>
      <c r="V108" s="53"/>
      <c r="W108" s="53"/>
      <c r="X108" s="53"/>
      <c r="Y108" s="53"/>
    </row>
    <row r="109" spans="1:32" ht="14.1" customHeight="1">
      <c r="A109" s="577" t="s">
        <v>118</v>
      </c>
      <c r="B109" s="591"/>
      <c r="C109" s="592"/>
      <c r="D109" s="593"/>
      <c r="E109" s="590"/>
      <c r="F109" s="590"/>
      <c r="G109" s="590"/>
      <c r="H109" s="590"/>
      <c r="U109" s="53"/>
      <c r="V109" s="53"/>
      <c r="W109" s="53"/>
      <c r="X109" s="53"/>
      <c r="Y109" s="53"/>
    </row>
    <row r="110" spans="1:32" ht="14.1" customHeight="1">
      <c r="U110" s="53"/>
      <c r="V110" s="53"/>
      <c r="W110" s="53"/>
      <c r="X110" s="53"/>
      <c r="Y110" s="53"/>
    </row>
  </sheetData>
  <autoFilter ref="A59:AG59" xr:uid="{00000000-0001-0000-0200-000000000000}"/>
  <mergeCells count="13">
    <mergeCell ref="B109:D109"/>
    <mergeCell ref="E109:H109"/>
    <mergeCell ref="B106:D106"/>
    <mergeCell ref="E106:H106"/>
    <mergeCell ref="B107:D107"/>
    <mergeCell ref="E107:H107"/>
    <mergeCell ref="B108:D108"/>
    <mergeCell ref="E108:H108"/>
    <mergeCell ref="P12:U12"/>
    <mergeCell ref="J12:O12"/>
    <mergeCell ref="V12:AA12"/>
    <mergeCell ref="B105:D105"/>
    <mergeCell ref="E105:H105"/>
  </mergeCells>
  <conditionalFormatting sqref="P1">
    <cfRule type="cellIs" dxfId="12" priority="1" operator="lessThan">
      <formula>$P$6</formula>
    </cfRule>
    <cfRule type="cellIs" dxfId="11" priority="2" operator="greaterThan">
      <formula>$P$5</formula>
    </cfRule>
  </conditionalFormatting>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O38"/>
  <sheetViews>
    <sheetView showGridLines="0" zoomScale="85" zoomScaleNormal="85" workbookViewId="0">
      <pane ySplit="9" topLeftCell="A10" activePane="bottomLeft" state="frozen"/>
      <selection pane="bottomLeft" activeCell="K8" sqref="K8"/>
      <selection activeCell="B9" sqref="B9"/>
    </sheetView>
  </sheetViews>
  <sheetFormatPr defaultColWidth="9.140625" defaultRowHeight="13.15"/>
  <cols>
    <col min="1" max="1" width="29.7109375" style="55" customWidth="1"/>
    <col min="2" max="2" width="9.140625" style="55" customWidth="1"/>
    <col min="3" max="5" width="9.140625" style="55"/>
    <col min="6" max="6" width="2.42578125" style="55" customWidth="1"/>
    <col min="7" max="7" width="13.85546875" style="55" customWidth="1"/>
    <col min="8" max="8" width="9.140625" style="55"/>
    <col min="9" max="9" width="10.5703125" style="55" customWidth="1"/>
    <col min="10" max="10" width="10.85546875" style="56" customWidth="1"/>
    <col min="11" max="11" width="1.7109375" style="55" customWidth="1"/>
    <col min="12" max="12" width="12.140625" style="55" customWidth="1"/>
    <col min="13" max="13" width="11" style="55" customWidth="1"/>
    <col min="14" max="14" width="3" style="55" customWidth="1"/>
    <col min="15" max="15" width="9.140625" style="56"/>
    <col min="16" max="16" width="9.140625" style="2"/>
    <col min="17" max="17" width="30.42578125" style="2" customWidth="1"/>
    <col min="18" max="16384" width="9.140625" style="2"/>
  </cols>
  <sheetData>
    <row r="1" spans="1:15" ht="16.149999999999999">
      <c r="A1" s="303" t="s">
        <v>4</v>
      </c>
    </row>
    <row r="2" spans="1:15" ht="16.149999999999999">
      <c r="A2" s="189"/>
    </row>
    <row r="3" spans="1:15" ht="18.600000000000001">
      <c r="A3" s="185" t="str">
        <f>'2-Kosten per locatie'!A3</f>
        <v>Naam opdrachtgever</v>
      </c>
      <c r="B3" s="48" t="str">
        <f>'2-Kosten per locatie'!B3</f>
        <v>GVB Facilitair</v>
      </c>
      <c r="C3" s="57"/>
    </row>
    <row r="4" spans="1:15" ht="18.600000000000001">
      <c r="A4" s="185" t="str">
        <f>'2-Kosten per locatie'!A4</f>
        <v>Calculatie onderdeel</v>
      </c>
      <c r="B4" s="48" t="e">
        <f ca="1">MID(CELL("bestandsnaam",$B$7),SEARCH("]",CELL("bestandsnaam",$B$7),1)+1,256)</f>
        <v>#VALUE!</v>
      </c>
      <c r="C4" s="48"/>
    </row>
    <row r="5" spans="1:15" ht="18.600000000000001">
      <c r="A5" s="185" t="str">
        <f>'2-Kosten per locatie'!A5</f>
        <v>Gebouw/plaats</v>
      </c>
      <c r="B5" s="48" t="str">
        <f>'2-Kosten per locatie'!B5</f>
        <v>Amsterdam</v>
      </c>
      <c r="C5" s="48"/>
    </row>
    <row r="6" spans="1:15" ht="18.600000000000001">
      <c r="A6" s="185" t="str">
        <f>'2-Kosten per locatie'!A6</f>
        <v>Referentie nummer</v>
      </c>
      <c r="B6" s="48" t="str">
        <f>'2-Kosten per locatie'!B6</f>
        <v>2024-37</v>
      </c>
      <c r="C6" s="48"/>
      <c r="G6" s="304" t="s">
        <v>119</v>
      </c>
      <c r="H6" s="305"/>
      <c r="I6" s="306" t="e">
        <f>SUM('4-Basis ruimtestaat'!AE:AE)/SUM('4-Basis ruimtestaat'!R:W)</f>
        <v>#DIV/0!</v>
      </c>
      <c r="J6" s="307" t="s">
        <v>120</v>
      </c>
    </row>
    <row r="7" spans="1:15">
      <c r="A7" s="58"/>
      <c r="B7" s="59"/>
      <c r="C7" s="59"/>
      <c r="D7" s="60"/>
      <c r="E7" s="61"/>
      <c r="F7" s="61"/>
      <c r="G7" s="62"/>
      <c r="H7" s="63"/>
      <c r="I7" s="64"/>
      <c r="K7" s="65"/>
      <c r="L7" s="65"/>
      <c r="M7" s="64"/>
      <c r="N7" s="64"/>
    </row>
    <row r="8" spans="1:15" ht="27.75" customHeight="1">
      <c r="A8" s="308" t="s">
        <v>121</v>
      </c>
      <c r="B8" s="309">
        <v>52</v>
      </c>
      <c r="C8" s="309">
        <v>104</v>
      </c>
      <c r="D8" s="309">
        <v>156</v>
      </c>
      <c r="E8" s="309">
        <v>255</v>
      </c>
      <c r="F8" s="64"/>
      <c r="G8" s="187"/>
      <c r="H8" s="310">
        <v>0</v>
      </c>
      <c r="I8" s="310">
        <v>0</v>
      </c>
      <c r="J8" s="310">
        <v>0</v>
      </c>
      <c r="K8" s="188"/>
      <c r="L8" s="56"/>
      <c r="M8" s="2"/>
      <c r="N8" s="2"/>
      <c r="O8" s="2"/>
    </row>
    <row r="9" spans="1:15" ht="66" customHeight="1">
      <c r="A9" s="311" t="s">
        <v>122</v>
      </c>
      <c r="B9" s="574"/>
      <c r="C9" s="574"/>
      <c r="D9" s="574"/>
      <c r="E9" s="575"/>
      <c r="F9" s="64"/>
      <c r="G9" s="312" t="s">
        <v>123</v>
      </c>
      <c r="H9" s="313" t="s">
        <v>124</v>
      </c>
      <c r="I9" s="313" t="s">
        <v>125</v>
      </c>
      <c r="J9" s="313" t="s">
        <v>126</v>
      </c>
      <c r="K9" s="188"/>
      <c r="L9" s="312" t="s">
        <v>127</v>
      </c>
      <c r="M9" s="2"/>
      <c r="N9" s="2"/>
      <c r="O9" s="2"/>
    </row>
    <row r="10" spans="1:15">
      <c r="A10" s="314" t="s">
        <v>128</v>
      </c>
      <c r="B10" s="323"/>
      <c r="C10" s="323"/>
      <c r="D10" s="323"/>
      <c r="E10" s="572"/>
      <c r="F10" s="233"/>
      <c r="G10" s="315">
        <f>SUMIF('4-Basis ruimtestaat'!H:H,'3-Productie normen'!A10,'4-Basis ruimtestaat'!J:J)</f>
        <v>8181.8472400000037</v>
      </c>
      <c r="H10" s="67"/>
      <c r="J10" s="64"/>
      <c r="K10" s="64"/>
      <c r="L10" s="316" t="s">
        <v>129</v>
      </c>
      <c r="M10" s="2"/>
      <c r="N10" s="2"/>
      <c r="O10" s="2"/>
    </row>
    <row r="11" spans="1:15">
      <c r="A11" s="317" t="s">
        <v>130</v>
      </c>
      <c r="B11" s="323"/>
      <c r="C11" s="323"/>
      <c r="D11" s="323"/>
      <c r="E11" s="572"/>
      <c r="F11" s="233"/>
      <c r="G11" s="315">
        <f>SUMIF('4-Basis ruimtestaat'!H:H,'3-Productie normen'!A11,'4-Basis ruimtestaat'!J:J)</f>
        <v>432</v>
      </c>
      <c r="J11" s="68"/>
      <c r="L11" s="316" t="s">
        <v>129</v>
      </c>
      <c r="M11" s="2"/>
      <c r="N11" s="2"/>
      <c r="O11" s="2"/>
    </row>
    <row r="12" spans="1:15">
      <c r="A12" s="317" t="s">
        <v>131</v>
      </c>
      <c r="B12" s="323"/>
      <c r="C12" s="323"/>
      <c r="D12" s="323"/>
      <c r="E12" s="572"/>
      <c r="F12" s="233"/>
      <c r="G12" s="315">
        <f>SUMIF('4-Basis ruimtestaat'!H:H,'3-Productie normen'!A12,'4-Basis ruimtestaat'!J:J)</f>
        <v>109.65130000000002</v>
      </c>
      <c r="J12" s="68"/>
      <c r="L12" s="316" t="s">
        <v>132</v>
      </c>
      <c r="M12" s="2"/>
      <c r="N12" s="2"/>
      <c r="O12" s="2"/>
    </row>
    <row r="13" spans="1:15">
      <c r="A13" s="317" t="s">
        <v>133</v>
      </c>
      <c r="B13" s="323"/>
      <c r="C13" s="323"/>
      <c r="D13" s="323"/>
      <c r="E13" s="572"/>
      <c r="F13" s="233"/>
      <c r="G13" s="315">
        <f>SUMIF('4-Basis ruimtestaat'!H:H,'3-Productie normen'!A13,'4-Basis ruimtestaat'!J:J)</f>
        <v>203.19030999999998</v>
      </c>
      <c r="J13" s="55"/>
      <c r="L13" s="316" t="s">
        <v>134</v>
      </c>
      <c r="M13" s="2"/>
      <c r="N13" s="2"/>
      <c r="O13" s="2"/>
    </row>
    <row r="14" spans="1:15">
      <c r="A14" s="314" t="s">
        <v>135</v>
      </c>
      <c r="B14" s="573"/>
      <c r="C14" s="572"/>
      <c r="D14" s="323"/>
      <c r="E14" s="572"/>
      <c r="F14" s="233"/>
      <c r="G14" s="315">
        <f>SUMIF('4-Basis ruimtestaat'!H:H,'3-Productie normen'!A14,'4-Basis ruimtestaat'!J:J)</f>
        <v>5017.8433499999992</v>
      </c>
      <c r="J14" s="55"/>
      <c r="L14" s="316" t="s">
        <v>134</v>
      </c>
      <c r="M14" s="2"/>
      <c r="N14" s="2"/>
      <c r="O14" s="2"/>
    </row>
    <row r="15" spans="1:15">
      <c r="A15" s="314" t="s">
        <v>136</v>
      </c>
      <c r="B15" s="323"/>
      <c r="C15" s="323"/>
      <c r="D15" s="323"/>
      <c r="E15" s="572"/>
      <c r="F15" s="233"/>
      <c r="G15" s="315">
        <f>SUMIF('4-Basis ruimtestaat'!H:H,'3-Productie normen'!A15,'4-Basis ruimtestaat'!J:J)</f>
        <v>1181.9945600000001</v>
      </c>
      <c r="J15" s="55"/>
      <c r="L15" s="316" t="s">
        <v>132</v>
      </c>
      <c r="M15" s="2"/>
      <c r="N15" s="2"/>
      <c r="O15" s="2"/>
    </row>
    <row r="16" spans="1:15">
      <c r="A16" s="317" t="s">
        <v>137</v>
      </c>
      <c r="B16" s="323"/>
      <c r="C16" s="323"/>
      <c r="D16" s="323"/>
      <c r="E16" s="572"/>
      <c r="F16" s="233"/>
      <c r="G16" s="315">
        <f>SUMIF('4-Basis ruimtestaat'!H:H,'3-Productie normen'!A16,'4-Basis ruimtestaat'!J:J)</f>
        <v>22.439999999999998</v>
      </c>
      <c r="J16" s="68"/>
      <c r="L16" s="316" t="s">
        <v>134</v>
      </c>
      <c r="M16" s="2"/>
      <c r="N16" s="2"/>
      <c r="O16" s="2"/>
    </row>
    <row r="17" spans="1:15">
      <c r="A17" s="314" t="s">
        <v>138</v>
      </c>
      <c r="B17" s="323"/>
      <c r="C17" s="323"/>
      <c r="D17" s="323"/>
      <c r="E17" s="572"/>
      <c r="F17" s="233"/>
      <c r="G17" s="315">
        <f>SUMIF('4-Basis ruimtestaat'!H:H,'3-Productie normen'!A17,'4-Basis ruimtestaat'!J:J)</f>
        <v>205.08687999999998</v>
      </c>
      <c r="J17" s="55"/>
      <c r="L17" s="316" t="s">
        <v>134</v>
      </c>
      <c r="M17" s="2"/>
      <c r="N17" s="2"/>
      <c r="O17" s="2"/>
    </row>
    <row r="18" spans="1:15">
      <c r="A18" s="317" t="s">
        <v>139</v>
      </c>
      <c r="B18" s="573"/>
      <c r="C18" s="323"/>
      <c r="D18" s="323"/>
      <c r="E18" s="572"/>
      <c r="F18" s="233"/>
      <c r="G18" s="315">
        <f>SUMIF('4-Basis ruimtestaat'!H:H,'3-Productie normen'!A18,'4-Basis ruimtestaat'!J:J)</f>
        <v>2958.2633500000002</v>
      </c>
      <c r="J18" s="55"/>
      <c r="L18" s="316" t="s">
        <v>134</v>
      </c>
      <c r="M18" s="2"/>
      <c r="N18" s="2"/>
      <c r="O18" s="2"/>
    </row>
    <row r="19" spans="1:15">
      <c r="A19" s="317" t="s">
        <v>140</v>
      </c>
      <c r="B19" s="323"/>
      <c r="C19" s="323"/>
      <c r="D19" s="323"/>
      <c r="E19" s="572"/>
      <c r="F19" s="233"/>
      <c r="G19" s="315">
        <f>SUMIF('4-Basis ruimtestaat'!H:H,'3-Productie normen'!A19,'4-Basis ruimtestaat'!J:J)</f>
        <v>74.67</v>
      </c>
      <c r="J19" s="68"/>
      <c r="L19" s="316" t="s">
        <v>134</v>
      </c>
      <c r="M19" s="2"/>
      <c r="N19" s="2"/>
      <c r="O19" s="2"/>
    </row>
    <row r="20" spans="1:15">
      <c r="A20" s="314" t="s">
        <v>141</v>
      </c>
      <c r="B20" s="323"/>
      <c r="C20" s="323"/>
      <c r="D20" s="323"/>
      <c r="E20" s="572"/>
      <c r="F20" s="233"/>
      <c r="G20" s="315">
        <f>SUMIF('4-Basis ruimtestaat'!H:H,'3-Productie normen'!A20,'4-Basis ruimtestaat'!J:J)</f>
        <v>1620.2521999999994</v>
      </c>
      <c r="J20" s="55"/>
      <c r="K20" s="64"/>
      <c r="L20" s="316" t="s">
        <v>132</v>
      </c>
      <c r="M20" s="2"/>
      <c r="N20" s="2"/>
      <c r="O20" s="2"/>
    </row>
    <row r="21" spans="1:15">
      <c r="A21" s="317" t="s">
        <v>142</v>
      </c>
      <c r="B21" s="573"/>
      <c r="C21" s="572"/>
      <c r="D21" s="323"/>
      <c r="E21" s="572"/>
      <c r="F21" s="233"/>
      <c r="G21" s="315">
        <f>SUMIF('4-Basis ruimtestaat'!H:H,'3-Productie normen'!A21,'4-Basis ruimtestaat'!J:J)</f>
        <v>21369.18</v>
      </c>
      <c r="J21" s="64"/>
      <c r="L21" s="316" t="s">
        <v>134</v>
      </c>
      <c r="M21" s="2"/>
      <c r="N21" s="2"/>
      <c r="O21" s="2"/>
    </row>
    <row r="22" spans="1:15">
      <c r="A22" s="317" t="s">
        <v>143</v>
      </c>
      <c r="B22" s="573"/>
      <c r="C22" s="323"/>
      <c r="D22" s="323"/>
      <c r="E22" s="572"/>
      <c r="F22" s="233"/>
      <c r="G22" s="315">
        <f>SUMIF('4-Basis ruimtestaat'!H:H,'3-Productie normen'!A22,'4-Basis ruimtestaat'!J:J)</f>
        <v>664.10039000000006</v>
      </c>
      <c r="J22" s="68"/>
      <c r="L22" s="316" t="s">
        <v>134</v>
      </c>
      <c r="M22" s="2"/>
      <c r="N22" s="2"/>
      <c r="O22" s="2"/>
    </row>
    <row r="23" spans="1:15">
      <c r="A23" s="317" t="s">
        <v>144</v>
      </c>
      <c r="B23" s="323"/>
      <c r="C23" s="323"/>
      <c r="D23" s="323"/>
      <c r="E23" s="572"/>
      <c r="F23" s="233"/>
      <c r="G23" s="315">
        <f>SUMIF('4-Basis ruimtestaat'!H:H,'3-Productie normen'!A23,'4-Basis ruimtestaat'!J:J)</f>
        <v>1088.86159</v>
      </c>
      <c r="J23" s="68"/>
      <c r="L23" s="316" t="s">
        <v>129</v>
      </c>
      <c r="M23" s="2"/>
      <c r="N23" s="2"/>
      <c r="O23" s="2"/>
    </row>
    <row r="24" spans="1:15">
      <c r="A24" s="314" t="s">
        <v>145</v>
      </c>
      <c r="B24" s="323"/>
      <c r="C24" s="323"/>
      <c r="D24" s="323"/>
      <c r="E24" s="572"/>
      <c r="F24" s="233"/>
      <c r="G24" s="315">
        <f>SUMIF('4-Basis ruimtestaat'!H:H,'3-Productie normen'!A24,'4-Basis ruimtestaat'!J:J)</f>
        <v>2466.2599299999997</v>
      </c>
      <c r="J24" s="55"/>
      <c r="L24" s="316" t="s">
        <v>129</v>
      </c>
      <c r="M24" s="2"/>
      <c r="N24" s="2"/>
      <c r="O24" s="2"/>
    </row>
    <row r="25" spans="1:15">
      <c r="A25" s="314" t="s">
        <v>146</v>
      </c>
      <c r="B25" s="572"/>
      <c r="C25" s="572"/>
      <c r="D25" s="572"/>
      <c r="E25" s="572"/>
      <c r="F25" s="233"/>
      <c r="G25" s="315">
        <f>SUMIF('4-Basis ruimtestaat'!H:H,'3-Productie normen'!A25,'4-Basis ruimtestaat'!J:J)</f>
        <v>34413.874499999998</v>
      </c>
      <c r="J25" s="64"/>
      <c r="L25" s="316" t="s">
        <v>134</v>
      </c>
      <c r="M25" s="2"/>
      <c r="N25" s="2"/>
      <c r="O25" s="2"/>
    </row>
    <row r="26" spans="1:15">
      <c r="A26" s="314" t="s">
        <v>147</v>
      </c>
      <c r="B26" s="572"/>
      <c r="C26" s="323"/>
      <c r="D26" s="323"/>
      <c r="E26" s="323"/>
      <c r="F26" s="233"/>
      <c r="G26" s="315">
        <f>SUMIF('4-Basis ruimtestaat'!H:H,'3-Productie normen'!A26,'4-Basis ruimtestaat'!J:J)</f>
        <v>8548.9</v>
      </c>
      <c r="J26" s="64"/>
      <c r="L26" s="316" t="s">
        <v>134</v>
      </c>
      <c r="M26" s="2"/>
      <c r="N26" s="2"/>
      <c r="O26" s="2"/>
    </row>
    <row r="27" spans="1:15">
      <c r="A27" s="317"/>
      <c r="B27" s="323"/>
      <c r="C27" s="323"/>
      <c r="D27" s="323"/>
      <c r="E27" s="323"/>
      <c r="F27" s="233"/>
      <c r="G27" s="315">
        <f>SUMIF('4-Basis ruimtestaat'!H:H,'3-Productie normen'!A27,'4-Basis ruimtestaat'!J:J)</f>
        <v>0</v>
      </c>
      <c r="J27" s="64"/>
      <c r="L27" s="316"/>
      <c r="M27" s="2"/>
      <c r="N27" s="2"/>
      <c r="O27" s="2"/>
    </row>
    <row r="28" spans="1:15">
      <c r="A28" s="317" t="s">
        <v>148</v>
      </c>
      <c r="B28" s="323"/>
      <c r="C28" s="323"/>
      <c r="D28" s="318"/>
      <c r="E28" s="319"/>
      <c r="F28" s="233"/>
      <c r="G28" s="315">
        <f>SUMIF('4-Basis ruimtestaat'!H:H,'3-Productie normen'!A28,'4-Basis ruimtestaat'!J:J)</f>
        <v>12001.833359999993</v>
      </c>
      <c r="J28" s="64"/>
      <c r="L28" s="316"/>
      <c r="M28" s="2"/>
      <c r="N28" s="2"/>
      <c r="O28" s="2"/>
    </row>
    <row r="29" spans="1:15">
      <c r="A29" s="317"/>
      <c r="B29" s="320"/>
      <c r="C29" s="320"/>
      <c r="D29" s="320"/>
      <c r="E29" s="321"/>
      <c r="F29" s="233"/>
      <c r="G29" s="315"/>
      <c r="J29" s="64"/>
      <c r="K29" s="66"/>
      <c r="L29" s="316"/>
      <c r="M29" s="2"/>
      <c r="N29" s="2"/>
      <c r="O29" s="2"/>
    </row>
    <row r="30" spans="1:15">
      <c r="A30" s="322" t="s">
        <v>149</v>
      </c>
      <c r="B30" s="323"/>
      <c r="C30" s="323"/>
      <c r="D30" s="323"/>
      <c r="E30" s="324"/>
      <c r="F30" s="234"/>
      <c r="G30" s="325">
        <f>SUM(G10:G29)</f>
        <v>100560.24895999998</v>
      </c>
      <c r="I30" s="67"/>
      <c r="J30" s="64"/>
      <c r="K30" s="64"/>
      <c r="L30" s="326"/>
      <c r="M30" s="2"/>
      <c r="N30" s="2"/>
      <c r="O30" s="2"/>
    </row>
    <row r="31" spans="1:15">
      <c r="J31" s="55"/>
      <c r="L31" s="67"/>
      <c r="M31" s="64"/>
      <c r="N31" s="64"/>
      <c r="O31" s="55"/>
    </row>
    <row r="32" spans="1:15" ht="16.149999999999999">
      <c r="A32" s="327" t="s">
        <v>150</v>
      </c>
      <c r="B32" s="328">
        <v>2</v>
      </c>
      <c r="C32" s="328">
        <v>3</v>
      </c>
      <c r="D32" s="328">
        <v>4</v>
      </c>
      <c r="E32" s="328">
        <v>5</v>
      </c>
      <c r="I32" s="64"/>
      <c r="L32" s="67"/>
      <c r="M32" s="64"/>
    </row>
    <row r="33" spans="1:12">
      <c r="L33" s="67"/>
    </row>
    <row r="34" spans="1:12">
      <c r="A34" s="178" t="s">
        <v>151</v>
      </c>
      <c r="B34" s="178" t="s">
        <v>152</v>
      </c>
      <c r="C34" s="179" t="s">
        <v>153</v>
      </c>
      <c r="L34" s="67"/>
    </row>
    <row r="35" spans="1:12">
      <c r="A35" s="69" t="s">
        <v>154</v>
      </c>
      <c r="B35" s="517">
        <v>52</v>
      </c>
      <c r="C35" s="518">
        <v>2</v>
      </c>
    </row>
    <row r="36" spans="1:12">
      <c r="A36" s="69" t="s">
        <v>155</v>
      </c>
      <c r="B36" s="517">
        <v>104</v>
      </c>
      <c r="C36" s="518">
        <v>3</v>
      </c>
    </row>
    <row r="37" spans="1:12">
      <c r="A37" s="69" t="s">
        <v>156</v>
      </c>
      <c r="B37" s="519">
        <v>156</v>
      </c>
      <c r="C37" s="518">
        <v>4</v>
      </c>
    </row>
    <row r="38" spans="1:12">
      <c r="A38" s="69" t="s">
        <v>157</v>
      </c>
      <c r="B38" s="519">
        <v>255</v>
      </c>
      <c r="C38" s="518">
        <v>5</v>
      </c>
    </row>
  </sheetData>
  <sortState xmlns:xlrd2="http://schemas.microsoft.com/office/spreadsheetml/2017/richdata2" ref="A10:L25">
    <sortCondition ref="A10:A25"/>
  </sortState>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E1447"/>
  <sheetViews>
    <sheetView showGridLines="0" showZeros="0" zoomScale="85" zoomScaleNormal="85" zoomScalePageLayoutView="75" workbookViewId="0">
      <pane xSplit="1" ySplit="9" topLeftCell="B10" activePane="bottomRight" state="frozen"/>
      <selection pane="bottomRight" activeCell="A10" sqref="A10"/>
      <selection pane="bottomLeft" activeCell="D5" sqref="D5"/>
      <selection pane="topRight" activeCell="D5" sqref="D5"/>
    </sheetView>
  </sheetViews>
  <sheetFormatPr defaultColWidth="8.7109375" defaultRowHeight="14.1" customHeight="1"/>
  <cols>
    <col min="1" max="1" width="6.7109375" style="55" customWidth="1"/>
    <col min="2" max="3" width="38.5703125" style="55" customWidth="1"/>
    <col min="4" max="4" width="12" style="79" customWidth="1"/>
    <col min="5" max="6" width="20.28515625" style="238" customWidth="1"/>
    <col min="7" max="7" width="23.42578125" style="55" customWidth="1"/>
    <col min="8" max="8" width="26" style="55" customWidth="1"/>
    <col min="9" max="9" width="12.140625" style="55" bestFit="1" customWidth="1"/>
    <col min="10" max="10" width="8" style="55" bestFit="1" customWidth="1"/>
    <col min="11" max="11" width="10.7109375" style="70" customWidth="1"/>
    <col min="12" max="17" width="9.140625" style="86" customWidth="1"/>
    <col min="18" max="19" width="12.5703125" style="55" bestFit="1" customWidth="1"/>
    <col min="20" max="20" width="11.5703125" style="55" customWidth="1"/>
    <col min="21" max="23" width="9.85546875" style="55" customWidth="1"/>
    <col min="24" max="24" width="12" style="55" bestFit="1" customWidth="1"/>
    <col min="25" max="25" width="16.7109375" style="55" customWidth="1"/>
    <col min="26" max="26" width="13" style="55" customWidth="1"/>
    <col min="27" max="27" width="14.7109375" style="55" customWidth="1"/>
    <col min="28" max="28" width="9.28515625" style="55" customWidth="1"/>
    <col min="29" max="29" width="35.140625" style="55" customWidth="1"/>
    <col min="30" max="30" width="3" style="55" customWidth="1"/>
    <col min="31" max="31" width="11.140625" style="55" customWidth="1"/>
    <col min="32" max="32" width="15.5703125" style="2" bestFit="1" customWidth="1"/>
    <col min="33" max="16384" width="8.7109375" style="2"/>
  </cols>
  <sheetData>
    <row r="1" spans="1:31" ht="15.6">
      <c r="D1" s="48"/>
      <c r="E1" s="48"/>
      <c r="H1" s="70"/>
      <c r="L1" s="55"/>
      <c r="M1" s="56"/>
      <c r="N1" s="55"/>
      <c r="O1" s="55"/>
      <c r="P1" s="55"/>
      <c r="Q1" s="55"/>
    </row>
    <row r="2" spans="1:31" ht="15" customHeight="1">
      <c r="A2" s="71">
        <v>2</v>
      </c>
      <c r="B2" s="190"/>
      <c r="C2" s="190"/>
      <c r="D2" s="72"/>
      <c r="E2" s="239"/>
      <c r="F2" s="239"/>
      <c r="G2" s="73"/>
      <c r="I2" s="74"/>
      <c r="J2" s="75"/>
      <c r="K2" s="75"/>
      <c r="L2" s="77"/>
      <c r="M2" s="77"/>
      <c r="N2" s="77"/>
      <c r="O2" s="77"/>
      <c r="P2" s="77"/>
      <c r="Q2" s="77"/>
      <c r="R2" s="74"/>
      <c r="S2" s="74"/>
      <c r="T2" s="78"/>
      <c r="U2" s="78"/>
      <c r="V2" s="78"/>
      <c r="W2" s="78"/>
      <c r="X2" s="78"/>
      <c r="Y2" s="78"/>
      <c r="Z2" s="78"/>
      <c r="AA2" s="78"/>
      <c r="AB2" s="73"/>
      <c r="AC2" s="73"/>
    </row>
    <row r="3" spans="1:31" ht="15" customHeight="1">
      <c r="A3" s="71">
        <v>3</v>
      </c>
      <c r="B3" s="185" t="str">
        <f>'2-Kosten per locatie'!A3</f>
        <v>Naam opdrachtgever</v>
      </c>
      <c r="C3" s="48" t="str">
        <f>'2-Kosten per locatie'!B3</f>
        <v>GVB Facilitair</v>
      </c>
      <c r="E3" s="240"/>
      <c r="F3" s="240"/>
      <c r="H3" s="70"/>
      <c r="I3" s="74"/>
      <c r="J3" s="75"/>
      <c r="K3" s="76"/>
      <c r="L3" s="77"/>
      <c r="M3" s="77"/>
      <c r="N3" s="77"/>
      <c r="O3" s="77"/>
      <c r="P3" s="77"/>
      <c r="Q3" s="77"/>
      <c r="R3" s="74"/>
      <c r="S3" s="74"/>
      <c r="T3" s="78"/>
      <c r="U3" s="78"/>
      <c r="V3" s="78"/>
      <c r="W3" s="78"/>
      <c r="X3" s="78"/>
      <c r="Y3" s="78"/>
      <c r="Z3" s="78"/>
      <c r="AA3" s="78"/>
      <c r="AB3" s="73"/>
      <c r="AC3" s="73"/>
    </row>
    <row r="4" spans="1:31" ht="15" customHeight="1">
      <c r="A4" s="71">
        <v>4</v>
      </c>
      <c r="B4" s="185" t="str">
        <f>'2-Kosten per locatie'!A4</f>
        <v>Calculatie onderdeel</v>
      </c>
      <c r="C4" s="48" t="e">
        <f ca="1">MID(CELL("bestandsnaam",$D$9),SEARCH("]",CELL("bestandsnaam",$D$9),1)+1,256)</f>
        <v>#VALUE!</v>
      </c>
      <c r="E4" s="241"/>
      <c r="F4" s="241"/>
      <c r="I4" s="74"/>
      <c r="J4" s="75"/>
      <c r="K4" s="76"/>
      <c r="L4" s="77"/>
      <c r="M4" s="77"/>
      <c r="N4" s="77"/>
      <c r="O4" s="77"/>
      <c r="P4" s="77"/>
      <c r="Q4" s="77"/>
      <c r="R4" s="74"/>
      <c r="S4" s="74"/>
      <c r="T4" s="78"/>
      <c r="U4" s="78"/>
      <c r="V4" s="78"/>
      <c r="W4" s="78"/>
      <c r="X4" s="78"/>
      <c r="Y4" s="78"/>
      <c r="Z4" s="78"/>
      <c r="AA4" s="78"/>
      <c r="AB4" s="73"/>
      <c r="AC4" s="73"/>
    </row>
    <row r="5" spans="1:31" ht="15" customHeight="1">
      <c r="A5" s="71">
        <v>5</v>
      </c>
      <c r="B5" s="185" t="str">
        <f>'2-Kosten per locatie'!A5</f>
        <v>Gebouw/plaats</v>
      </c>
      <c r="C5" s="48" t="str">
        <f>'2-Kosten per locatie'!B5</f>
        <v>Amsterdam</v>
      </c>
      <c r="E5" s="240"/>
      <c r="F5" s="240"/>
      <c r="I5" s="74"/>
      <c r="J5" s="75"/>
      <c r="K5" s="488"/>
      <c r="L5" s="77"/>
      <c r="M5" s="77"/>
      <c r="N5" s="77"/>
      <c r="O5" s="77"/>
      <c r="P5" s="77"/>
      <c r="Q5" s="77"/>
      <c r="R5" s="74"/>
      <c r="S5" s="74"/>
      <c r="T5" s="78"/>
      <c r="U5" s="78"/>
      <c r="V5" s="78"/>
      <c r="W5" s="78"/>
      <c r="X5" s="78"/>
      <c r="Y5" s="78"/>
      <c r="Z5" s="78"/>
      <c r="AA5" s="78"/>
      <c r="AB5" s="73"/>
      <c r="AC5" s="73"/>
    </row>
    <row r="6" spans="1:31" ht="15" customHeight="1">
      <c r="A6" s="71">
        <v>6</v>
      </c>
      <c r="B6" s="185" t="str">
        <f>'2-Kosten per locatie'!A6</f>
        <v>Referentie nummer</v>
      </c>
      <c r="C6" s="48" t="str">
        <f>'2-Kosten per locatie'!B6</f>
        <v>2024-37</v>
      </c>
      <c r="E6" s="240"/>
      <c r="F6" s="240"/>
      <c r="I6" s="74"/>
      <c r="J6" s="75"/>
      <c r="K6" s="76"/>
      <c r="L6" s="76"/>
      <c r="M6" s="76"/>
      <c r="N6" s="76"/>
      <c r="O6" s="77"/>
      <c r="P6" s="77"/>
      <c r="Q6" s="77"/>
      <c r="R6" s="74"/>
      <c r="S6" s="74"/>
      <c r="T6" s="78"/>
      <c r="U6" s="78"/>
      <c r="V6" s="78"/>
      <c r="W6" s="78"/>
      <c r="X6" s="78"/>
      <c r="Y6" s="594" t="s">
        <v>158</v>
      </c>
      <c r="Z6" s="595"/>
      <c r="AA6" s="596"/>
      <c r="AB6" s="73"/>
      <c r="AC6" s="73"/>
    </row>
    <row r="7" spans="1:31" ht="15" customHeight="1">
      <c r="A7" s="71">
        <v>7</v>
      </c>
      <c r="B7" s="185" t="str">
        <f>'2-Kosten per locatie'!A7</f>
        <v>Naam dienstverlener</v>
      </c>
      <c r="C7" s="48">
        <f>'2-Kosten per locatie'!B7</f>
        <v>0</v>
      </c>
      <c r="E7" s="240"/>
      <c r="F7" s="240"/>
      <c r="I7" s="74"/>
      <c r="J7" s="75"/>
      <c r="K7" s="76"/>
      <c r="L7" s="77"/>
      <c r="M7" s="77"/>
      <c r="N7" s="77"/>
      <c r="O7" s="77"/>
      <c r="P7" s="77"/>
      <c r="Q7" s="77"/>
      <c r="R7" s="74"/>
      <c r="S7" s="74"/>
      <c r="T7" s="78"/>
      <c r="U7" s="78"/>
      <c r="V7" s="78"/>
      <c r="W7" s="78"/>
      <c r="X7" s="78"/>
      <c r="Y7" s="597"/>
      <c r="Z7" s="598"/>
      <c r="AA7" s="599"/>
      <c r="AB7" s="73"/>
      <c r="AC7" s="73"/>
    </row>
    <row r="8" spans="1:31" ht="14.1" customHeight="1">
      <c r="A8" s="71">
        <v>8</v>
      </c>
      <c r="B8" s="73"/>
      <c r="C8" s="73"/>
      <c r="D8" s="72"/>
      <c r="E8" s="239"/>
      <c r="F8" s="239"/>
      <c r="G8" s="73"/>
      <c r="H8" s="73"/>
      <c r="I8" s="74"/>
      <c r="J8" s="75"/>
      <c r="K8" s="76"/>
      <c r="L8" s="77"/>
      <c r="M8" s="77"/>
      <c r="N8" s="77"/>
      <c r="O8" s="77"/>
      <c r="P8" s="77"/>
      <c r="Q8" s="77"/>
      <c r="R8" s="74"/>
      <c r="S8" s="74"/>
      <c r="T8" s="74"/>
      <c r="U8" s="74"/>
      <c r="V8" s="74"/>
      <c r="W8" s="74"/>
      <c r="X8" s="74"/>
      <c r="Y8" s="329">
        <f>'3-Productie normen'!H8</f>
        <v>0</v>
      </c>
      <c r="Z8" s="329">
        <f>'3-Productie normen'!I8</f>
        <v>0</v>
      </c>
      <c r="AA8" s="329">
        <f>'3-Productie normen'!J8</f>
        <v>0</v>
      </c>
      <c r="AB8" s="73"/>
      <c r="AC8" s="73"/>
    </row>
    <row r="9" spans="1:31" ht="51" customHeight="1">
      <c r="A9" s="71">
        <v>9</v>
      </c>
      <c r="B9" s="206" t="s">
        <v>25</v>
      </c>
      <c r="C9" s="206" t="s">
        <v>159</v>
      </c>
      <c r="D9" s="483" t="s">
        <v>160</v>
      </c>
      <c r="E9" s="206" t="s">
        <v>161</v>
      </c>
      <c r="F9" s="206" t="s">
        <v>162</v>
      </c>
      <c r="G9" s="206" t="s">
        <v>163</v>
      </c>
      <c r="H9" s="206" t="s">
        <v>164</v>
      </c>
      <c r="I9" s="330" t="s">
        <v>165</v>
      </c>
      <c r="J9" s="331" t="s">
        <v>166</v>
      </c>
      <c r="K9" s="332" t="s">
        <v>167</v>
      </c>
      <c r="L9" s="186" t="s">
        <v>168</v>
      </c>
      <c r="M9" s="186" t="s">
        <v>169</v>
      </c>
      <c r="N9" s="186" t="s">
        <v>170</v>
      </c>
      <c r="O9" s="186" t="s">
        <v>171</v>
      </c>
      <c r="P9" s="186" t="s">
        <v>172</v>
      </c>
      <c r="Q9" s="186" t="s">
        <v>173</v>
      </c>
      <c r="R9" s="332" t="s">
        <v>174</v>
      </c>
      <c r="S9" s="332" t="s">
        <v>175</v>
      </c>
      <c r="T9" s="332" t="s">
        <v>176</v>
      </c>
      <c r="U9" s="332" t="s">
        <v>177</v>
      </c>
      <c r="V9" s="332" t="s">
        <v>178</v>
      </c>
      <c r="W9" s="332" t="s">
        <v>179</v>
      </c>
      <c r="X9" s="332" t="s">
        <v>180</v>
      </c>
      <c r="Y9" s="332" t="s">
        <v>124</v>
      </c>
      <c r="Z9" s="332" t="s">
        <v>125</v>
      </c>
      <c r="AA9" s="332" t="s">
        <v>126</v>
      </c>
      <c r="AB9" s="191" t="s">
        <v>181</v>
      </c>
      <c r="AC9" s="191" t="s">
        <v>182</v>
      </c>
      <c r="AD9" s="192"/>
      <c r="AE9" s="191" t="s">
        <v>183</v>
      </c>
    </row>
    <row r="10" spans="1:31" s="14" customFormat="1" ht="14.1" customHeight="1">
      <c r="A10" s="71">
        <v>10</v>
      </c>
      <c r="B10" s="298" t="s">
        <v>88</v>
      </c>
      <c r="C10" s="298"/>
      <c r="D10" s="333" t="s">
        <v>184</v>
      </c>
      <c r="E10" s="334">
        <v>1101</v>
      </c>
      <c r="F10" s="513" t="s">
        <v>185</v>
      </c>
      <c r="G10" s="298" t="s">
        <v>186</v>
      </c>
      <c r="H10" s="314" t="s">
        <v>145</v>
      </c>
      <c r="I10" s="69" t="s">
        <v>187</v>
      </c>
      <c r="J10" s="335">
        <v>10.45</v>
      </c>
      <c r="K10" s="336">
        <f t="shared" ref="K10:K73" si="0">SUM(L10:Q10)</f>
        <v>255</v>
      </c>
      <c r="L10" s="247">
        <v>255</v>
      </c>
      <c r="M10" s="247"/>
      <c r="N10" s="247"/>
      <c r="O10" s="247"/>
      <c r="P10" s="247"/>
      <c r="Q10" s="247"/>
      <c r="R10" s="246" t="e">
        <f>IF(L10="nio",0,IF(L10&gt;0,L10*J10/X10,0))*VLOOKUP(B10,'2-Kosten per locatie'!$A$14:$C$56,3,FALSE)</f>
        <v>#DIV/0!</v>
      </c>
      <c r="S10" s="246">
        <f>IF(L10="nio",0,IF(M10&gt;0,M10*J10/Y10,0))*VLOOKUP(B10,'2-Kosten per locatie'!$A$14:$C$56,3,FALSE)</f>
        <v>0</v>
      </c>
      <c r="T10" s="246">
        <f>IF(L10="nio",0,IF(N10&gt;0,N10*J10/Z10,0))*VLOOKUP(B10,'2-Kosten per locatie'!$A$14:$C$56,3,FALSE)</f>
        <v>0</v>
      </c>
      <c r="U10" s="246">
        <f>IF(L10="nio",0,IF(O10&gt;0,O10*J10/AA10,0))*VLOOKUP(B10,'2-Kosten per locatie'!$A$14:$C$56,3,FALSE)</f>
        <v>0</v>
      </c>
      <c r="V10" s="246">
        <f>IF(L10="nio",0,IF(P10&gt;0,P10*J10/Z10,0))*VLOOKUP(B10,'2-Kosten per locatie'!$A$14:$C$56,3,FALSE)</f>
        <v>0</v>
      </c>
      <c r="W10" s="246">
        <f>IF(L10="nio",0,IF(Q10&gt;0,Q10*J10/AA10,0))*VLOOKUP(B10,'2-Kosten per locatie'!$A$14:$C$56,3,FALSE)</f>
        <v>0</v>
      </c>
      <c r="X10" s="337">
        <f>IF(L10="nio",0,IF(L10&gt;0,VLOOKUP(H10,'3-Productie normen'!A:L,VLOOKUP(L10,'3-Productie normen'!$B$35:$C$38,2,FALSE),FALSE)))</f>
        <v>0</v>
      </c>
      <c r="Y10" s="337">
        <f t="shared" ref="Y10:Y73" si="1">IF(M10&gt;0,X10*$Y$8,0)</f>
        <v>0</v>
      </c>
      <c r="Z10" s="337">
        <f t="shared" ref="Z10:Z73" si="2">IF((OR(N10&gt;0,P10&gt;0)),X10*$Z$8,0)</f>
        <v>0</v>
      </c>
      <c r="AA10" s="337">
        <f t="shared" ref="AA10:AA73" si="3">IF((OR(O10&gt;0,Q10&gt;0)),X10*$AA$8,0)</f>
        <v>0</v>
      </c>
      <c r="AB10" s="338" t="str">
        <f>VLOOKUP(H10,'3-Productie normen'!A:O,12,FALSE)</f>
        <v>B</v>
      </c>
      <c r="AC10" s="338"/>
      <c r="AD10" s="55"/>
      <c r="AE10" s="339">
        <f t="shared" ref="AE10:AE73" si="4">K10*J10</f>
        <v>2664.75</v>
      </c>
    </row>
    <row r="11" spans="1:31" ht="14.1" customHeight="1">
      <c r="A11" s="71">
        <v>11</v>
      </c>
      <c r="B11" s="298" t="s">
        <v>88</v>
      </c>
      <c r="C11" s="298"/>
      <c r="D11" s="333" t="s">
        <v>184</v>
      </c>
      <c r="E11" s="334">
        <v>1102</v>
      </c>
      <c r="F11" s="513" t="s">
        <v>185</v>
      </c>
      <c r="G11" s="298" t="s">
        <v>188</v>
      </c>
      <c r="H11" s="314" t="s">
        <v>145</v>
      </c>
      <c r="I11" s="69" t="s">
        <v>187</v>
      </c>
      <c r="J11" s="335">
        <v>5.0999999999999996</v>
      </c>
      <c r="K11" s="336">
        <f t="shared" si="0"/>
        <v>255</v>
      </c>
      <c r="L11" s="247">
        <v>255</v>
      </c>
      <c r="M11" s="247"/>
      <c r="N11" s="247"/>
      <c r="O11" s="247"/>
      <c r="P11" s="247"/>
      <c r="Q11" s="247"/>
      <c r="R11" s="246" t="e">
        <f>IF(L11="nio",0,IF(L11&gt;0,L11*J11/X11,0))*VLOOKUP(B11,'2-Kosten per locatie'!$A$14:$C$56,3,FALSE)</f>
        <v>#DIV/0!</v>
      </c>
      <c r="S11" s="246">
        <f>IF(L11="nio",0,IF(M11&gt;0,M11*J11/Y11,0))*VLOOKUP(B11,'2-Kosten per locatie'!$A$14:$C$56,3,FALSE)</f>
        <v>0</v>
      </c>
      <c r="T11" s="246">
        <f>IF(L11="nio",0,IF(N11&gt;0,N11*J11/Z11,0))*VLOOKUP(B11,'2-Kosten per locatie'!$A$14:$C$56,3,FALSE)</f>
        <v>0</v>
      </c>
      <c r="U11" s="246">
        <f>IF(L11="nio",0,IF(O11&gt;0,O11*J11/AA11,0))*VLOOKUP(B11,'2-Kosten per locatie'!$A$14:$C$56,3,FALSE)</f>
        <v>0</v>
      </c>
      <c r="V11" s="246">
        <f>IF(L11="nio",0,IF(P11&gt;0,P11*J11/Z11,0))*VLOOKUP(B11,'2-Kosten per locatie'!$A$14:$C$56,3,FALSE)</f>
        <v>0</v>
      </c>
      <c r="W11" s="246">
        <f>IF(L11="nio",0,IF(Q11&gt;0,Q11*J11/AA11,0))*VLOOKUP(B11,'2-Kosten per locatie'!$A$14:$C$56,3,FALSE)</f>
        <v>0</v>
      </c>
      <c r="X11" s="337">
        <f>IF(L11="nio",0,IF(L11&gt;0,VLOOKUP(H11,'3-Productie normen'!A:L,VLOOKUP(L11,'3-Productie normen'!$B$35:$C$38,2,FALSE),FALSE)))</f>
        <v>0</v>
      </c>
      <c r="Y11" s="337">
        <f t="shared" si="1"/>
        <v>0</v>
      </c>
      <c r="Z11" s="337">
        <f t="shared" si="2"/>
        <v>0</v>
      </c>
      <c r="AA11" s="337">
        <f t="shared" si="3"/>
        <v>0</v>
      </c>
      <c r="AB11" s="338" t="str">
        <f>VLOOKUP(H11,'3-Productie normen'!A:O,12,FALSE)</f>
        <v>B</v>
      </c>
      <c r="AC11" s="338"/>
      <c r="AE11" s="339">
        <f t="shared" si="4"/>
        <v>1300.5</v>
      </c>
    </row>
    <row r="12" spans="1:31" ht="14.1" customHeight="1">
      <c r="A12" s="71">
        <v>12</v>
      </c>
      <c r="B12" s="482" t="s">
        <v>88</v>
      </c>
      <c r="C12" s="482"/>
      <c r="D12" s="333" t="s">
        <v>184</v>
      </c>
      <c r="E12" s="334">
        <v>1103</v>
      </c>
      <c r="F12" s="513" t="s">
        <v>185</v>
      </c>
      <c r="G12" s="298" t="s">
        <v>188</v>
      </c>
      <c r="H12" s="314" t="s">
        <v>145</v>
      </c>
      <c r="I12" s="69" t="s">
        <v>187</v>
      </c>
      <c r="J12" s="335">
        <v>5.0999999999999996</v>
      </c>
      <c r="K12" s="336">
        <f t="shared" si="0"/>
        <v>255</v>
      </c>
      <c r="L12" s="247">
        <v>255</v>
      </c>
      <c r="M12" s="247"/>
      <c r="N12" s="247"/>
      <c r="O12" s="247"/>
      <c r="P12" s="247"/>
      <c r="Q12" s="247"/>
      <c r="R12" s="246" t="e">
        <f>IF(L12="nio",0,IF(L12&gt;0,L12*J12/X12,0))*VLOOKUP(B12,'2-Kosten per locatie'!$A$14:$C$56,3,FALSE)</f>
        <v>#DIV/0!</v>
      </c>
      <c r="S12" s="246">
        <f>IF(L12="nio",0,IF(M12&gt;0,M12*J12/Y12,0))*VLOOKUP(B12,'2-Kosten per locatie'!$A$14:$C$56,3,FALSE)</f>
        <v>0</v>
      </c>
      <c r="T12" s="246">
        <f>IF(L12="nio",0,IF(N12&gt;0,N12*J12/Z12,0))*VLOOKUP(B12,'2-Kosten per locatie'!$A$14:$C$56,3,FALSE)</f>
        <v>0</v>
      </c>
      <c r="U12" s="246">
        <f>IF(L12="nio",0,IF(O12&gt;0,O12*J12/AA12,0))*VLOOKUP(B12,'2-Kosten per locatie'!$A$14:$C$56,3,FALSE)</f>
        <v>0</v>
      </c>
      <c r="V12" s="246">
        <f>IF(L12="nio",0,IF(P12&gt;0,P12*J12/Z12,0))*VLOOKUP(B12,'2-Kosten per locatie'!$A$14:$C$56,3,FALSE)</f>
        <v>0</v>
      </c>
      <c r="W12" s="246">
        <f>IF(L12="nio",0,IF(Q12&gt;0,Q12*J12/AA12,0))*VLOOKUP(B12,'2-Kosten per locatie'!$A$14:$C$56,3,FALSE)</f>
        <v>0</v>
      </c>
      <c r="X12" s="337">
        <f>IF(L12="nio",0,IF(L12&gt;0,VLOOKUP(H12,'3-Productie normen'!A:L,VLOOKUP(L12,'3-Productie normen'!$B$35:$C$38,2,FALSE),FALSE)))</f>
        <v>0</v>
      </c>
      <c r="Y12" s="337">
        <f t="shared" si="1"/>
        <v>0</v>
      </c>
      <c r="Z12" s="337">
        <f t="shared" si="2"/>
        <v>0</v>
      </c>
      <c r="AA12" s="337">
        <f t="shared" si="3"/>
        <v>0</v>
      </c>
      <c r="AB12" s="338" t="str">
        <f>VLOOKUP(H12,'3-Productie normen'!A:O,12,FALSE)</f>
        <v>B</v>
      </c>
      <c r="AC12" s="338"/>
      <c r="AE12" s="339">
        <f t="shared" si="4"/>
        <v>1300.5</v>
      </c>
    </row>
    <row r="13" spans="1:31" ht="14.1" customHeight="1">
      <c r="A13" s="71">
        <v>13</v>
      </c>
      <c r="B13" s="482" t="s">
        <v>88</v>
      </c>
      <c r="C13" s="482"/>
      <c r="D13" s="333" t="s">
        <v>184</v>
      </c>
      <c r="E13" s="334">
        <v>1104</v>
      </c>
      <c r="F13" s="513" t="s">
        <v>185</v>
      </c>
      <c r="G13" s="69" t="s">
        <v>189</v>
      </c>
      <c r="H13" s="314" t="s">
        <v>128</v>
      </c>
      <c r="I13" s="69" t="s">
        <v>187</v>
      </c>
      <c r="J13" s="335">
        <v>110</v>
      </c>
      <c r="K13" s="336">
        <f t="shared" si="0"/>
        <v>255</v>
      </c>
      <c r="L13" s="247">
        <v>255</v>
      </c>
      <c r="M13" s="247"/>
      <c r="N13" s="247"/>
      <c r="O13" s="247"/>
      <c r="P13" s="247"/>
      <c r="Q13" s="247"/>
      <c r="R13" s="246" t="e">
        <f>IF(L13="nio",0,IF(L13&gt;0,L13*J13/X13,0))*VLOOKUP(B13,'2-Kosten per locatie'!$A$14:$C$56,3,FALSE)</f>
        <v>#DIV/0!</v>
      </c>
      <c r="S13" s="246">
        <f>IF(L13="nio",0,IF(M13&gt;0,M13*J13/Y13,0))*VLOOKUP(B13,'2-Kosten per locatie'!$A$14:$C$56,3,FALSE)</f>
        <v>0</v>
      </c>
      <c r="T13" s="246">
        <f>IF(L13="nio",0,IF(N13&gt;0,N13*J13/Z13,0))*VLOOKUP(B13,'2-Kosten per locatie'!$A$14:$C$56,3,FALSE)</f>
        <v>0</v>
      </c>
      <c r="U13" s="246">
        <f>IF(L13="nio",0,IF(O13&gt;0,O13*J13/AA13,0))*VLOOKUP(B13,'2-Kosten per locatie'!$A$14:$C$56,3,FALSE)</f>
        <v>0</v>
      </c>
      <c r="V13" s="246">
        <f>IF(L13="nio",0,IF(P13&gt;0,P13*J13/Z13,0))*VLOOKUP(B13,'2-Kosten per locatie'!$A$14:$C$56,3,FALSE)</f>
        <v>0</v>
      </c>
      <c r="W13" s="246">
        <f>IF(L13="nio",0,IF(Q13&gt;0,Q13*J13/AA13,0))*VLOOKUP(B13,'2-Kosten per locatie'!$A$14:$C$56,3,FALSE)</f>
        <v>0</v>
      </c>
      <c r="X13" s="337">
        <f>IF(L13="nio",0,IF(L13&gt;0,VLOOKUP(H13,'3-Productie normen'!A:L,VLOOKUP(L13,'3-Productie normen'!$B$35:$C$38,2,FALSE),FALSE)))</f>
        <v>0</v>
      </c>
      <c r="Y13" s="337">
        <f t="shared" si="1"/>
        <v>0</v>
      </c>
      <c r="Z13" s="337">
        <f t="shared" si="2"/>
        <v>0</v>
      </c>
      <c r="AA13" s="337">
        <f t="shared" si="3"/>
        <v>0</v>
      </c>
      <c r="AB13" s="338" t="str">
        <f>VLOOKUP(H13,'3-Productie normen'!A:O,12,FALSE)</f>
        <v>B</v>
      </c>
      <c r="AC13" s="338"/>
      <c r="AE13" s="339">
        <f t="shared" si="4"/>
        <v>28050</v>
      </c>
    </row>
    <row r="14" spans="1:31" ht="14.1" customHeight="1">
      <c r="A14" s="71">
        <v>14</v>
      </c>
      <c r="B14" s="482" t="s">
        <v>88</v>
      </c>
      <c r="C14" s="482"/>
      <c r="D14" s="333" t="s">
        <v>184</v>
      </c>
      <c r="E14" s="242">
        <v>1105</v>
      </c>
      <c r="F14" s="513" t="s">
        <v>185</v>
      </c>
      <c r="G14" s="80" t="s">
        <v>189</v>
      </c>
      <c r="H14" s="314" t="s">
        <v>128</v>
      </c>
      <c r="I14" s="69" t="s">
        <v>187</v>
      </c>
      <c r="J14" s="335">
        <v>66.400000000000006</v>
      </c>
      <c r="K14" s="336">
        <f t="shared" si="0"/>
        <v>255</v>
      </c>
      <c r="L14" s="247">
        <v>255</v>
      </c>
      <c r="M14" s="247"/>
      <c r="N14" s="247"/>
      <c r="O14" s="247"/>
      <c r="P14" s="247"/>
      <c r="Q14" s="247"/>
      <c r="R14" s="246" t="e">
        <f>IF(L14="nio",0,IF(L14&gt;0,L14*J14/X14,0))*VLOOKUP(B14,'2-Kosten per locatie'!$A$14:$C$56,3,FALSE)</f>
        <v>#DIV/0!</v>
      </c>
      <c r="S14" s="246">
        <f>IF(L14="nio",0,IF(M14&gt;0,M14*J14/Y14,0))*VLOOKUP(B14,'2-Kosten per locatie'!$A$14:$C$56,3,FALSE)</f>
        <v>0</v>
      </c>
      <c r="T14" s="246">
        <f>IF(L14="nio",0,IF(N14&gt;0,N14*J14/Z14,0))*VLOOKUP(B14,'2-Kosten per locatie'!$A$14:$C$56,3,FALSE)</f>
        <v>0</v>
      </c>
      <c r="U14" s="246">
        <f>IF(L14="nio",0,IF(O14&gt;0,O14*J14/AA14,0))*VLOOKUP(B14,'2-Kosten per locatie'!$A$14:$C$56,3,FALSE)</f>
        <v>0</v>
      </c>
      <c r="V14" s="246">
        <f>IF(L14="nio",0,IF(P14&gt;0,P14*J14/Z14,0))*VLOOKUP(B14,'2-Kosten per locatie'!$A$14:$C$56,3,FALSE)</f>
        <v>0</v>
      </c>
      <c r="W14" s="246">
        <f>IF(L14="nio",0,IF(Q14&gt;0,Q14*J14/AA14,0))*VLOOKUP(B14,'2-Kosten per locatie'!$A$14:$C$56,3,FALSE)</f>
        <v>0</v>
      </c>
      <c r="X14" s="337">
        <f>IF(L14="nio",0,IF(L14&gt;0,VLOOKUP(H14,'3-Productie normen'!A:L,VLOOKUP(L14,'3-Productie normen'!$B$35:$C$38,2,FALSE),FALSE)))</f>
        <v>0</v>
      </c>
      <c r="Y14" s="337">
        <f t="shared" si="1"/>
        <v>0</v>
      </c>
      <c r="Z14" s="337">
        <f t="shared" si="2"/>
        <v>0</v>
      </c>
      <c r="AA14" s="337">
        <f t="shared" si="3"/>
        <v>0</v>
      </c>
      <c r="AB14" s="338" t="str">
        <f>VLOOKUP(H14,'3-Productie normen'!A:O,12,FALSE)</f>
        <v>B</v>
      </c>
      <c r="AC14" s="338"/>
      <c r="AE14" s="339">
        <f t="shared" si="4"/>
        <v>16932</v>
      </c>
    </row>
    <row r="15" spans="1:31" ht="14.1" customHeight="1">
      <c r="A15" s="71">
        <v>15</v>
      </c>
      <c r="B15" s="482" t="s">
        <v>88</v>
      </c>
      <c r="C15" s="482"/>
      <c r="D15" s="333" t="s">
        <v>184</v>
      </c>
      <c r="E15" s="334">
        <v>1106</v>
      </c>
      <c r="F15" s="513" t="s">
        <v>185</v>
      </c>
      <c r="G15" s="298" t="s">
        <v>190</v>
      </c>
      <c r="H15" s="298" t="s">
        <v>143</v>
      </c>
      <c r="I15" s="69" t="s">
        <v>187</v>
      </c>
      <c r="J15" s="335">
        <v>2.5</v>
      </c>
      <c r="K15" s="336">
        <f t="shared" si="0"/>
        <v>255</v>
      </c>
      <c r="L15" s="247">
        <v>255</v>
      </c>
      <c r="M15" s="247"/>
      <c r="N15" s="247"/>
      <c r="O15" s="247"/>
      <c r="P15" s="247"/>
      <c r="Q15" s="247"/>
      <c r="R15" s="246" t="e">
        <f>IF(L15="nio",0,IF(L15&gt;0,L15*J15/X15,0))*VLOOKUP(B15,'2-Kosten per locatie'!$A$14:$C$56,3,FALSE)</f>
        <v>#DIV/0!</v>
      </c>
      <c r="S15" s="246">
        <f>IF(L15="nio",0,IF(M15&gt;0,M15*J15/Y15,0))*VLOOKUP(B15,'2-Kosten per locatie'!$A$14:$C$56,3,FALSE)</f>
        <v>0</v>
      </c>
      <c r="T15" s="246">
        <f>IF(L15="nio",0,IF(N15&gt;0,N15*J15/Z15,0))*VLOOKUP(B15,'2-Kosten per locatie'!$A$14:$C$56,3,FALSE)</f>
        <v>0</v>
      </c>
      <c r="U15" s="246">
        <f>IF(L15="nio",0,IF(O15&gt;0,O15*J15/AA15,0))*VLOOKUP(B15,'2-Kosten per locatie'!$A$14:$C$56,3,FALSE)</f>
        <v>0</v>
      </c>
      <c r="V15" s="246">
        <f>IF(L15="nio",0,IF(P15&gt;0,P15*J15/Z15,0))*VLOOKUP(B15,'2-Kosten per locatie'!$A$14:$C$56,3,FALSE)</f>
        <v>0</v>
      </c>
      <c r="W15" s="246">
        <f>IF(L15="nio",0,IF(Q15&gt;0,Q15*J15/AA15,0))*VLOOKUP(B15,'2-Kosten per locatie'!$A$14:$C$56,3,FALSE)</f>
        <v>0</v>
      </c>
      <c r="X15" s="337">
        <f>IF(L15="nio",0,IF(L15&gt;0,VLOOKUP(H15,'3-Productie normen'!A:L,VLOOKUP(L15,'3-Productie normen'!$B$35:$C$38,2,FALSE),FALSE)))</f>
        <v>0</v>
      </c>
      <c r="Y15" s="337">
        <f t="shared" si="1"/>
        <v>0</v>
      </c>
      <c r="Z15" s="337">
        <f t="shared" si="2"/>
        <v>0</v>
      </c>
      <c r="AA15" s="337">
        <f t="shared" si="3"/>
        <v>0</v>
      </c>
      <c r="AB15" s="338" t="str">
        <f>VLOOKUP(H15,'3-Productie normen'!A:O,12,FALSE)</f>
        <v>V</v>
      </c>
      <c r="AC15" s="338"/>
      <c r="AE15" s="339">
        <f t="shared" si="4"/>
        <v>637.5</v>
      </c>
    </row>
    <row r="16" spans="1:31" ht="14.1" customHeight="1">
      <c r="A16" s="71">
        <v>16</v>
      </c>
      <c r="B16" s="482" t="s">
        <v>88</v>
      </c>
      <c r="C16" s="482"/>
      <c r="D16" s="333" t="s">
        <v>184</v>
      </c>
      <c r="E16" s="334">
        <v>1107</v>
      </c>
      <c r="F16" s="513" t="s">
        <v>185</v>
      </c>
      <c r="G16" s="298" t="s">
        <v>188</v>
      </c>
      <c r="H16" s="314" t="s">
        <v>145</v>
      </c>
      <c r="I16" s="69" t="s">
        <v>187</v>
      </c>
      <c r="J16" s="335">
        <v>5.0999999999999996</v>
      </c>
      <c r="K16" s="336">
        <f t="shared" si="0"/>
        <v>255</v>
      </c>
      <c r="L16" s="247">
        <v>255</v>
      </c>
      <c r="M16" s="247"/>
      <c r="N16" s="247"/>
      <c r="O16" s="247"/>
      <c r="P16" s="247"/>
      <c r="Q16" s="247"/>
      <c r="R16" s="246" t="e">
        <f>IF(L16="nio",0,IF(L16&gt;0,L16*J16/X16,0))*VLOOKUP(B16,'2-Kosten per locatie'!$A$14:$C$56,3,FALSE)</f>
        <v>#DIV/0!</v>
      </c>
      <c r="S16" s="246">
        <f>IF(L16="nio",0,IF(M16&gt;0,M16*J16/Y16,0))*VLOOKUP(B16,'2-Kosten per locatie'!$A$14:$C$56,3,FALSE)</f>
        <v>0</v>
      </c>
      <c r="T16" s="246">
        <f>IF(L16="nio",0,IF(N16&gt;0,N16*J16/Z16,0))*VLOOKUP(B16,'2-Kosten per locatie'!$A$14:$C$56,3,FALSE)</f>
        <v>0</v>
      </c>
      <c r="U16" s="246">
        <f>IF(L16="nio",0,IF(O16&gt;0,O16*J16/AA16,0))*VLOOKUP(B16,'2-Kosten per locatie'!$A$14:$C$56,3,FALSE)</f>
        <v>0</v>
      </c>
      <c r="V16" s="246">
        <f>IF(L16="nio",0,IF(P16&gt;0,P16*J16/Z16,0))*VLOOKUP(B16,'2-Kosten per locatie'!$A$14:$C$56,3,FALSE)</f>
        <v>0</v>
      </c>
      <c r="W16" s="246">
        <f>IF(L16="nio",0,IF(Q16&gt;0,Q16*J16/AA16,0))*VLOOKUP(B16,'2-Kosten per locatie'!$A$14:$C$56,3,FALSE)</f>
        <v>0</v>
      </c>
      <c r="X16" s="337">
        <f>IF(L16="nio",0,IF(L16&gt;0,VLOOKUP(H16,'3-Productie normen'!A:L,VLOOKUP(L16,'3-Productie normen'!$B$35:$C$38,2,FALSE),FALSE)))</f>
        <v>0</v>
      </c>
      <c r="Y16" s="337">
        <f t="shared" si="1"/>
        <v>0</v>
      </c>
      <c r="Z16" s="337">
        <f t="shared" si="2"/>
        <v>0</v>
      </c>
      <c r="AA16" s="337">
        <f t="shared" si="3"/>
        <v>0</v>
      </c>
      <c r="AB16" s="338" t="str">
        <f>VLOOKUP(H16,'3-Productie normen'!A:O,12,FALSE)</f>
        <v>B</v>
      </c>
      <c r="AC16" s="338"/>
      <c r="AE16" s="339">
        <f t="shared" si="4"/>
        <v>1300.5</v>
      </c>
    </row>
    <row r="17" spans="1:31" ht="14.1" customHeight="1">
      <c r="A17" s="71">
        <v>17</v>
      </c>
      <c r="B17" s="482" t="s">
        <v>88</v>
      </c>
      <c r="C17" s="482"/>
      <c r="D17" s="333" t="s">
        <v>184</v>
      </c>
      <c r="E17" s="334">
        <v>1109</v>
      </c>
      <c r="F17" s="513" t="s">
        <v>185</v>
      </c>
      <c r="G17" s="298" t="s">
        <v>189</v>
      </c>
      <c r="H17" s="314" t="s">
        <v>128</v>
      </c>
      <c r="I17" s="69" t="s">
        <v>187</v>
      </c>
      <c r="J17" s="335">
        <v>51</v>
      </c>
      <c r="K17" s="336">
        <f t="shared" si="0"/>
        <v>255</v>
      </c>
      <c r="L17" s="247">
        <v>255</v>
      </c>
      <c r="M17" s="247"/>
      <c r="N17" s="247"/>
      <c r="O17" s="247"/>
      <c r="P17" s="247"/>
      <c r="Q17" s="247"/>
      <c r="R17" s="246" t="e">
        <f>IF(L17="nio",0,IF(L17&gt;0,L17*J17/X17,0))*VLOOKUP(B17,'2-Kosten per locatie'!$A$14:$C$56,3,FALSE)</f>
        <v>#DIV/0!</v>
      </c>
      <c r="S17" s="246">
        <f>IF(L17="nio",0,IF(M17&gt;0,M17*J17/Y17,0))*VLOOKUP(B17,'2-Kosten per locatie'!$A$14:$C$56,3,FALSE)</f>
        <v>0</v>
      </c>
      <c r="T17" s="246">
        <f>IF(L17="nio",0,IF(N17&gt;0,N17*J17/Z17,0))*VLOOKUP(B17,'2-Kosten per locatie'!$A$14:$C$56,3,FALSE)</f>
        <v>0</v>
      </c>
      <c r="U17" s="246">
        <f>IF(L17="nio",0,IF(O17&gt;0,O17*J17/AA17,0))*VLOOKUP(B17,'2-Kosten per locatie'!$A$14:$C$56,3,FALSE)</f>
        <v>0</v>
      </c>
      <c r="V17" s="246">
        <f>IF(L17="nio",0,IF(P17&gt;0,P17*J17/Z17,0))*VLOOKUP(B17,'2-Kosten per locatie'!$A$14:$C$56,3,FALSE)</f>
        <v>0</v>
      </c>
      <c r="W17" s="246">
        <f>IF(L17="nio",0,IF(Q17&gt;0,Q17*J17/AA17,0))*VLOOKUP(B17,'2-Kosten per locatie'!$A$14:$C$56,3,FALSE)</f>
        <v>0</v>
      </c>
      <c r="X17" s="337">
        <f>IF(L17="nio",0,IF(L17&gt;0,VLOOKUP(H17,'3-Productie normen'!A:L,VLOOKUP(L17,'3-Productie normen'!$B$35:$C$38,2,FALSE),FALSE)))</f>
        <v>0</v>
      </c>
      <c r="Y17" s="337">
        <f t="shared" si="1"/>
        <v>0</v>
      </c>
      <c r="Z17" s="337">
        <f t="shared" si="2"/>
        <v>0</v>
      </c>
      <c r="AA17" s="337">
        <f t="shared" si="3"/>
        <v>0</v>
      </c>
      <c r="AB17" s="338" t="str">
        <f>VLOOKUP(H17,'3-Productie normen'!A:O,12,FALSE)</f>
        <v>B</v>
      </c>
      <c r="AC17" s="338"/>
      <c r="AE17" s="339">
        <f t="shared" si="4"/>
        <v>13005</v>
      </c>
    </row>
    <row r="18" spans="1:31" ht="14.1" customHeight="1">
      <c r="A18" s="71">
        <v>18</v>
      </c>
      <c r="B18" s="482" t="s">
        <v>88</v>
      </c>
      <c r="C18" s="482"/>
      <c r="D18" s="333" t="s">
        <v>184</v>
      </c>
      <c r="E18" s="334">
        <v>1110</v>
      </c>
      <c r="F18" s="513" t="s">
        <v>185</v>
      </c>
      <c r="G18" s="69" t="s">
        <v>189</v>
      </c>
      <c r="H18" s="314" t="s">
        <v>128</v>
      </c>
      <c r="I18" s="69" t="s">
        <v>187</v>
      </c>
      <c r="J18" s="335">
        <v>32.299999999999997</v>
      </c>
      <c r="K18" s="336">
        <f t="shared" si="0"/>
        <v>255</v>
      </c>
      <c r="L18" s="247">
        <v>255</v>
      </c>
      <c r="M18" s="247"/>
      <c r="N18" s="247"/>
      <c r="O18" s="247"/>
      <c r="P18" s="247"/>
      <c r="Q18" s="247"/>
      <c r="R18" s="246" t="e">
        <f>IF(L18="nio",0,IF(L18&gt;0,L18*J18/X18,0))*VLOOKUP(B18,'2-Kosten per locatie'!$A$14:$C$56,3,FALSE)</f>
        <v>#DIV/0!</v>
      </c>
      <c r="S18" s="246">
        <f>IF(L18="nio",0,IF(M18&gt;0,M18*J18/Y18,0))*VLOOKUP(B18,'2-Kosten per locatie'!$A$14:$C$56,3,FALSE)</f>
        <v>0</v>
      </c>
      <c r="T18" s="246">
        <f>IF(L18="nio",0,IF(N18&gt;0,N18*J18/Z18,0))*VLOOKUP(B18,'2-Kosten per locatie'!$A$14:$C$56,3,FALSE)</f>
        <v>0</v>
      </c>
      <c r="U18" s="246">
        <f>IF(L18="nio",0,IF(O18&gt;0,O18*J18/AA18,0))*VLOOKUP(B18,'2-Kosten per locatie'!$A$14:$C$56,3,FALSE)</f>
        <v>0</v>
      </c>
      <c r="V18" s="246">
        <f>IF(L18="nio",0,IF(P18&gt;0,P18*J18/Z18,0))*VLOOKUP(B18,'2-Kosten per locatie'!$A$14:$C$56,3,FALSE)</f>
        <v>0</v>
      </c>
      <c r="W18" s="246">
        <f>IF(L18="nio",0,IF(Q18&gt;0,Q18*J18/AA18,0))*VLOOKUP(B18,'2-Kosten per locatie'!$A$14:$C$56,3,FALSE)</f>
        <v>0</v>
      </c>
      <c r="X18" s="337">
        <f>IF(L18="nio",0,IF(L18&gt;0,VLOOKUP(H18,'3-Productie normen'!A:L,VLOOKUP(L18,'3-Productie normen'!$B$35:$C$38,2,FALSE),FALSE)))</f>
        <v>0</v>
      </c>
      <c r="Y18" s="337">
        <f t="shared" si="1"/>
        <v>0</v>
      </c>
      <c r="Z18" s="337">
        <f t="shared" si="2"/>
        <v>0</v>
      </c>
      <c r="AA18" s="337">
        <f t="shared" si="3"/>
        <v>0</v>
      </c>
      <c r="AB18" s="338" t="str">
        <f>VLOOKUP(H18,'3-Productie normen'!A:O,12,FALSE)</f>
        <v>B</v>
      </c>
      <c r="AC18" s="338"/>
      <c r="AE18" s="339">
        <f t="shared" si="4"/>
        <v>8236.5</v>
      </c>
    </row>
    <row r="19" spans="1:31" ht="14.1" customHeight="1">
      <c r="A19" s="71">
        <v>19</v>
      </c>
      <c r="B19" s="482" t="s">
        <v>88</v>
      </c>
      <c r="C19" s="482"/>
      <c r="D19" s="333" t="s">
        <v>184</v>
      </c>
      <c r="E19" s="242">
        <v>1110</v>
      </c>
      <c r="F19" s="513" t="s">
        <v>185</v>
      </c>
      <c r="G19" s="80" t="s">
        <v>189</v>
      </c>
      <c r="H19" s="314" t="s">
        <v>128</v>
      </c>
      <c r="I19" s="69" t="s">
        <v>191</v>
      </c>
      <c r="J19" s="335">
        <v>26</v>
      </c>
      <c r="K19" s="336">
        <f t="shared" si="0"/>
        <v>255</v>
      </c>
      <c r="L19" s="247">
        <v>255</v>
      </c>
      <c r="M19" s="247"/>
      <c r="N19" s="247"/>
      <c r="O19" s="247"/>
      <c r="P19" s="247"/>
      <c r="Q19" s="247"/>
      <c r="R19" s="246" t="e">
        <f>IF(L19="nio",0,IF(L19&gt;0,L19*J19/X19,0))*VLOOKUP(B19,'2-Kosten per locatie'!$A$14:$C$56,3,FALSE)</f>
        <v>#DIV/0!</v>
      </c>
      <c r="S19" s="246">
        <f>IF(L19="nio",0,IF(M19&gt;0,M19*J19/Y19,0))*VLOOKUP(B19,'2-Kosten per locatie'!$A$14:$C$56,3,FALSE)</f>
        <v>0</v>
      </c>
      <c r="T19" s="246">
        <f>IF(L19="nio",0,IF(N19&gt;0,N19*J19/Z19,0))*VLOOKUP(B19,'2-Kosten per locatie'!$A$14:$C$56,3,FALSE)</f>
        <v>0</v>
      </c>
      <c r="U19" s="246">
        <f>IF(L19="nio",0,IF(O19&gt;0,O19*J19/AA19,0))*VLOOKUP(B19,'2-Kosten per locatie'!$A$14:$C$56,3,FALSE)</f>
        <v>0</v>
      </c>
      <c r="V19" s="246">
        <f>IF(L19="nio",0,IF(P19&gt;0,P19*J19/Z19,0))*VLOOKUP(B19,'2-Kosten per locatie'!$A$14:$C$56,3,FALSE)</f>
        <v>0</v>
      </c>
      <c r="W19" s="246">
        <f>IF(L19="nio",0,IF(Q19&gt;0,Q19*J19/AA19,0))*VLOOKUP(B19,'2-Kosten per locatie'!$A$14:$C$56,3,FALSE)</f>
        <v>0</v>
      </c>
      <c r="X19" s="337">
        <f>IF(L19="nio",0,IF(L19&gt;0,VLOOKUP(H19,'3-Productie normen'!A:L,VLOOKUP(L19,'3-Productie normen'!$B$35:$C$38,2,FALSE),FALSE)))</f>
        <v>0</v>
      </c>
      <c r="Y19" s="337">
        <f t="shared" si="1"/>
        <v>0</v>
      </c>
      <c r="Z19" s="337">
        <f t="shared" si="2"/>
        <v>0</v>
      </c>
      <c r="AA19" s="337">
        <f t="shared" si="3"/>
        <v>0</v>
      </c>
      <c r="AB19" s="338" t="str">
        <f>VLOOKUP(H19,'3-Productie normen'!A:O,12,FALSE)</f>
        <v>B</v>
      </c>
      <c r="AC19" s="338"/>
      <c r="AE19" s="339">
        <f t="shared" si="4"/>
        <v>6630</v>
      </c>
    </row>
    <row r="20" spans="1:31" ht="14.1" customHeight="1">
      <c r="A20" s="71">
        <v>20</v>
      </c>
      <c r="B20" s="482" t="s">
        <v>88</v>
      </c>
      <c r="C20" s="482"/>
      <c r="D20" s="333" t="s">
        <v>184</v>
      </c>
      <c r="E20" s="334">
        <v>1201</v>
      </c>
      <c r="F20" s="513" t="s">
        <v>185</v>
      </c>
      <c r="G20" s="298" t="s">
        <v>192</v>
      </c>
      <c r="H20" s="314" t="s">
        <v>145</v>
      </c>
      <c r="I20" s="69" t="s">
        <v>187</v>
      </c>
      <c r="J20" s="335">
        <v>10.5</v>
      </c>
      <c r="K20" s="336">
        <f t="shared" si="0"/>
        <v>255</v>
      </c>
      <c r="L20" s="247">
        <v>255</v>
      </c>
      <c r="M20" s="247"/>
      <c r="N20" s="247"/>
      <c r="O20" s="247"/>
      <c r="P20" s="247"/>
      <c r="Q20" s="247"/>
      <c r="R20" s="246" t="e">
        <f>IF(L20="nio",0,IF(L20&gt;0,L20*J20/X20,0))*VLOOKUP(B20,'2-Kosten per locatie'!$A$14:$C$56,3,FALSE)</f>
        <v>#DIV/0!</v>
      </c>
      <c r="S20" s="246">
        <f>IF(L20="nio",0,IF(M20&gt;0,M20*J20/Y20,0))*VLOOKUP(B20,'2-Kosten per locatie'!$A$14:$C$56,3,FALSE)</f>
        <v>0</v>
      </c>
      <c r="T20" s="246">
        <f>IF(L20="nio",0,IF(N20&gt;0,N20*J20/Z20,0))*VLOOKUP(B20,'2-Kosten per locatie'!$A$14:$C$56,3,FALSE)</f>
        <v>0</v>
      </c>
      <c r="U20" s="246">
        <f>IF(L20="nio",0,IF(O20&gt;0,O20*J20/AA20,0))*VLOOKUP(B20,'2-Kosten per locatie'!$A$14:$C$56,3,FALSE)</f>
        <v>0</v>
      </c>
      <c r="V20" s="246">
        <f>IF(L20="nio",0,IF(P20&gt;0,P20*J20/Z20,0))*VLOOKUP(B20,'2-Kosten per locatie'!$A$14:$C$56,3,FALSE)</f>
        <v>0</v>
      </c>
      <c r="W20" s="246">
        <f>IF(L20="nio",0,IF(Q20&gt;0,Q20*J20/AA20,0))*VLOOKUP(B20,'2-Kosten per locatie'!$A$14:$C$56,3,FALSE)</f>
        <v>0</v>
      </c>
      <c r="X20" s="337">
        <f>IF(L20="nio",0,IF(L20&gt;0,VLOOKUP(H20,'3-Productie normen'!A:L,VLOOKUP(L20,'3-Productie normen'!$B$35:$C$38,2,FALSE),FALSE)))</f>
        <v>0</v>
      </c>
      <c r="Y20" s="337">
        <f t="shared" si="1"/>
        <v>0</v>
      </c>
      <c r="Z20" s="337">
        <f t="shared" si="2"/>
        <v>0</v>
      </c>
      <c r="AA20" s="337">
        <f t="shared" si="3"/>
        <v>0</v>
      </c>
      <c r="AB20" s="338" t="str">
        <f>VLOOKUP(H20,'3-Productie normen'!A:O,12,FALSE)</f>
        <v>B</v>
      </c>
      <c r="AC20" s="338"/>
      <c r="AE20" s="339">
        <f t="shared" si="4"/>
        <v>2677.5</v>
      </c>
    </row>
    <row r="21" spans="1:31" ht="14.1" customHeight="1">
      <c r="A21" s="71">
        <v>21</v>
      </c>
      <c r="B21" s="482" t="s">
        <v>88</v>
      </c>
      <c r="C21" s="482"/>
      <c r="D21" s="333" t="s">
        <v>184</v>
      </c>
      <c r="E21" s="334">
        <v>1203</v>
      </c>
      <c r="F21" s="513" t="s">
        <v>185</v>
      </c>
      <c r="G21" s="298" t="s">
        <v>189</v>
      </c>
      <c r="H21" s="314" t="s">
        <v>128</v>
      </c>
      <c r="I21" s="69" t="s">
        <v>187</v>
      </c>
      <c r="J21" s="335">
        <v>76.349999999999994</v>
      </c>
      <c r="K21" s="336">
        <f t="shared" si="0"/>
        <v>255</v>
      </c>
      <c r="L21" s="247">
        <v>255</v>
      </c>
      <c r="M21" s="247"/>
      <c r="N21" s="247"/>
      <c r="O21" s="247"/>
      <c r="P21" s="247"/>
      <c r="Q21" s="247"/>
      <c r="R21" s="246" t="e">
        <f>IF(L21="nio",0,IF(L21&gt;0,L21*J21/X21,0))*VLOOKUP(B21,'2-Kosten per locatie'!$A$14:$C$56,3,FALSE)</f>
        <v>#DIV/0!</v>
      </c>
      <c r="S21" s="246">
        <f>IF(L21="nio",0,IF(M21&gt;0,M21*J21/Y21,0))*VLOOKUP(B21,'2-Kosten per locatie'!$A$14:$C$56,3,FALSE)</f>
        <v>0</v>
      </c>
      <c r="T21" s="246">
        <f>IF(L21="nio",0,IF(N21&gt;0,N21*J21/Z21,0))*VLOOKUP(B21,'2-Kosten per locatie'!$A$14:$C$56,3,FALSE)</f>
        <v>0</v>
      </c>
      <c r="U21" s="246">
        <f>IF(L21="nio",0,IF(O21&gt;0,O21*J21/AA21,0))*VLOOKUP(B21,'2-Kosten per locatie'!$A$14:$C$56,3,FALSE)</f>
        <v>0</v>
      </c>
      <c r="V21" s="246">
        <f>IF(L21="nio",0,IF(P21&gt;0,P21*J21/Z21,0))*VLOOKUP(B21,'2-Kosten per locatie'!$A$14:$C$56,3,FALSE)</f>
        <v>0</v>
      </c>
      <c r="W21" s="246">
        <f>IF(L21="nio",0,IF(Q21&gt;0,Q21*J21/AA21,0))*VLOOKUP(B21,'2-Kosten per locatie'!$A$14:$C$56,3,FALSE)</f>
        <v>0</v>
      </c>
      <c r="X21" s="337">
        <f>IF(L21="nio",0,IF(L21&gt;0,VLOOKUP(H21,'3-Productie normen'!A:L,VLOOKUP(L21,'3-Productie normen'!$B$35:$C$38,2,FALSE),FALSE)))</f>
        <v>0</v>
      </c>
      <c r="Y21" s="337">
        <f t="shared" si="1"/>
        <v>0</v>
      </c>
      <c r="Z21" s="337">
        <f t="shared" si="2"/>
        <v>0</v>
      </c>
      <c r="AA21" s="337">
        <f t="shared" si="3"/>
        <v>0</v>
      </c>
      <c r="AB21" s="338" t="str">
        <f>VLOOKUP(H21,'3-Productie normen'!A:O,12,FALSE)</f>
        <v>B</v>
      </c>
      <c r="AC21" s="338"/>
      <c r="AE21" s="339">
        <f t="shared" si="4"/>
        <v>19469.25</v>
      </c>
    </row>
    <row r="22" spans="1:31" ht="14.1" customHeight="1">
      <c r="A22" s="71">
        <v>22</v>
      </c>
      <c r="B22" s="482" t="s">
        <v>88</v>
      </c>
      <c r="C22" s="482"/>
      <c r="D22" s="333" t="s">
        <v>184</v>
      </c>
      <c r="E22" s="334">
        <v>1205</v>
      </c>
      <c r="F22" s="513" t="s">
        <v>185</v>
      </c>
      <c r="G22" s="298" t="s">
        <v>193</v>
      </c>
      <c r="H22" s="314" t="s">
        <v>135</v>
      </c>
      <c r="I22" s="69" t="s">
        <v>191</v>
      </c>
      <c r="J22" s="335">
        <v>70</v>
      </c>
      <c r="K22" s="336">
        <f t="shared" si="0"/>
        <v>255</v>
      </c>
      <c r="L22" s="247">
        <v>255</v>
      </c>
      <c r="M22" s="247"/>
      <c r="N22" s="247"/>
      <c r="O22" s="247"/>
      <c r="P22" s="247"/>
      <c r="Q22" s="247"/>
      <c r="R22" s="246" t="e">
        <f>IF(L22="nio",0,IF(L22&gt;0,L22*J22/X22,0))*VLOOKUP(B22,'2-Kosten per locatie'!$A$14:$C$56,3,FALSE)</f>
        <v>#DIV/0!</v>
      </c>
      <c r="S22" s="246">
        <f>IF(L22="nio",0,IF(M22&gt;0,M22*J22/Y22,0))*VLOOKUP(B22,'2-Kosten per locatie'!$A$14:$C$56,3,FALSE)</f>
        <v>0</v>
      </c>
      <c r="T22" s="246">
        <f>IF(L22="nio",0,IF(N22&gt;0,N22*J22/Z22,0))*VLOOKUP(B22,'2-Kosten per locatie'!$A$14:$C$56,3,FALSE)</f>
        <v>0</v>
      </c>
      <c r="U22" s="246">
        <f>IF(L22="nio",0,IF(O22&gt;0,O22*J22/AA22,0))*VLOOKUP(B22,'2-Kosten per locatie'!$A$14:$C$56,3,FALSE)</f>
        <v>0</v>
      </c>
      <c r="V22" s="246">
        <f>IF(L22="nio",0,IF(P22&gt;0,P22*J22/Z22,0))*VLOOKUP(B22,'2-Kosten per locatie'!$A$14:$C$56,3,FALSE)</f>
        <v>0</v>
      </c>
      <c r="W22" s="246">
        <f>IF(L22="nio",0,IF(Q22&gt;0,Q22*J22/AA22,0))*VLOOKUP(B22,'2-Kosten per locatie'!$A$14:$C$56,3,FALSE)</f>
        <v>0</v>
      </c>
      <c r="X22" s="337">
        <f>IF(L22="nio",0,IF(L22&gt;0,VLOOKUP(H22,'3-Productie normen'!A:L,VLOOKUP(L22,'3-Productie normen'!$B$35:$C$38,2,FALSE),FALSE)))</f>
        <v>0</v>
      </c>
      <c r="Y22" s="337">
        <f t="shared" si="1"/>
        <v>0</v>
      </c>
      <c r="Z22" s="337">
        <f t="shared" si="2"/>
        <v>0</v>
      </c>
      <c r="AA22" s="337">
        <f t="shared" si="3"/>
        <v>0</v>
      </c>
      <c r="AB22" s="338" t="str">
        <f>VLOOKUP(H22,'3-Productie normen'!A:O,12,FALSE)</f>
        <v>V</v>
      </c>
      <c r="AC22" s="338"/>
      <c r="AE22" s="339">
        <f t="shared" si="4"/>
        <v>17850</v>
      </c>
    </row>
    <row r="23" spans="1:31" ht="14.1" customHeight="1">
      <c r="A23" s="71">
        <v>23</v>
      </c>
      <c r="B23" s="482" t="s">
        <v>88</v>
      </c>
      <c r="C23" s="482"/>
      <c r="D23" s="333" t="s">
        <v>184</v>
      </c>
      <c r="E23" s="334">
        <v>1206</v>
      </c>
      <c r="F23" s="513" t="s">
        <v>185</v>
      </c>
      <c r="G23" s="69" t="s">
        <v>189</v>
      </c>
      <c r="H23" s="314" t="s">
        <v>128</v>
      </c>
      <c r="I23" s="69" t="s">
        <v>187</v>
      </c>
      <c r="J23" s="335">
        <v>39.5</v>
      </c>
      <c r="K23" s="336">
        <f t="shared" si="0"/>
        <v>255</v>
      </c>
      <c r="L23" s="247">
        <v>255</v>
      </c>
      <c r="M23" s="247"/>
      <c r="N23" s="247"/>
      <c r="O23" s="247"/>
      <c r="P23" s="247"/>
      <c r="Q23" s="247"/>
      <c r="R23" s="246" t="e">
        <f>IF(L23="nio",0,IF(L23&gt;0,L23*J23/X23,0))*VLOOKUP(B23,'2-Kosten per locatie'!$A$14:$C$56,3,FALSE)</f>
        <v>#DIV/0!</v>
      </c>
      <c r="S23" s="246">
        <f>IF(L23="nio",0,IF(M23&gt;0,M23*J23/Y23,0))*VLOOKUP(B23,'2-Kosten per locatie'!$A$14:$C$56,3,FALSE)</f>
        <v>0</v>
      </c>
      <c r="T23" s="246">
        <f>IF(L23="nio",0,IF(N23&gt;0,N23*J23/Z23,0))*VLOOKUP(B23,'2-Kosten per locatie'!$A$14:$C$56,3,FALSE)</f>
        <v>0</v>
      </c>
      <c r="U23" s="246">
        <f>IF(L23="nio",0,IF(O23&gt;0,O23*J23/AA23,0))*VLOOKUP(B23,'2-Kosten per locatie'!$A$14:$C$56,3,FALSE)</f>
        <v>0</v>
      </c>
      <c r="V23" s="246">
        <f>IF(L23="nio",0,IF(P23&gt;0,P23*J23/Z23,0))*VLOOKUP(B23,'2-Kosten per locatie'!$A$14:$C$56,3,FALSE)</f>
        <v>0</v>
      </c>
      <c r="W23" s="246">
        <f>IF(L23="nio",0,IF(Q23&gt;0,Q23*J23/AA23,0))*VLOOKUP(B23,'2-Kosten per locatie'!$A$14:$C$56,3,FALSE)</f>
        <v>0</v>
      </c>
      <c r="X23" s="337">
        <f>IF(L23="nio",0,IF(L23&gt;0,VLOOKUP(H23,'3-Productie normen'!A:L,VLOOKUP(L23,'3-Productie normen'!$B$35:$C$38,2,FALSE),FALSE)))</f>
        <v>0</v>
      </c>
      <c r="Y23" s="337">
        <f t="shared" si="1"/>
        <v>0</v>
      </c>
      <c r="Z23" s="337">
        <f t="shared" si="2"/>
        <v>0</v>
      </c>
      <c r="AA23" s="337">
        <f t="shared" si="3"/>
        <v>0</v>
      </c>
      <c r="AB23" s="338" t="str">
        <f>VLOOKUP(H23,'3-Productie normen'!A:O,12,FALSE)</f>
        <v>B</v>
      </c>
      <c r="AC23" s="338"/>
      <c r="AE23" s="339">
        <f t="shared" si="4"/>
        <v>10072.5</v>
      </c>
    </row>
    <row r="24" spans="1:31" ht="14.1" customHeight="1">
      <c r="A24" s="71">
        <v>24</v>
      </c>
      <c r="B24" s="482" t="s">
        <v>88</v>
      </c>
      <c r="C24" s="482"/>
      <c r="D24" s="333" t="s">
        <v>184</v>
      </c>
      <c r="E24" s="242">
        <v>1207</v>
      </c>
      <c r="F24" s="513" t="s">
        <v>185</v>
      </c>
      <c r="G24" s="80" t="s">
        <v>189</v>
      </c>
      <c r="H24" s="314" t="s">
        <v>128</v>
      </c>
      <c r="I24" s="69" t="s">
        <v>187</v>
      </c>
      <c r="J24" s="335">
        <v>57</v>
      </c>
      <c r="K24" s="336">
        <f t="shared" si="0"/>
        <v>255</v>
      </c>
      <c r="L24" s="247">
        <v>255</v>
      </c>
      <c r="M24" s="247"/>
      <c r="N24" s="247"/>
      <c r="O24" s="247"/>
      <c r="P24" s="247"/>
      <c r="Q24" s="247"/>
      <c r="R24" s="246" t="e">
        <f>IF(L24="nio",0,IF(L24&gt;0,L24*J24/X24,0))*VLOOKUP(B24,'2-Kosten per locatie'!$A$14:$C$56,3,FALSE)</f>
        <v>#DIV/0!</v>
      </c>
      <c r="S24" s="246">
        <f>IF(L24="nio",0,IF(M24&gt;0,M24*J24/Y24,0))*VLOOKUP(B24,'2-Kosten per locatie'!$A$14:$C$56,3,FALSE)</f>
        <v>0</v>
      </c>
      <c r="T24" s="246">
        <f>IF(L24="nio",0,IF(N24&gt;0,N24*J24/Z24,0))*VLOOKUP(B24,'2-Kosten per locatie'!$A$14:$C$56,3,FALSE)</f>
        <v>0</v>
      </c>
      <c r="U24" s="246">
        <f>IF(L24="nio",0,IF(O24&gt;0,O24*J24/AA24,0))*VLOOKUP(B24,'2-Kosten per locatie'!$A$14:$C$56,3,FALSE)</f>
        <v>0</v>
      </c>
      <c r="V24" s="246">
        <f>IF(L24="nio",0,IF(P24&gt;0,P24*J24/Z24,0))*VLOOKUP(B24,'2-Kosten per locatie'!$A$14:$C$56,3,FALSE)</f>
        <v>0</v>
      </c>
      <c r="W24" s="246">
        <f>IF(L24="nio",0,IF(Q24&gt;0,Q24*J24/AA24,0))*VLOOKUP(B24,'2-Kosten per locatie'!$A$14:$C$56,3,FALSE)</f>
        <v>0</v>
      </c>
      <c r="X24" s="337">
        <f>IF(L24="nio",0,IF(L24&gt;0,VLOOKUP(H24,'3-Productie normen'!A:L,VLOOKUP(L24,'3-Productie normen'!$B$35:$C$38,2,FALSE),FALSE)))</f>
        <v>0</v>
      </c>
      <c r="Y24" s="337">
        <f t="shared" si="1"/>
        <v>0</v>
      </c>
      <c r="Z24" s="337">
        <f t="shared" si="2"/>
        <v>0</v>
      </c>
      <c r="AA24" s="337">
        <f t="shared" si="3"/>
        <v>0</v>
      </c>
      <c r="AB24" s="338" t="str">
        <f>VLOOKUP(H24,'3-Productie normen'!A:O,12,FALSE)</f>
        <v>B</v>
      </c>
      <c r="AC24" s="338"/>
      <c r="AE24" s="339">
        <f t="shared" si="4"/>
        <v>14535</v>
      </c>
    </row>
    <row r="25" spans="1:31" ht="14.1" customHeight="1">
      <c r="A25" s="71">
        <v>25</v>
      </c>
      <c r="B25" s="482" t="s">
        <v>88</v>
      </c>
      <c r="C25" s="482"/>
      <c r="D25" s="333" t="s">
        <v>184</v>
      </c>
      <c r="E25" s="334">
        <v>1209</v>
      </c>
      <c r="F25" s="513" t="s">
        <v>185</v>
      </c>
      <c r="G25" s="298" t="s">
        <v>194</v>
      </c>
      <c r="H25" s="314" t="s">
        <v>141</v>
      </c>
      <c r="I25" s="69" t="s">
        <v>195</v>
      </c>
      <c r="J25" s="335">
        <v>12</v>
      </c>
      <c r="K25" s="336">
        <f t="shared" si="0"/>
        <v>510</v>
      </c>
      <c r="L25" s="247">
        <v>255</v>
      </c>
      <c r="M25" s="247">
        <v>255</v>
      </c>
      <c r="N25" s="247"/>
      <c r="O25" s="247"/>
      <c r="P25" s="247"/>
      <c r="Q25" s="247"/>
      <c r="R25" s="246" t="e">
        <f>IF(L25="nio",0,IF(L25&gt;0,L25*J25/X25,0))*VLOOKUP(B25,'2-Kosten per locatie'!$A$14:$C$56,3,FALSE)</f>
        <v>#DIV/0!</v>
      </c>
      <c r="S25" s="246" t="e">
        <f>IF(L25="nio",0,IF(M25&gt;0,M25*J25/Y25,0))*VLOOKUP(B25,'2-Kosten per locatie'!$A$14:$C$56,3,FALSE)</f>
        <v>#DIV/0!</v>
      </c>
      <c r="T25" s="246">
        <f>IF(L25="nio",0,IF(N25&gt;0,N25*J25/Z25,0))*VLOOKUP(B25,'2-Kosten per locatie'!$A$14:$C$56,3,FALSE)</f>
        <v>0</v>
      </c>
      <c r="U25" s="246">
        <f>IF(L25="nio",0,IF(O25&gt;0,O25*J25/AA25,0))*VLOOKUP(B25,'2-Kosten per locatie'!$A$14:$C$56,3,FALSE)</f>
        <v>0</v>
      </c>
      <c r="V25" s="246">
        <f>IF(L25="nio",0,IF(P25&gt;0,P25*J25/Z25,0))*VLOOKUP(B25,'2-Kosten per locatie'!$A$14:$C$56,3,FALSE)</f>
        <v>0</v>
      </c>
      <c r="W25" s="246">
        <f>IF(L25="nio",0,IF(Q25&gt;0,Q25*J25/AA25,0))*VLOOKUP(B25,'2-Kosten per locatie'!$A$14:$C$56,3,FALSE)</f>
        <v>0</v>
      </c>
      <c r="X25" s="337">
        <f>IF(L25="nio",0,IF(L25&gt;0,VLOOKUP(H25,'3-Productie normen'!A:L,VLOOKUP(L25,'3-Productie normen'!$B$35:$C$38,2,FALSE),FALSE)))</f>
        <v>0</v>
      </c>
      <c r="Y25" s="337">
        <f t="shared" si="1"/>
        <v>0</v>
      </c>
      <c r="Z25" s="337">
        <f t="shared" si="2"/>
        <v>0</v>
      </c>
      <c r="AA25" s="337">
        <f t="shared" si="3"/>
        <v>0</v>
      </c>
      <c r="AB25" s="338" t="str">
        <f>VLOOKUP(H25,'3-Productie normen'!A:O,12,FALSE)</f>
        <v>S</v>
      </c>
      <c r="AC25" s="338"/>
      <c r="AE25" s="339">
        <f t="shared" si="4"/>
        <v>6120</v>
      </c>
    </row>
    <row r="26" spans="1:31" ht="14.1" customHeight="1">
      <c r="A26" s="71">
        <v>26</v>
      </c>
      <c r="B26" s="482" t="s">
        <v>88</v>
      </c>
      <c r="C26" s="482"/>
      <c r="D26" s="333" t="s">
        <v>184</v>
      </c>
      <c r="E26" s="334">
        <v>1210</v>
      </c>
      <c r="F26" s="513" t="s">
        <v>185</v>
      </c>
      <c r="G26" s="298" t="s">
        <v>196</v>
      </c>
      <c r="H26" s="314" t="s">
        <v>141</v>
      </c>
      <c r="I26" s="69" t="s">
        <v>195</v>
      </c>
      <c r="J26" s="335">
        <v>12</v>
      </c>
      <c r="K26" s="336">
        <f t="shared" si="0"/>
        <v>510</v>
      </c>
      <c r="L26" s="247">
        <v>255</v>
      </c>
      <c r="M26" s="247">
        <v>255</v>
      </c>
      <c r="N26" s="247"/>
      <c r="O26" s="247"/>
      <c r="P26" s="247"/>
      <c r="Q26" s="247"/>
      <c r="R26" s="246" t="e">
        <f>IF(L26="nio",0,IF(L26&gt;0,L26*J26/X26,0))*VLOOKUP(B26,'2-Kosten per locatie'!$A$14:$C$56,3,FALSE)</f>
        <v>#DIV/0!</v>
      </c>
      <c r="S26" s="246" t="e">
        <f>IF(L26="nio",0,IF(M26&gt;0,M26*J26/Y26,0))*VLOOKUP(B26,'2-Kosten per locatie'!$A$14:$C$56,3,FALSE)</f>
        <v>#DIV/0!</v>
      </c>
      <c r="T26" s="246">
        <f>IF(L26="nio",0,IF(N26&gt;0,N26*J26/Z26,0))*VLOOKUP(B26,'2-Kosten per locatie'!$A$14:$C$56,3,FALSE)</f>
        <v>0</v>
      </c>
      <c r="U26" s="246">
        <f>IF(L26="nio",0,IF(O26&gt;0,O26*J26/AA26,0))*VLOOKUP(B26,'2-Kosten per locatie'!$A$14:$C$56,3,FALSE)</f>
        <v>0</v>
      </c>
      <c r="V26" s="246">
        <f>IF(L26="nio",0,IF(P26&gt;0,P26*J26/Z26,0))*VLOOKUP(B26,'2-Kosten per locatie'!$A$14:$C$56,3,FALSE)</f>
        <v>0</v>
      </c>
      <c r="W26" s="246">
        <f>IF(L26="nio",0,IF(Q26&gt;0,Q26*J26/AA26,0))*VLOOKUP(B26,'2-Kosten per locatie'!$A$14:$C$56,3,FALSE)</f>
        <v>0</v>
      </c>
      <c r="X26" s="337">
        <f>IF(L26="nio",0,IF(L26&gt;0,VLOOKUP(H26,'3-Productie normen'!A:L,VLOOKUP(L26,'3-Productie normen'!$B$35:$C$38,2,FALSE),FALSE)))</f>
        <v>0</v>
      </c>
      <c r="Y26" s="337">
        <f t="shared" si="1"/>
        <v>0</v>
      </c>
      <c r="Z26" s="337">
        <f t="shared" si="2"/>
        <v>0</v>
      </c>
      <c r="AA26" s="337">
        <f t="shared" si="3"/>
        <v>0</v>
      </c>
      <c r="AB26" s="338" t="str">
        <f>VLOOKUP(H26,'3-Productie normen'!A:O,12,FALSE)</f>
        <v>S</v>
      </c>
      <c r="AC26" s="338"/>
      <c r="AE26" s="339">
        <f t="shared" si="4"/>
        <v>6120</v>
      </c>
    </row>
    <row r="27" spans="1:31" ht="14.1" customHeight="1">
      <c r="A27" s="71">
        <v>27</v>
      </c>
      <c r="B27" s="482" t="s">
        <v>88</v>
      </c>
      <c r="C27" s="482"/>
      <c r="D27" s="333" t="s">
        <v>184</v>
      </c>
      <c r="E27" s="334">
        <v>1211</v>
      </c>
      <c r="F27" s="513" t="s">
        <v>185</v>
      </c>
      <c r="G27" s="298" t="s">
        <v>193</v>
      </c>
      <c r="H27" s="314" t="s">
        <v>135</v>
      </c>
      <c r="I27" s="69" t="s">
        <v>191</v>
      </c>
      <c r="J27" s="335">
        <v>44</v>
      </c>
      <c r="K27" s="336">
        <f t="shared" si="0"/>
        <v>255</v>
      </c>
      <c r="L27" s="247">
        <v>255</v>
      </c>
      <c r="M27" s="247"/>
      <c r="N27" s="247"/>
      <c r="O27" s="247"/>
      <c r="P27" s="247"/>
      <c r="Q27" s="247"/>
      <c r="R27" s="246" t="e">
        <f>IF(L27="nio",0,IF(L27&gt;0,L27*J27/X27,0))*VLOOKUP(B27,'2-Kosten per locatie'!$A$14:$C$56,3,FALSE)</f>
        <v>#DIV/0!</v>
      </c>
      <c r="S27" s="246">
        <f>IF(L27="nio",0,IF(M27&gt;0,M27*J27/Y27,0))*VLOOKUP(B27,'2-Kosten per locatie'!$A$14:$C$56,3,FALSE)</f>
        <v>0</v>
      </c>
      <c r="T27" s="246">
        <f>IF(L27="nio",0,IF(N27&gt;0,N27*J27/Z27,0))*VLOOKUP(B27,'2-Kosten per locatie'!$A$14:$C$56,3,FALSE)</f>
        <v>0</v>
      </c>
      <c r="U27" s="246">
        <f>IF(L27="nio",0,IF(O27&gt;0,O27*J27/AA27,0))*VLOOKUP(B27,'2-Kosten per locatie'!$A$14:$C$56,3,FALSE)</f>
        <v>0</v>
      </c>
      <c r="V27" s="246">
        <f>IF(L27="nio",0,IF(P27&gt;0,P27*J27/Z27,0))*VLOOKUP(B27,'2-Kosten per locatie'!$A$14:$C$56,3,FALSE)</f>
        <v>0</v>
      </c>
      <c r="W27" s="246">
        <f>IF(L27="nio",0,IF(Q27&gt;0,Q27*J27/AA27,0))*VLOOKUP(B27,'2-Kosten per locatie'!$A$14:$C$56,3,FALSE)</f>
        <v>0</v>
      </c>
      <c r="X27" s="337">
        <f>IF(L27="nio",0,IF(L27&gt;0,VLOOKUP(H27,'3-Productie normen'!A:L,VLOOKUP(L27,'3-Productie normen'!$B$35:$C$38,2,FALSE),FALSE)))</f>
        <v>0</v>
      </c>
      <c r="Y27" s="337">
        <f t="shared" si="1"/>
        <v>0</v>
      </c>
      <c r="Z27" s="337">
        <f t="shared" si="2"/>
        <v>0</v>
      </c>
      <c r="AA27" s="337">
        <f t="shared" si="3"/>
        <v>0</v>
      </c>
      <c r="AB27" s="338" t="str">
        <f>VLOOKUP(H27,'3-Productie normen'!A:O,12,FALSE)</f>
        <v>V</v>
      </c>
      <c r="AC27" s="338"/>
      <c r="AE27" s="339">
        <f t="shared" si="4"/>
        <v>11220</v>
      </c>
    </row>
    <row r="28" spans="1:31" ht="14.1" customHeight="1">
      <c r="A28" s="71">
        <v>28</v>
      </c>
      <c r="B28" s="482" t="s">
        <v>88</v>
      </c>
      <c r="C28" s="482"/>
      <c r="D28" s="333" t="s">
        <v>184</v>
      </c>
      <c r="E28" s="334">
        <v>1212</v>
      </c>
      <c r="F28" s="513" t="s">
        <v>197</v>
      </c>
      <c r="G28" s="69" t="s">
        <v>198</v>
      </c>
      <c r="H28" s="69" t="s">
        <v>148</v>
      </c>
      <c r="I28" s="69" t="s">
        <v>191</v>
      </c>
      <c r="J28" s="335">
        <v>0</v>
      </c>
      <c r="K28" s="336">
        <f t="shared" si="0"/>
        <v>0</v>
      </c>
      <c r="L28" s="247" t="s">
        <v>199</v>
      </c>
      <c r="M28" s="247"/>
      <c r="N28" s="247"/>
      <c r="O28" s="247"/>
      <c r="P28" s="247"/>
      <c r="Q28" s="247"/>
      <c r="R28" s="246">
        <f>IF(L28="nio",0,IF(L28&gt;0,L28*J28/X28,0))*VLOOKUP(B28,'2-Kosten per locatie'!$A$14:$C$56,3,FALSE)</f>
        <v>0</v>
      </c>
      <c r="S28" s="246">
        <f>IF(L28="nio",0,IF(M28&gt;0,M28*J28/Y28,0))*VLOOKUP(B28,'2-Kosten per locatie'!$A$14:$C$56,3,FALSE)</f>
        <v>0</v>
      </c>
      <c r="T28" s="246">
        <f>IF(L28="nio",0,IF(N28&gt;0,N28*J28/Z28,0))*VLOOKUP(B28,'2-Kosten per locatie'!$A$14:$C$56,3,FALSE)</f>
        <v>0</v>
      </c>
      <c r="U28" s="246">
        <f>IF(L28="nio",0,IF(O28&gt;0,O28*J28/AA28,0))*VLOOKUP(B28,'2-Kosten per locatie'!$A$14:$C$56,3,FALSE)</f>
        <v>0</v>
      </c>
      <c r="V28" s="246">
        <f>IF(L28="nio",0,IF(P28&gt;0,P28*J28/Z28,0))*VLOOKUP(B28,'2-Kosten per locatie'!$A$14:$C$56,3,FALSE)</f>
        <v>0</v>
      </c>
      <c r="W28" s="246">
        <f>IF(L28="nio",0,IF(Q28&gt;0,Q28*J28/AA28,0))*VLOOKUP(B28,'2-Kosten per locatie'!$A$14:$C$56,3,FALSE)</f>
        <v>0</v>
      </c>
      <c r="X28" s="337">
        <f>IF(L28="nio",0,IF(L28&gt;0,VLOOKUP(H28,'3-Productie normen'!A:L,VLOOKUP(L28,'3-Productie normen'!$B$35:$C$38,2,FALSE),FALSE)))</f>
        <v>0</v>
      </c>
      <c r="Y28" s="337">
        <f t="shared" si="1"/>
        <v>0</v>
      </c>
      <c r="Z28" s="337">
        <f t="shared" si="2"/>
        <v>0</v>
      </c>
      <c r="AA28" s="337">
        <f t="shared" si="3"/>
        <v>0</v>
      </c>
      <c r="AB28" s="338">
        <f>VLOOKUP(H28,'3-Productie normen'!A:O,12,FALSE)</f>
        <v>0</v>
      </c>
      <c r="AC28" s="338"/>
      <c r="AE28" s="339">
        <f t="shared" si="4"/>
        <v>0</v>
      </c>
    </row>
    <row r="29" spans="1:31" ht="14.1" customHeight="1">
      <c r="A29" s="71">
        <v>29</v>
      </c>
      <c r="B29" s="482" t="s">
        <v>88</v>
      </c>
      <c r="C29" s="482"/>
      <c r="D29" s="333" t="s">
        <v>184</v>
      </c>
      <c r="E29" s="242">
        <v>1215</v>
      </c>
      <c r="F29" s="513" t="s">
        <v>197</v>
      </c>
      <c r="G29" s="80" t="s">
        <v>200</v>
      </c>
      <c r="H29" s="80" t="s">
        <v>148</v>
      </c>
      <c r="I29" s="69"/>
      <c r="J29" s="335">
        <v>0</v>
      </c>
      <c r="K29" s="336">
        <f t="shared" si="0"/>
        <v>0</v>
      </c>
      <c r="L29" s="247" t="s">
        <v>199</v>
      </c>
      <c r="M29" s="247"/>
      <c r="N29" s="247"/>
      <c r="O29" s="247"/>
      <c r="P29" s="247"/>
      <c r="Q29" s="247"/>
      <c r="R29" s="246">
        <f>IF(L29="nio",0,IF(L29&gt;0,L29*J29/X29,0))*VLOOKUP(B29,'2-Kosten per locatie'!$A$14:$C$56,3,FALSE)</f>
        <v>0</v>
      </c>
      <c r="S29" s="246">
        <f>IF(L29="nio",0,IF(M29&gt;0,M29*J29/Y29,0))*VLOOKUP(B29,'2-Kosten per locatie'!$A$14:$C$56,3,FALSE)</f>
        <v>0</v>
      </c>
      <c r="T29" s="246">
        <f>IF(L29="nio",0,IF(N29&gt;0,N29*J29/Z29,0))*VLOOKUP(B29,'2-Kosten per locatie'!$A$14:$C$56,3,FALSE)</f>
        <v>0</v>
      </c>
      <c r="U29" s="246">
        <f>IF(L29="nio",0,IF(O29&gt;0,O29*J29/AA29,0))*VLOOKUP(B29,'2-Kosten per locatie'!$A$14:$C$56,3,FALSE)</f>
        <v>0</v>
      </c>
      <c r="V29" s="246">
        <f>IF(L29="nio",0,IF(P29&gt;0,P29*J29/Z29,0))*VLOOKUP(B29,'2-Kosten per locatie'!$A$14:$C$56,3,FALSE)</f>
        <v>0</v>
      </c>
      <c r="W29" s="246">
        <f>IF(L29="nio",0,IF(Q29&gt;0,Q29*J29/AA29,0))*VLOOKUP(B29,'2-Kosten per locatie'!$A$14:$C$56,3,FALSE)</f>
        <v>0</v>
      </c>
      <c r="X29" s="337">
        <f>IF(L29="nio",0,IF(L29&gt;0,VLOOKUP(H29,'3-Productie normen'!A:L,VLOOKUP(L29,'3-Productie normen'!$B$35:$C$38,2,FALSE),FALSE)))</f>
        <v>0</v>
      </c>
      <c r="Y29" s="337">
        <f t="shared" si="1"/>
        <v>0</v>
      </c>
      <c r="Z29" s="337">
        <f t="shared" si="2"/>
        <v>0</v>
      </c>
      <c r="AA29" s="337">
        <f t="shared" si="3"/>
        <v>0</v>
      </c>
      <c r="AB29" s="338">
        <f>VLOOKUP(H29,'3-Productie normen'!A:O,12,FALSE)</f>
        <v>0</v>
      </c>
      <c r="AC29" s="338"/>
      <c r="AE29" s="339">
        <f t="shared" si="4"/>
        <v>0</v>
      </c>
    </row>
    <row r="30" spans="1:31" ht="14.1" customHeight="1">
      <c r="A30" s="71">
        <v>30</v>
      </c>
      <c r="B30" s="482" t="s">
        <v>88</v>
      </c>
      <c r="C30" s="482"/>
      <c r="D30" s="333" t="s">
        <v>184</v>
      </c>
      <c r="E30" s="334">
        <v>1216</v>
      </c>
      <c r="F30" s="513" t="s">
        <v>197</v>
      </c>
      <c r="G30" s="69" t="s">
        <v>200</v>
      </c>
      <c r="H30" s="69" t="s">
        <v>148</v>
      </c>
      <c r="I30" s="340"/>
      <c r="J30" s="341">
        <v>0</v>
      </c>
      <c r="K30" s="336">
        <f t="shared" si="0"/>
        <v>0</v>
      </c>
      <c r="L30" s="247" t="s">
        <v>199</v>
      </c>
      <c r="M30" s="247"/>
      <c r="N30" s="247"/>
      <c r="O30" s="247"/>
      <c r="P30" s="247"/>
      <c r="Q30" s="247"/>
      <c r="R30" s="246">
        <f>IF(L30="nio",0,IF(L30&gt;0,L30*J30/X30,0))*VLOOKUP(B30,'2-Kosten per locatie'!$A$14:$C$56,3,FALSE)</f>
        <v>0</v>
      </c>
      <c r="S30" s="246">
        <f>IF(L30="nio",0,IF(M30&gt;0,M30*J30/Y30,0))*VLOOKUP(B30,'2-Kosten per locatie'!$A$14:$C$56,3,FALSE)</f>
        <v>0</v>
      </c>
      <c r="T30" s="246">
        <f>IF(L30="nio",0,IF(N30&gt;0,N30*J30/Z30,0))*VLOOKUP(B30,'2-Kosten per locatie'!$A$14:$C$56,3,FALSE)</f>
        <v>0</v>
      </c>
      <c r="U30" s="246">
        <f>IF(L30="nio",0,IF(O30&gt;0,O30*J30/AA30,0))*VLOOKUP(B30,'2-Kosten per locatie'!$A$14:$C$56,3,FALSE)</f>
        <v>0</v>
      </c>
      <c r="V30" s="246">
        <f>IF(L30="nio",0,IF(P30&gt;0,P30*J30/Z30,0))*VLOOKUP(B30,'2-Kosten per locatie'!$A$14:$C$56,3,FALSE)</f>
        <v>0</v>
      </c>
      <c r="W30" s="246">
        <f>IF(L30="nio",0,IF(Q30&gt;0,Q30*J30/AA30,0))*VLOOKUP(B30,'2-Kosten per locatie'!$A$14:$C$56,3,FALSE)</f>
        <v>0</v>
      </c>
      <c r="X30" s="337">
        <f>IF(L30="nio",0,IF(L30&gt;0,VLOOKUP(H30,'3-Productie normen'!A:L,VLOOKUP(L30,'3-Productie normen'!$B$35:$C$38,2,FALSE),FALSE)))</f>
        <v>0</v>
      </c>
      <c r="Y30" s="337">
        <f t="shared" si="1"/>
        <v>0</v>
      </c>
      <c r="Z30" s="337">
        <f t="shared" si="2"/>
        <v>0</v>
      </c>
      <c r="AA30" s="337">
        <f t="shared" si="3"/>
        <v>0</v>
      </c>
      <c r="AB30" s="338">
        <f>VLOOKUP(H30,'3-Productie normen'!A:O,12,FALSE)</f>
        <v>0</v>
      </c>
      <c r="AC30" s="338"/>
      <c r="AE30" s="339">
        <f t="shared" si="4"/>
        <v>0</v>
      </c>
    </row>
    <row r="31" spans="1:31" ht="14.1" customHeight="1">
      <c r="A31" s="71">
        <v>31</v>
      </c>
      <c r="B31" s="482" t="s">
        <v>88</v>
      </c>
      <c r="C31" s="534"/>
      <c r="D31" s="81" t="s">
        <v>184</v>
      </c>
      <c r="E31" s="242">
        <v>1218</v>
      </c>
      <c r="F31" s="513" t="s">
        <v>185</v>
      </c>
      <c r="G31" s="80" t="s">
        <v>201</v>
      </c>
      <c r="H31" s="314" t="s">
        <v>135</v>
      </c>
      <c r="I31" s="69" t="s">
        <v>191</v>
      </c>
      <c r="J31" s="341">
        <v>13.2</v>
      </c>
      <c r="K31" s="336">
        <f t="shared" si="0"/>
        <v>255</v>
      </c>
      <c r="L31" s="247">
        <v>255</v>
      </c>
      <c r="M31" s="247"/>
      <c r="N31" s="247"/>
      <c r="O31" s="247"/>
      <c r="P31" s="247"/>
      <c r="Q31" s="247"/>
      <c r="R31" s="246" t="e">
        <f>IF(L31="nio",0,IF(L31&gt;0,L31*J31/X31,0))*VLOOKUP(B31,'2-Kosten per locatie'!$A$14:$C$56,3,FALSE)</f>
        <v>#DIV/0!</v>
      </c>
      <c r="S31" s="246">
        <f>IF(L31="nio",0,IF(M31&gt;0,M31*J31/Y31,0))*VLOOKUP(B31,'2-Kosten per locatie'!$A$14:$C$56,3,FALSE)</f>
        <v>0</v>
      </c>
      <c r="T31" s="246">
        <f>IF(L31="nio",0,IF(N31&gt;0,N31*J31/Z31,0))*VLOOKUP(B31,'2-Kosten per locatie'!$A$14:$C$56,3,FALSE)</f>
        <v>0</v>
      </c>
      <c r="U31" s="246">
        <f>IF(L31="nio",0,IF(O31&gt;0,O31*J31/AA31,0))*VLOOKUP(B31,'2-Kosten per locatie'!$A$14:$C$56,3,FALSE)</f>
        <v>0</v>
      </c>
      <c r="V31" s="246">
        <f>IF(L31="nio",0,IF(P31&gt;0,P31*J31/Z31,0))*VLOOKUP(B31,'2-Kosten per locatie'!$A$14:$C$56,3,FALSE)</f>
        <v>0</v>
      </c>
      <c r="W31" s="246">
        <f>IF(L31="nio",0,IF(Q31&gt;0,Q31*J31/AA31,0))*VLOOKUP(B31,'2-Kosten per locatie'!$A$14:$C$56,3,FALSE)</f>
        <v>0</v>
      </c>
      <c r="X31" s="337">
        <f>IF(L31="nio",0,IF(L31&gt;0,VLOOKUP(H31,'3-Productie normen'!A:L,VLOOKUP(L31,'3-Productie normen'!$B$35:$C$38,2,FALSE),FALSE)))</f>
        <v>0</v>
      </c>
      <c r="Y31" s="337">
        <f t="shared" si="1"/>
        <v>0</v>
      </c>
      <c r="Z31" s="337">
        <f t="shared" si="2"/>
        <v>0</v>
      </c>
      <c r="AA31" s="337">
        <f t="shared" si="3"/>
        <v>0</v>
      </c>
      <c r="AB31" s="338" t="str">
        <f>VLOOKUP(H31,'3-Productie normen'!A:O,12,FALSE)</f>
        <v>V</v>
      </c>
      <c r="AC31" s="338"/>
      <c r="AE31" s="339">
        <f t="shared" si="4"/>
        <v>3366</v>
      </c>
    </row>
    <row r="32" spans="1:31" ht="14.1" customHeight="1">
      <c r="A32" s="71">
        <v>32</v>
      </c>
      <c r="B32" s="482" t="s">
        <v>88</v>
      </c>
      <c r="C32" s="482"/>
      <c r="D32" s="333" t="s">
        <v>184</v>
      </c>
      <c r="E32" s="334">
        <v>1219</v>
      </c>
      <c r="F32" s="513" t="s">
        <v>185</v>
      </c>
      <c r="G32" s="69" t="s">
        <v>202</v>
      </c>
      <c r="H32" s="69" t="s">
        <v>143</v>
      </c>
      <c r="I32" s="69" t="s">
        <v>203</v>
      </c>
      <c r="J32" s="341">
        <v>15.2</v>
      </c>
      <c r="K32" s="336">
        <f t="shared" si="0"/>
        <v>255</v>
      </c>
      <c r="L32" s="247">
        <v>255</v>
      </c>
      <c r="M32" s="247"/>
      <c r="N32" s="247"/>
      <c r="O32" s="247"/>
      <c r="P32" s="247"/>
      <c r="Q32" s="247"/>
      <c r="R32" s="246" t="e">
        <f>IF(L32="nio",0,IF(L32&gt;0,L32*J32/X32,0))*VLOOKUP(B32,'2-Kosten per locatie'!$A$14:$C$56,3,FALSE)</f>
        <v>#DIV/0!</v>
      </c>
      <c r="S32" s="246">
        <f>IF(L32="nio",0,IF(M32&gt;0,M32*J32/Y32,0))*VLOOKUP(B32,'2-Kosten per locatie'!$A$14:$C$56,3,FALSE)</f>
        <v>0</v>
      </c>
      <c r="T32" s="246">
        <f>IF(L32="nio",0,IF(N32&gt;0,N32*J32/Z32,0))*VLOOKUP(B32,'2-Kosten per locatie'!$A$14:$C$56,3,FALSE)</f>
        <v>0</v>
      </c>
      <c r="U32" s="246">
        <f>IF(L32="nio",0,IF(O32&gt;0,O32*J32/AA32,0))*VLOOKUP(B32,'2-Kosten per locatie'!$A$14:$C$56,3,FALSE)</f>
        <v>0</v>
      </c>
      <c r="V32" s="246">
        <f>IF(L32="nio",0,IF(P32&gt;0,P32*J32/Z32,0))*VLOOKUP(B32,'2-Kosten per locatie'!$A$14:$C$56,3,FALSE)</f>
        <v>0</v>
      </c>
      <c r="W32" s="246">
        <f>IF(L32="nio",0,IF(Q32&gt;0,Q32*J32/AA32,0))*VLOOKUP(B32,'2-Kosten per locatie'!$A$14:$C$56,3,FALSE)</f>
        <v>0</v>
      </c>
      <c r="X32" s="337">
        <f>IF(L32="nio",0,IF(L32&gt;0,VLOOKUP(H32,'3-Productie normen'!A:L,VLOOKUP(L32,'3-Productie normen'!$B$35:$C$38,2,FALSE),FALSE)))</f>
        <v>0</v>
      </c>
      <c r="Y32" s="337">
        <f t="shared" si="1"/>
        <v>0</v>
      </c>
      <c r="Z32" s="337">
        <f t="shared" si="2"/>
        <v>0</v>
      </c>
      <c r="AA32" s="337">
        <f t="shared" si="3"/>
        <v>0</v>
      </c>
      <c r="AB32" s="338" t="str">
        <f>VLOOKUP(H32,'3-Productie normen'!A:O,12,FALSE)</f>
        <v>V</v>
      </c>
      <c r="AC32" s="338"/>
      <c r="AE32" s="339">
        <f t="shared" si="4"/>
        <v>3876</v>
      </c>
    </row>
    <row r="33" spans="1:31" ht="14.1" customHeight="1">
      <c r="A33" s="71">
        <v>33</v>
      </c>
      <c r="B33" s="482" t="s">
        <v>88</v>
      </c>
      <c r="C33" s="482"/>
      <c r="D33" s="333" t="s">
        <v>184</v>
      </c>
      <c r="E33" s="334">
        <v>1004</v>
      </c>
      <c r="F33" s="513" t="s">
        <v>185</v>
      </c>
      <c r="G33" s="69" t="s">
        <v>204</v>
      </c>
      <c r="H33" s="314" t="s">
        <v>135</v>
      </c>
      <c r="I33" s="69" t="s">
        <v>191</v>
      </c>
      <c r="J33" s="341">
        <v>4.4000000000000004</v>
      </c>
      <c r="K33" s="336">
        <f t="shared" si="0"/>
        <v>255</v>
      </c>
      <c r="L33" s="247">
        <v>255</v>
      </c>
      <c r="M33" s="247"/>
      <c r="N33" s="247"/>
      <c r="O33" s="247"/>
      <c r="P33" s="247"/>
      <c r="Q33" s="247"/>
      <c r="R33" s="246" t="e">
        <f>IF(L33="nio",0,IF(L33&gt;0,L33*J33/X33,0))*VLOOKUP(B33,'2-Kosten per locatie'!$A$14:$C$56,3,FALSE)</f>
        <v>#DIV/0!</v>
      </c>
      <c r="S33" s="246">
        <f>IF(L33="nio",0,IF(M33&gt;0,M33*J33/Y33,0))*VLOOKUP(B33,'2-Kosten per locatie'!$A$14:$C$56,3,FALSE)</f>
        <v>0</v>
      </c>
      <c r="T33" s="246">
        <f>IF(L33="nio",0,IF(N33&gt;0,N33*J33/Z33,0))*VLOOKUP(B33,'2-Kosten per locatie'!$A$14:$C$56,3,FALSE)</f>
        <v>0</v>
      </c>
      <c r="U33" s="246">
        <f>IF(L33="nio",0,IF(O33&gt;0,O33*J33/AA33,0))*VLOOKUP(B33,'2-Kosten per locatie'!$A$14:$C$56,3,FALSE)</f>
        <v>0</v>
      </c>
      <c r="V33" s="246">
        <f>IF(L33="nio",0,IF(P33&gt;0,P33*J33/Z33,0))*VLOOKUP(B33,'2-Kosten per locatie'!$A$14:$C$56,3,FALSE)</f>
        <v>0</v>
      </c>
      <c r="W33" s="246">
        <f>IF(L33="nio",0,IF(Q33&gt;0,Q33*J33/AA33,0))*VLOOKUP(B33,'2-Kosten per locatie'!$A$14:$C$56,3,FALSE)</f>
        <v>0</v>
      </c>
      <c r="X33" s="337">
        <f>IF(L33="nio",0,IF(L33&gt;0,VLOOKUP(H33,'3-Productie normen'!A:L,VLOOKUP(L33,'3-Productie normen'!$B$35:$C$38,2,FALSE),FALSE)))</f>
        <v>0</v>
      </c>
      <c r="Y33" s="337">
        <f t="shared" si="1"/>
        <v>0</v>
      </c>
      <c r="Z33" s="337">
        <f t="shared" si="2"/>
        <v>0</v>
      </c>
      <c r="AA33" s="337">
        <f t="shared" si="3"/>
        <v>0</v>
      </c>
      <c r="AB33" s="338" t="str">
        <f>VLOOKUP(H33,'3-Productie normen'!A:O,12,FALSE)</f>
        <v>V</v>
      </c>
      <c r="AC33" s="338"/>
      <c r="AE33" s="339">
        <f t="shared" si="4"/>
        <v>1122</v>
      </c>
    </row>
    <row r="34" spans="1:31" ht="14.1" customHeight="1">
      <c r="A34" s="71">
        <v>34</v>
      </c>
      <c r="B34" s="482" t="s">
        <v>88</v>
      </c>
      <c r="C34" s="482"/>
      <c r="D34" s="333" t="s">
        <v>184</v>
      </c>
      <c r="E34" s="334">
        <v>1005</v>
      </c>
      <c r="F34" s="513" t="s">
        <v>185</v>
      </c>
      <c r="G34" s="69" t="s">
        <v>205</v>
      </c>
      <c r="H34" s="314" t="s">
        <v>135</v>
      </c>
      <c r="I34" s="69" t="s">
        <v>187</v>
      </c>
      <c r="J34" s="341">
        <v>27.5</v>
      </c>
      <c r="K34" s="336">
        <f t="shared" si="0"/>
        <v>255</v>
      </c>
      <c r="L34" s="247">
        <v>255</v>
      </c>
      <c r="M34" s="247"/>
      <c r="N34" s="247"/>
      <c r="O34" s="247"/>
      <c r="P34" s="247"/>
      <c r="Q34" s="247"/>
      <c r="R34" s="246" t="e">
        <f>IF(L34="nio",0,IF(L34&gt;0,L34*J34/X34,0))*VLOOKUP(B34,'2-Kosten per locatie'!$A$14:$C$56,3,FALSE)</f>
        <v>#DIV/0!</v>
      </c>
      <c r="S34" s="246">
        <f>IF(L34="nio",0,IF(M34&gt;0,M34*J34/Y34,0))*VLOOKUP(B34,'2-Kosten per locatie'!$A$14:$C$56,3,FALSE)</f>
        <v>0</v>
      </c>
      <c r="T34" s="246">
        <f>IF(L34="nio",0,IF(N34&gt;0,N34*J34/Z34,0))*VLOOKUP(B34,'2-Kosten per locatie'!$A$14:$C$56,3,FALSE)</f>
        <v>0</v>
      </c>
      <c r="U34" s="246">
        <f>IF(L34="nio",0,IF(O34&gt;0,O34*J34/AA34,0))*VLOOKUP(B34,'2-Kosten per locatie'!$A$14:$C$56,3,FALSE)</f>
        <v>0</v>
      </c>
      <c r="V34" s="246">
        <f>IF(L34="nio",0,IF(P34&gt;0,P34*J34/Z34,0))*VLOOKUP(B34,'2-Kosten per locatie'!$A$14:$C$56,3,FALSE)</f>
        <v>0</v>
      </c>
      <c r="W34" s="246">
        <f>IF(L34="nio",0,IF(Q34&gt;0,Q34*J34/AA34,0))*VLOOKUP(B34,'2-Kosten per locatie'!$A$14:$C$56,3,FALSE)</f>
        <v>0</v>
      </c>
      <c r="X34" s="337">
        <f>IF(L34="nio",0,IF(L34&gt;0,VLOOKUP(H34,'3-Productie normen'!A:L,VLOOKUP(L34,'3-Productie normen'!$B$35:$C$38,2,FALSE),FALSE)))</f>
        <v>0</v>
      </c>
      <c r="Y34" s="337">
        <f t="shared" si="1"/>
        <v>0</v>
      </c>
      <c r="Z34" s="337">
        <f t="shared" si="2"/>
        <v>0</v>
      </c>
      <c r="AA34" s="337">
        <f t="shared" si="3"/>
        <v>0</v>
      </c>
      <c r="AB34" s="338" t="str">
        <f>VLOOKUP(H34,'3-Productie normen'!A:O,12,FALSE)</f>
        <v>V</v>
      </c>
      <c r="AC34" s="338"/>
      <c r="AE34" s="339">
        <f t="shared" si="4"/>
        <v>7012.5</v>
      </c>
    </row>
    <row r="35" spans="1:31" ht="14.1" customHeight="1">
      <c r="A35" s="71">
        <v>35</v>
      </c>
      <c r="B35" s="482" t="s">
        <v>88</v>
      </c>
      <c r="C35" s="482"/>
      <c r="D35" s="333" t="s">
        <v>184</v>
      </c>
      <c r="E35" s="334">
        <v>1006</v>
      </c>
      <c r="F35" s="513" t="s">
        <v>185</v>
      </c>
      <c r="G35" s="69" t="s">
        <v>189</v>
      </c>
      <c r="H35" s="314" t="s">
        <v>128</v>
      </c>
      <c r="I35" s="69" t="s">
        <v>187</v>
      </c>
      <c r="J35" s="341">
        <v>109.5</v>
      </c>
      <c r="K35" s="336">
        <f t="shared" si="0"/>
        <v>255</v>
      </c>
      <c r="L35" s="247">
        <v>255</v>
      </c>
      <c r="M35" s="247"/>
      <c r="N35" s="247"/>
      <c r="O35" s="247"/>
      <c r="P35" s="247"/>
      <c r="Q35" s="247"/>
      <c r="R35" s="246" t="e">
        <f>IF(L35="nio",0,IF(L35&gt;0,L35*J35/X35,0))*VLOOKUP(B35,'2-Kosten per locatie'!$A$14:$C$56,3,FALSE)</f>
        <v>#DIV/0!</v>
      </c>
      <c r="S35" s="246">
        <f>IF(L35="nio",0,IF(M35&gt;0,M35*J35/Y35,0))*VLOOKUP(B35,'2-Kosten per locatie'!$A$14:$C$56,3,FALSE)</f>
        <v>0</v>
      </c>
      <c r="T35" s="246">
        <f>IF(L35="nio",0,IF(N35&gt;0,N35*J35/Z35,0))*VLOOKUP(B35,'2-Kosten per locatie'!$A$14:$C$56,3,FALSE)</f>
        <v>0</v>
      </c>
      <c r="U35" s="246">
        <f>IF(L35="nio",0,IF(O35&gt;0,O35*J35/AA35,0))*VLOOKUP(B35,'2-Kosten per locatie'!$A$14:$C$56,3,FALSE)</f>
        <v>0</v>
      </c>
      <c r="V35" s="246">
        <f>IF(L35="nio",0,IF(P35&gt;0,P35*J35/Z35,0))*VLOOKUP(B35,'2-Kosten per locatie'!$A$14:$C$56,3,FALSE)</f>
        <v>0</v>
      </c>
      <c r="W35" s="246">
        <f>IF(L35="nio",0,IF(Q35&gt;0,Q35*J35/AA35,0))*VLOOKUP(B35,'2-Kosten per locatie'!$A$14:$C$56,3,FALSE)</f>
        <v>0</v>
      </c>
      <c r="X35" s="337">
        <f>IF(L35="nio",0,IF(L35&gt;0,VLOOKUP(H35,'3-Productie normen'!A:L,VLOOKUP(L35,'3-Productie normen'!$B$35:$C$38,2,FALSE),FALSE)))</f>
        <v>0</v>
      </c>
      <c r="Y35" s="337">
        <f t="shared" si="1"/>
        <v>0</v>
      </c>
      <c r="Z35" s="337">
        <f t="shared" si="2"/>
        <v>0</v>
      </c>
      <c r="AA35" s="337">
        <f t="shared" si="3"/>
        <v>0</v>
      </c>
      <c r="AB35" s="338" t="str">
        <f>VLOOKUP(H35,'3-Productie normen'!A:O,12,FALSE)</f>
        <v>B</v>
      </c>
      <c r="AC35" s="338"/>
      <c r="AE35" s="339">
        <f t="shared" si="4"/>
        <v>27922.5</v>
      </c>
    </row>
    <row r="36" spans="1:31" ht="14.1" customHeight="1">
      <c r="A36" s="71">
        <v>36</v>
      </c>
      <c r="B36" s="482" t="s">
        <v>88</v>
      </c>
      <c r="C36" s="482"/>
      <c r="D36" s="333" t="s">
        <v>184</v>
      </c>
      <c r="E36" s="334">
        <v>1001</v>
      </c>
      <c r="F36" s="513" t="s">
        <v>185</v>
      </c>
      <c r="G36" s="69" t="s">
        <v>206</v>
      </c>
      <c r="H36" s="314" t="s">
        <v>145</v>
      </c>
      <c r="I36" s="69" t="s">
        <v>187</v>
      </c>
      <c r="J36" s="341">
        <v>14.2</v>
      </c>
      <c r="K36" s="336">
        <f t="shared" si="0"/>
        <v>255</v>
      </c>
      <c r="L36" s="247">
        <v>255</v>
      </c>
      <c r="M36" s="247"/>
      <c r="N36" s="247"/>
      <c r="O36" s="247"/>
      <c r="P36" s="247"/>
      <c r="Q36" s="247"/>
      <c r="R36" s="246" t="e">
        <f>IF(L36="nio",0,IF(L36&gt;0,L36*J36/X36,0))*VLOOKUP(B36,'2-Kosten per locatie'!$A$14:$C$56,3,FALSE)</f>
        <v>#DIV/0!</v>
      </c>
      <c r="S36" s="246">
        <f>IF(L36="nio",0,IF(M36&gt;0,M36*J36/Y36,0))*VLOOKUP(B36,'2-Kosten per locatie'!$A$14:$C$56,3,FALSE)</f>
        <v>0</v>
      </c>
      <c r="T36" s="246">
        <f>IF(L36="nio",0,IF(N36&gt;0,N36*J36/Z36,0))*VLOOKUP(B36,'2-Kosten per locatie'!$A$14:$C$56,3,FALSE)</f>
        <v>0</v>
      </c>
      <c r="U36" s="246">
        <f>IF(L36="nio",0,IF(O36&gt;0,O36*J36/AA36,0))*VLOOKUP(B36,'2-Kosten per locatie'!$A$14:$C$56,3,FALSE)</f>
        <v>0</v>
      </c>
      <c r="V36" s="246">
        <f>IF(L36="nio",0,IF(P36&gt;0,P36*J36/Z36,0))*VLOOKUP(B36,'2-Kosten per locatie'!$A$14:$C$56,3,FALSE)</f>
        <v>0</v>
      </c>
      <c r="W36" s="246">
        <f>IF(L36="nio",0,IF(Q36&gt;0,Q36*J36/AA36,0))*VLOOKUP(B36,'2-Kosten per locatie'!$A$14:$C$56,3,FALSE)</f>
        <v>0</v>
      </c>
      <c r="X36" s="337">
        <f>IF(L36="nio",0,IF(L36&gt;0,VLOOKUP(H36,'3-Productie normen'!A:L,VLOOKUP(L36,'3-Productie normen'!$B$35:$C$38,2,FALSE),FALSE)))</f>
        <v>0</v>
      </c>
      <c r="Y36" s="337">
        <f t="shared" si="1"/>
        <v>0</v>
      </c>
      <c r="Z36" s="337">
        <f t="shared" si="2"/>
        <v>0</v>
      </c>
      <c r="AA36" s="337">
        <f t="shared" si="3"/>
        <v>0</v>
      </c>
      <c r="AB36" s="338" t="str">
        <f>VLOOKUP(H36,'3-Productie normen'!A:O,12,FALSE)</f>
        <v>B</v>
      </c>
      <c r="AC36" s="338"/>
      <c r="AE36" s="339">
        <f t="shared" si="4"/>
        <v>3621</v>
      </c>
    </row>
    <row r="37" spans="1:31" ht="14.1" customHeight="1">
      <c r="A37" s="71">
        <v>37</v>
      </c>
      <c r="B37" s="482" t="s">
        <v>88</v>
      </c>
      <c r="C37" s="482"/>
      <c r="D37" s="333" t="s">
        <v>184</v>
      </c>
      <c r="E37" s="334">
        <v>1002</v>
      </c>
      <c r="F37" s="513" t="s">
        <v>185</v>
      </c>
      <c r="G37" s="69" t="s">
        <v>207</v>
      </c>
      <c r="H37" s="314" t="s">
        <v>145</v>
      </c>
      <c r="I37" s="69" t="s">
        <v>187</v>
      </c>
      <c r="J37" s="341">
        <v>14.2</v>
      </c>
      <c r="K37" s="336">
        <f t="shared" si="0"/>
        <v>255</v>
      </c>
      <c r="L37" s="247">
        <v>255</v>
      </c>
      <c r="M37" s="247"/>
      <c r="N37" s="247"/>
      <c r="O37" s="247"/>
      <c r="P37" s="247"/>
      <c r="Q37" s="247"/>
      <c r="R37" s="246" t="e">
        <f>IF(L37="nio",0,IF(L37&gt;0,L37*J37/X37,0))*VLOOKUP(B37,'2-Kosten per locatie'!$A$14:$C$56,3,FALSE)</f>
        <v>#DIV/0!</v>
      </c>
      <c r="S37" s="246">
        <f>IF(L37="nio",0,IF(M37&gt;0,M37*J37/Y37,0))*VLOOKUP(B37,'2-Kosten per locatie'!$A$14:$C$56,3,FALSE)</f>
        <v>0</v>
      </c>
      <c r="T37" s="246">
        <f>IF(L37="nio",0,IF(N37&gt;0,N37*J37/Z37,0))*VLOOKUP(B37,'2-Kosten per locatie'!$A$14:$C$56,3,FALSE)</f>
        <v>0</v>
      </c>
      <c r="U37" s="246">
        <f>IF(L37="nio",0,IF(O37&gt;0,O37*J37/AA37,0))*VLOOKUP(B37,'2-Kosten per locatie'!$A$14:$C$56,3,FALSE)</f>
        <v>0</v>
      </c>
      <c r="V37" s="246">
        <f>IF(L37="nio",0,IF(P37&gt;0,P37*J37/Z37,0))*VLOOKUP(B37,'2-Kosten per locatie'!$A$14:$C$56,3,FALSE)</f>
        <v>0</v>
      </c>
      <c r="W37" s="246">
        <f>IF(L37="nio",0,IF(Q37&gt;0,Q37*J37/AA37,0))*VLOOKUP(B37,'2-Kosten per locatie'!$A$14:$C$56,3,FALSE)</f>
        <v>0</v>
      </c>
      <c r="X37" s="337">
        <f>IF(L37="nio",0,IF(L37&gt;0,VLOOKUP(H37,'3-Productie normen'!A:L,VLOOKUP(L37,'3-Productie normen'!$B$35:$C$38,2,FALSE),FALSE)))</f>
        <v>0</v>
      </c>
      <c r="Y37" s="337">
        <f t="shared" si="1"/>
        <v>0</v>
      </c>
      <c r="Z37" s="337">
        <f t="shared" si="2"/>
        <v>0</v>
      </c>
      <c r="AA37" s="337">
        <f t="shared" si="3"/>
        <v>0</v>
      </c>
      <c r="AB37" s="338" t="str">
        <f>VLOOKUP(H37,'3-Productie normen'!A:O,12,FALSE)</f>
        <v>B</v>
      </c>
      <c r="AC37" s="338"/>
      <c r="AE37" s="339">
        <f t="shared" si="4"/>
        <v>3621</v>
      </c>
    </row>
    <row r="38" spans="1:31" ht="14.1" customHeight="1">
      <c r="A38" s="71">
        <v>38</v>
      </c>
      <c r="B38" s="482" t="s">
        <v>88</v>
      </c>
      <c r="C38" s="482"/>
      <c r="D38" s="333" t="s">
        <v>184</v>
      </c>
      <c r="E38" s="334" t="s">
        <v>208</v>
      </c>
      <c r="F38" s="513" t="s">
        <v>185</v>
      </c>
      <c r="G38" s="69" t="s">
        <v>209</v>
      </c>
      <c r="H38" s="314" t="s">
        <v>145</v>
      </c>
      <c r="I38" s="69" t="s">
        <v>187</v>
      </c>
      <c r="J38" s="341">
        <v>2.3199999999999998</v>
      </c>
      <c r="K38" s="336">
        <f t="shared" si="0"/>
        <v>255</v>
      </c>
      <c r="L38" s="247">
        <v>255</v>
      </c>
      <c r="M38" s="247"/>
      <c r="N38" s="247"/>
      <c r="O38" s="247"/>
      <c r="P38" s="247"/>
      <c r="Q38" s="247"/>
      <c r="R38" s="246" t="e">
        <f>IF(L38="nio",0,IF(L38&gt;0,L38*J38/X38,0))*VLOOKUP(B38,'2-Kosten per locatie'!$A$14:$C$56,3,FALSE)</f>
        <v>#DIV/0!</v>
      </c>
      <c r="S38" s="246">
        <f>IF(L38="nio",0,IF(M38&gt;0,M38*J38/Y38,0))*VLOOKUP(B38,'2-Kosten per locatie'!$A$14:$C$56,3,FALSE)</f>
        <v>0</v>
      </c>
      <c r="T38" s="246">
        <f>IF(L38="nio",0,IF(N38&gt;0,N38*J38/Z38,0))*VLOOKUP(B38,'2-Kosten per locatie'!$A$14:$C$56,3,FALSE)</f>
        <v>0</v>
      </c>
      <c r="U38" s="246">
        <f>IF(L38="nio",0,IF(O38&gt;0,O38*J38/AA38,0))*VLOOKUP(B38,'2-Kosten per locatie'!$A$14:$C$56,3,FALSE)</f>
        <v>0</v>
      </c>
      <c r="V38" s="246">
        <f>IF(L38="nio",0,IF(P38&gt;0,P38*J38/Z38,0))*VLOOKUP(B38,'2-Kosten per locatie'!$A$14:$C$56,3,FALSE)</f>
        <v>0</v>
      </c>
      <c r="W38" s="246">
        <f>IF(L38="nio",0,IF(Q38&gt;0,Q38*J38/AA38,0))*VLOOKUP(B38,'2-Kosten per locatie'!$A$14:$C$56,3,FALSE)</f>
        <v>0</v>
      </c>
      <c r="X38" s="337">
        <f>IF(L38="nio",0,IF(L38&gt;0,VLOOKUP(H38,'3-Productie normen'!A:L,VLOOKUP(L38,'3-Productie normen'!$B$35:$C$38,2,FALSE),FALSE)))</f>
        <v>0</v>
      </c>
      <c r="Y38" s="337">
        <f t="shared" si="1"/>
        <v>0</v>
      </c>
      <c r="Z38" s="337">
        <f t="shared" si="2"/>
        <v>0</v>
      </c>
      <c r="AA38" s="337">
        <f t="shared" si="3"/>
        <v>0</v>
      </c>
      <c r="AB38" s="338" t="str">
        <f>VLOOKUP(H38,'3-Productie normen'!A:O,12,FALSE)</f>
        <v>B</v>
      </c>
      <c r="AC38" s="338"/>
      <c r="AE38" s="339">
        <f t="shared" si="4"/>
        <v>591.59999999999991</v>
      </c>
    </row>
    <row r="39" spans="1:31" ht="14.1" customHeight="1">
      <c r="A39" s="71">
        <v>39</v>
      </c>
      <c r="B39" s="482" t="s">
        <v>88</v>
      </c>
      <c r="C39" s="482"/>
      <c r="D39" s="333" t="s">
        <v>184</v>
      </c>
      <c r="E39" s="334" t="s">
        <v>210</v>
      </c>
      <c r="F39" s="513" t="s">
        <v>185</v>
      </c>
      <c r="G39" s="69" t="s">
        <v>209</v>
      </c>
      <c r="H39" s="314" t="s">
        <v>145</v>
      </c>
      <c r="I39" s="69" t="s">
        <v>187</v>
      </c>
      <c r="J39" s="341">
        <v>2.3199999999999998</v>
      </c>
      <c r="K39" s="336">
        <f t="shared" si="0"/>
        <v>255</v>
      </c>
      <c r="L39" s="247">
        <v>255</v>
      </c>
      <c r="M39" s="247"/>
      <c r="N39" s="247"/>
      <c r="O39" s="247"/>
      <c r="P39" s="247"/>
      <c r="Q39" s="247"/>
      <c r="R39" s="246" t="e">
        <f>IF(L39="nio",0,IF(L39&gt;0,L39*J39/X39,0))*VLOOKUP(B39,'2-Kosten per locatie'!$A$14:$C$56,3,FALSE)</f>
        <v>#DIV/0!</v>
      </c>
      <c r="S39" s="246">
        <f>IF(L39="nio",0,IF(M39&gt;0,M39*J39/Y39,0))*VLOOKUP(B39,'2-Kosten per locatie'!$A$14:$C$56,3,FALSE)</f>
        <v>0</v>
      </c>
      <c r="T39" s="246">
        <f>IF(L39="nio",0,IF(N39&gt;0,N39*J39/Z39,0))*VLOOKUP(B39,'2-Kosten per locatie'!$A$14:$C$56,3,FALSE)</f>
        <v>0</v>
      </c>
      <c r="U39" s="246">
        <f>IF(L39="nio",0,IF(O39&gt;0,O39*J39/AA39,0))*VLOOKUP(B39,'2-Kosten per locatie'!$A$14:$C$56,3,FALSE)</f>
        <v>0</v>
      </c>
      <c r="V39" s="246">
        <f>IF(L39="nio",0,IF(P39&gt;0,P39*J39/Z39,0))*VLOOKUP(B39,'2-Kosten per locatie'!$A$14:$C$56,3,FALSE)</f>
        <v>0</v>
      </c>
      <c r="W39" s="246">
        <f>IF(L39="nio",0,IF(Q39&gt;0,Q39*J39/AA39,0))*VLOOKUP(B39,'2-Kosten per locatie'!$A$14:$C$56,3,FALSE)</f>
        <v>0</v>
      </c>
      <c r="X39" s="337">
        <f>IF(L39="nio",0,IF(L39&gt;0,VLOOKUP(H39,'3-Productie normen'!A:L,VLOOKUP(L39,'3-Productie normen'!$B$35:$C$38,2,FALSE),FALSE)))</f>
        <v>0</v>
      </c>
      <c r="Y39" s="337">
        <f t="shared" si="1"/>
        <v>0</v>
      </c>
      <c r="Z39" s="337">
        <f t="shared" si="2"/>
        <v>0</v>
      </c>
      <c r="AA39" s="337">
        <f t="shared" si="3"/>
        <v>0</v>
      </c>
      <c r="AB39" s="338" t="str">
        <f>VLOOKUP(H39,'3-Productie normen'!A:O,12,FALSE)</f>
        <v>B</v>
      </c>
      <c r="AC39" s="338"/>
      <c r="AE39" s="339">
        <f t="shared" si="4"/>
        <v>591.59999999999991</v>
      </c>
    </row>
    <row r="40" spans="1:31" ht="14.1" customHeight="1">
      <c r="A40" s="71">
        <v>40</v>
      </c>
      <c r="B40" s="482" t="s">
        <v>88</v>
      </c>
      <c r="C40" s="482"/>
      <c r="D40" s="333" t="s">
        <v>184</v>
      </c>
      <c r="E40" s="334" t="s">
        <v>211</v>
      </c>
      <c r="F40" s="513" t="s">
        <v>185</v>
      </c>
      <c r="G40" s="69" t="s">
        <v>212</v>
      </c>
      <c r="H40" s="314" t="s">
        <v>145</v>
      </c>
      <c r="I40" s="69" t="s">
        <v>191</v>
      </c>
      <c r="J40" s="341">
        <v>9</v>
      </c>
      <c r="K40" s="336">
        <f t="shared" si="0"/>
        <v>255</v>
      </c>
      <c r="L40" s="247">
        <v>255</v>
      </c>
      <c r="M40" s="247"/>
      <c r="N40" s="247"/>
      <c r="O40" s="247"/>
      <c r="P40" s="247"/>
      <c r="Q40" s="247"/>
      <c r="R40" s="246" t="e">
        <f>IF(L40="nio",0,IF(L40&gt;0,L40*J40/X40,0))*VLOOKUP(B40,'2-Kosten per locatie'!$A$14:$C$56,3,FALSE)</f>
        <v>#DIV/0!</v>
      </c>
      <c r="S40" s="246">
        <f>IF(L40="nio",0,IF(M40&gt;0,M40*J40/Y40,0))*VLOOKUP(B40,'2-Kosten per locatie'!$A$14:$C$56,3,FALSE)</f>
        <v>0</v>
      </c>
      <c r="T40" s="246">
        <f>IF(L40="nio",0,IF(N40&gt;0,N40*J40/Z40,0))*VLOOKUP(B40,'2-Kosten per locatie'!$A$14:$C$56,3,FALSE)</f>
        <v>0</v>
      </c>
      <c r="U40" s="246">
        <f>IF(L40="nio",0,IF(O40&gt;0,O40*J40/AA40,0))*VLOOKUP(B40,'2-Kosten per locatie'!$A$14:$C$56,3,FALSE)</f>
        <v>0</v>
      </c>
      <c r="V40" s="246">
        <f>IF(L40="nio",0,IF(P40&gt;0,P40*J40/Z40,0))*VLOOKUP(B40,'2-Kosten per locatie'!$A$14:$C$56,3,FALSE)</f>
        <v>0</v>
      </c>
      <c r="W40" s="246">
        <f>IF(L40="nio",0,IF(Q40&gt;0,Q40*J40/AA40,0))*VLOOKUP(B40,'2-Kosten per locatie'!$A$14:$C$56,3,FALSE)</f>
        <v>0</v>
      </c>
      <c r="X40" s="337">
        <f>IF(L40="nio",0,IF(L40&gt;0,VLOOKUP(H40,'3-Productie normen'!A:L,VLOOKUP(L40,'3-Productie normen'!$B$35:$C$38,2,FALSE),FALSE)))</f>
        <v>0</v>
      </c>
      <c r="Y40" s="337">
        <f t="shared" si="1"/>
        <v>0</v>
      </c>
      <c r="Z40" s="337">
        <f t="shared" si="2"/>
        <v>0</v>
      </c>
      <c r="AA40" s="337">
        <f t="shared" si="3"/>
        <v>0</v>
      </c>
      <c r="AB40" s="338" t="str">
        <f>VLOOKUP(H40,'3-Productie normen'!A:O,12,FALSE)</f>
        <v>B</v>
      </c>
      <c r="AC40" s="338"/>
      <c r="AE40" s="339">
        <f t="shared" si="4"/>
        <v>2295</v>
      </c>
    </row>
    <row r="41" spans="1:31" ht="14.1" customHeight="1">
      <c r="A41" s="71">
        <v>41</v>
      </c>
      <c r="B41" s="482" t="s">
        <v>88</v>
      </c>
      <c r="C41" s="482"/>
      <c r="D41" s="333" t="s">
        <v>184</v>
      </c>
      <c r="E41" s="334" t="s">
        <v>213</v>
      </c>
      <c r="F41" s="513" t="s">
        <v>185</v>
      </c>
      <c r="G41" s="69" t="s">
        <v>193</v>
      </c>
      <c r="H41" s="314" t="s">
        <v>135</v>
      </c>
      <c r="I41" s="69" t="s">
        <v>191</v>
      </c>
      <c r="J41" s="341">
        <v>17.2</v>
      </c>
      <c r="K41" s="336">
        <f t="shared" si="0"/>
        <v>255</v>
      </c>
      <c r="L41" s="247">
        <v>255</v>
      </c>
      <c r="M41" s="247"/>
      <c r="N41" s="247"/>
      <c r="O41" s="247"/>
      <c r="P41" s="247"/>
      <c r="Q41" s="247"/>
      <c r="R41" s="246" t="e">
        <f>IF(L41="nio",0,IF(L41&gt;0,L41*J41/X41,0))*VLOOKUP(B41,'2-Kosten per locatie'!$A$14:$C$56,3,FALSE)</f>
        <v>#DIV/0!</v>
      </c>
      <c r="S41" s="246">
        <f>IF(L41="nio",0,IF(M41&gt;0,M41*J41/Y41,0))*VLOOKUP(B41,'2-Kosten per locatie'!$A$14:$C$56,3,FALSE)</f>
        <v>0</v>
      </c>
      <c r="T41" s="246">
        <f>IF(L41="nio",0,IF(N41&gt;0,N41*J41/Z41,0))*VLOOKUP(B41,'2-Kosten per locatie'!$A$14:$C$56,3,FALSE)</f>
        <v>0</v>
      </c>
      <c r="U41" s="246">
        <f>IF(L41="nio",0,IF(O41&gt;0,O41*J41/AA41,0))*VLOOKUP(B41,'2-Kosten per locatie'!$A$14:$C$56,3,FALSE)</f>
        <v>0</v>
      </c>
      <c r="V41" s="246">
        <f>IF(L41="nio",0,IF(P41&gt;0,P41*J41/Z41,0))*VLOOKUP(B41,'2-Kosten per locatie'!$A$14:$C$56,3,FALSE)</f>
        <v>0</v>
      </c>
      <c r="W41" s="246">
        <f>IF(L41="nio",0,IF(Q41&gt;0,Q41*J41/AA41,0))*VLOOKUP(B41,'2-Kosten per locatie'!$A$14:$C$56,3,FALSE)</f>
        <v>0</v>
      </c>
      <c r="X41" s="337">
        <f>IF(L41="nio",0,IF(L41&gt;0,VLOOKUP(H41,'3-Productie normen'!A:L,VLOOKUP(L41,'3-Productie normen'!$B$35:$C$38,2,FALSE),FALSE)))</f>
        <v>0</v>
      </c>
      <c r="Y41" s="337">
        <f t="shared" si="1"/>
        <v>0</v>
      </c>
      <c r="Z41" s="337">
        <f t="shared" si="2"/>
        <v>0</v>
      </c>
      <c r="AA41" s="337">
        <f t="shared" si="3"/>
        <v>0</v>
      </c>
      <c r="AB41" s="338" t="str">
        <f>VLOOKUP(H41,'3-Productie normen'!A:O,12,FALSE)</f>
        <v>V</v>
      </c>
      <c r="AC41" s="338"/>
      <c r="AE41" s="339">
        <f t="shared" si="4"/>
        <v>4386</v>
      </c>
    </row>
    <row r="42" spans="1:31" ht="14.1" customHeight="1">
      <c r="A42" s="71">
        <v>42</v>
      </c>
      <c r="B42" s="482" t="s">
        <v>88</v>
      </c>
      <c r="C42" s="482"/>
      <c r="D42" s="333" t="s">
        <v>184</v>
      </c>
      <c r="E42" s="334">
        <v>1006</v>
      </c>
      <c r="F42" s="513" t="s">
        <v>185</v>
      </c>
      <c r="G42" s="69" t="s">
        <v>193</v>
      </c>
      <c r="H42" s="314" t="s">
        <v>135</v>
      </c>
      <c r="I42" s="69" t="s">
        <v>191</v>
      </c>
      <c r="J42" s="341">
        <v>83</v>
      </c>
      <c r="K42" s="336">
        <f t="shared" si="0"/>
        <v>255</v>
      </c>
      <c r="L42" s="247">
        <v>255</v>
      </c>
      <c r="M42" s="247"/>
      <c r="N42" s="247"/>
      <c r="O42" s="247"/>
      <c r="P42" s="247"/>
      <c r="Q42" s="247"/>
      <c r="R42" s="246" t="e">
        <f>IF(L42="nio",0,IF(L42&gt;0,L42*J42/X42,0))*VLOOKUP(B42,'2-Kosten per locatie'!$A$14:$C$56,3,FALSE)</f>
        <v>#DIV/0!</v>
      </c>
      <c r="S42" s="246">
        <f>IF(L42="nio",0,IF(M42&gt;0,M42*J42/Y42,0))*VLOOKUP(B42,'2-Kosten per locatie'!$A$14:$C$56,3,FALSE)</f>
        <v>0</v>
      </c>
      <c r="T42" s="246">
        <f>IF(L42="nio",0,IF(N42&gt;0,N42*J42/Z42,0))*VLOOKUP(B42,'2-Kosten per locatie'!$A$14:$C$56,3,FALSE)</f>
        <v>0</v>
      </c>
      <c r="U42" s="246">
        <f>IF(L42="nio",0,IF(O42&gt;0,O42*J42/AA42,0))*VLOOKUP(B42,'2-Kosten per locatie'!$A$14:$C$56,3,FALSE)</f>
        <v>0</v>
      </c>
      <c r="V42" s="246">
        <f>IF(L42="nio",0,IF(P42&gt;0,P42*J42/Z42,0))*VLOOKUP(B42,'2-Kosten per locatie'!$A$14:$C$56,3,FALSE)</f>
        <v>0</v>
      </c>
      <c r="W42" s="246">
        <f>IF(L42="nio",0,IF(Q42&gt;0,Q42*J42/AA42,0))*VLOOKUP(B42,'2-Kosten per locatie'!$A$14:$C$56,3,FALSE)</f>
        <v>0</v>
      </c>
      <c r="X42" s="337">
        <f>IF(L42="nio",0,IF(L42&gt;0,VLOOKUP(H42,'3-Productie normen'!A:L,VLOOKUP(L42,'3-Productie normen'!$B$35:$C$38,2,FALSE),FALSE)))</f>
        <v>0</v>
      </c>
      <c r="Y42" s="337">
        <f t="shared" si="1"/>
        <v>0</v>
      </c>
      <c r="Z42" s="337">
        <f t="shared" si="2"/>
        <v>0</v>
      </c>
      <c r="AA42" s="337">
        <f t="shared" si="3"/>
        <v>0</v>
      </c>
      <c r="AB42" s="338" t="str">
        <f>VLOOKUP(H42,'3-Productie normen'!A:O,12,FALSE)</f>
        <v>V</v>
      </c>
      <c r="AC42" s="338"/>
      <c r="AE42" s="339">
        <f t="shared" si="4"/>
        <v>21165</v>
      </c>
    </row>
    <row r="43" spans="1:31" ht="14.1" customHeight="1">
      <c r="A43" s="71">
        <v>43</v>
      </c>
      <c r="B43" s="482" t="s">
        <v>88</v>
      </c>
      <c r="C43" s="482"/>
      <c r="D43" s="333" t="s">
        <v>184</v>
      </c>
      <c r="E43" s="334" t="s">
        <v>214</v>
      </c>
      <c r="F43" s="513" t="s">
        <v>185</v>
      </c>
      <c r="G43" s="69" t="s">
        <v>212</v>
      </c>
      <c r="H43" s="314" t="s">
        <v>145</v>
      </c>
      <c r="I43" s="69" t="s">
        <v>187</v>
      </c>
      <c r="J43" s="341">
        <v>31.9</v>
      </c>
      <c r="K43" s="336">
        <f t="shared" si="0"/>
        <v>255</v>
      </c>
      <c r="L43" s="247">
        <v>255</v>
      </c>
      <c r="M43" s="247"/>
      <c r="N43" s="247"/>
      <c r="O43" s="247"/>
      <c r="P43" s="247"/>
      <c r="Q43" s="247"/>
      <c r="R43" s="246" t="e">
        <f>IF(L43="nio",0,IF(L43&gt;0,L43*J43/X43,0))*VLOOKUP(B43,'2-Kosten per locatie'!$A$14:$C$56,3,FALSE)</f>
        <v>#DIV/0!</v>
      </c>
      <c r="S43" s="246">
        <f>IF(L43="nio",0,IF(M43&gt;0,M43*J43/Y43,0))*VLOOKUP(B43,'2-Kosten per locatie'!$A$14:$C$56,3,FALSE)</f>
        <v>0</v>
      </c>
      <c r="T43" s="246">
        <f>IF(L43="nio",0,IF(N43&gt;0,N43*J43/Z43,0))*VLOOKUP(B43,'2-Kosten per locatie'!$A$14:$C$56,3,FALSE)</f>
        <v>0</v>
      </c>
      <c r="U43" s="246">
        <f>IF(L43="nio",0,IF(O43&gt;0,O43*J43/AA43,0))*VLOOKUP(B43,'2-Kosten per locatie'!$A$14:$C$56,3,FALSE)</f>
        <v>0</v>
      </c>
      <c r="V43" s="246">
        <f>IF(L43="nio",0,IF(P43&gt;0,P43*J43/Z43,0))*VLOOKUP(B43,'2-Kosten per locatie'!$A$14:$C$56,3,FALSE)</f>
        <v>0</v>
      </c>
      <c r="W43" s="246">
        <f>IF(L43="nio",0,IF(Q43&gt;0,Q43*J43/AA43,0))*VLOOKUP(B43,'2-Kosten per locatie'!$A$14:$C$56,3,FALSE)</f>
        <v>0</v>
      </c>
      <c r="X43" s="337">
        <f>IF(L43="nio",0,IF(L43&gt;0,VLOOKUP(H43,'3-Productie normen'!A:L,VLOOKUP(L43,'3-Productie normen'!$B$35:$C$38,2,FALSE),FALSE)))</f>
        <v>0</v>
      </c>
      <c r="Y43" s="337">
        <f t="shared" si="1"/>
        <v>0</v>
      </c>
      <c r="Z43" s="337">
        <f t="shared" si="2"/>
        <v>0</v>
      </c>
      <c r="AA43" s="337">
        <f t="shared" si="3"/>
        <v>0</v>
      </c>
      <c r="AB43" s="338" t="str">
        <f>VLOOKUP(H43,'3-Productie normen'!A:O,12,FALSE)</f>
        <v>B</v>
      </c>
      <c r="AC43" s="338"/>
      <c r="AE43" s="339">
        <f t="shared" si="4"/>
        <v>8134.5</v>
      </c>
    </row>
    <row r="44" spans="1:31" ht="14.1" customHeight="1">
      <c r="A44" s="71">
        <v>44</v>
      </c>
      <c r="B44" s="482" t="s">
        <v>88</v>
      </c>
      <c r="C44" s="482"/>
      <c r="D44" s="333" t="s">
        <v>184</v>
      </c>
      <c r="E44" s="334">
        <v>1011</v>
      </c>
      <c r="F44" s="513" t="s">
        <v>185</v>
      </c>
      <c r="G44" s="69" t="s">
        <v>215</v>
      </c>
      <c r="H44" s="314" t="s">
        <v>135</v>
      </c>
      <c r="I44" s="69" t="s">
        <v>191</v>
      </c>
      <c r="J44" s="341">
        <v>97</v>
      </c>
      <c r="K44" s="336">
        <f t="shared" si="0"/>
        <v>255</v>
      </c>
      <c r="L44" s="247">
        <v>255</v>
      </c>
      <c r="M44" s="247"/>
      <c r="N44" s="247"/>
      <c r="O44" s="247"/>
      <c r="P44" s="247"/>
      <c r="Q44" s="247"/>
      <c r="R44" s="246" t="e">
        <f>IF(L44="nio",0,IF(L44&gt;0,L44*J44/X44,0))*VLOOKUP(B44,'2-Kosten per locatie'!$A$14:$C$56,3,FALSE)</f>
        <v>#DIV/0!</v>
      </c>
      <c r="S44" s="246">
        <f>IF(L44="nio",0,IF(M44&gt;0,M44*J44/Y44,0))*VLOOKUP(B44,'2-Kosten per locatie'!$A$14:$C$56,3,FALSE)</f>
        <v>0</v>
      </c>
      <c r="T44" s="246">
        <f>IF(L44="nio",0,IF(N44&gt;0,N44*J44/Z44,0))*VLOOKUP(B44,'2-Kosten per locatie'!$A$14:$C$56,3,FALSE)</f>
        <v>0</v>
      </c>
      <c r="U44" s="246">
        <f>IF(L44="nio",0,IF(O44&gt;0,O44*J44/AA44,0))*VLOOKUP(B44,'2-Kosten per locatie'!$A$14:$C$56,3,FALSE)</f>
        <v>0</v>
      </c>
      <c r="V44" s="246">
        <f>IF(L44="nio",0,IF(P44&gt;0,P44*J44/Z44,0))*VLOOKUP(B44,'2-Kosten per locatie'!$A$14:$C$56,3,FALSE)</f>
        <v>0</v>
      </c>
      <c r="W44" s="246">
        <f>IF(L44="nio",0,IF(Q44&gt;0,Q44*J44/AA44,0))*VLOOKUP(B44,'2-Kosten per locatie'!$A$14:$C$56,3,FALSE)</f>
        <v>0</v>
      </c>
      <c r="X44" s="337">
        <f>IF(L44="nio",0,IF(L44&gt;0,VLOOKUP(H44,'3-Productie normen'!A:L,VLOOKUP(L44,'3-Productie normen'!$B$35:$C$38,2,FALSE),FALSE)))</f>
        <v>0</v>
      </c>
      <c r="Y44" s="337">
        <f t="shared" si="1"/>
        <v>0</v>
      </c>
      <c r="Z44" s="337">
        <f t="shared" si="2"/>
        <v>0</v>
      </c>
      <c r="AA44" s="337">
        <f t="shared" si="3"/>
        <v>0</v>
      </c>
      <c r="AB44" s="338" t="str">
        <f>VLOOKUP(H44,'3-Productie normen'!A:O,12,FALSE)</f>
        <v>V</v>
      </c>
      <c r="AC44" s="338"/>
      <c r="AE44" s="339">
        <f t="shared" si="4"/>
        <v>24735</v>
      </c>
    </row>
    <row r="45" spans="1:31" ht="14.1" customHeight="1">
      <c r="A45" s="71">
        <v>45</v>
      </c>
      <c r="B45" s="482" t="s">
        <v>88</v>
      </c>
      <c r="C45" s="482"/>
      <c r="D45" s="333" t="s">
        <v>184</v>
      </c>
      <c r="E45" s="334">
        <v>1007</v>
      </c>
      <c r="F45" s="513" t="s">
        <v>185</v>
      </c>
      <c r="G45" s="298" t="s">
        <v>205</v>
      </c>
      <c r="H45" s="314" t="s">
        <v>135</v>
      </c>
      <c r="I45" s="69" t="s">
        <v>191</v>
      </c>
      <c r="J45" s="335">
        <v>28</v>
      </c>
      <c r="K45" s="336">
        <f t="shared" si="0"/>
        <v>255</v>
      </c>
      <c r="L45" s="247">
        <v>255</v>
      </c>
      <c r="M45" s="247"/>
      <c r="N45" s="247"/>
      <c r="O45" s="247"/>
      <c r="P45" s="247"/>
      <c r="Q45" s="247"/>
      <c r="R45" s="246" t="e">
        <f>IF(L45="nio",0,IF(L45&gt;0,L45*J45/X45,0))*VLOOKUP(B45,'2-Kosten per locatie'!$A$14:$C$56,3,FALSE)</f>
        <v>#DIV/0!</v>
      </c>
      <c r="S45" s="246">
        <f>IF(L45="nio",0,IF(M45&gt;0,M45*J45/Y45,0))*VLOOKUP(B45,'2-Kosten per locatie'!$A$14:$C$56,3,FALSE)</f>
        <v>0</v>
      </c>
      <c r="T45" s="246">
        <f>IF(L45="nio",0,IF(N45&gt;0,N45*J45/Z45,0))*VLOOKUP(B45,'2-Kosten per locatie'!$A$14:$C$56,3,FALSE)</f>
        <v>0</v>
      </c>
      <c r="U45" s="246">
        <f>IF(L45="nio",0,IF(O45&gt;0,O45*J45/AA45,0))*VLOOKUP(B45,'2-Kosten per locatie'!$A$14:$C$56,3,FALSE)</f>
        <v>0</v>
      </c>
      <c r="V45" s="246">
        <f>IF(L45="nio",0,IF(P45&gt;0,P45*J45/Z45,0))*VLOOKUP(B45,'2-Kosten per locatie'!$A$14:$C$56,3,FALSE)</f>
        <v>0</v>
      </c>
      <c r="W45" s="246">
        <f>IF(L45="nio",0,IF(Q45&gt;0,Q45*J45/AA45,0))*VLOOKUP(B45,'2-Kosten per locatie'!$A$14:$C$56,3,FALSE)</f>
        <v>0</v>
      </c>
      <c r="X45" s="337">
        <f>IF(L45="nio",0,IF(L45&gt;0,VLOOKUP(H45,'3-Productie normen'!A:L,VLOOKUP(L45,'3-Productie normen'!$B$35:$C$38,2,FALSE),FALSE)))</f>
        <v>0</v>
      </c>
      <c r="Y45" s="337">
        <f t="shared" si="1"/>
        <v>0</v>
      </c>
      <c r="Z45" s="337">
        <f t="shared" si="2"/>
        <v>0</v>
      </c>
      <c r="AA45" s="337">
        <f t="shared" si="3"/>
        <v>0</v>
      </c>
      <c r="AB45" s="338" t="str">
        <f>VLOOKUP(H45,'3-Productie normen'!A:O,12,FALSE)</f>
        <v>V</v>
      </c>
      <c r="AC45" s="338"/>
      <c r="AE45" s="339">
        <f t="shared" si="4"/>
        <v>7140</v>
      </c>
    </row>
    <row r="46" spans="1:31" ht="14.1" customHeight="1">
      <c r="A46" s="71">
        <v>46</v>
      </c>
      <c r="B46" s="482" t="s">
        <v>88</v>
      </c>
      <c r="C46" s="482"/>
      <c r="D46" s="333" t="s">
        <v>184</v>
      </c>
      <c r="E46" s="334">
        <v>1008</v>
      </c>
      <c r="F46" s="513" t="s">
        <v>185</v>
      </c>
      <c r="G46" s="298" t="s">
        <v>204</v>
      </c>
      <c r="H46" s="314" t="s">
        <v>135</v>
      </c>
      <c r="I46" s="69" t="s">
        <v>191</v>
      </c>
      <c r="J46" s="335">
        <v>4.8</v>
      </c>
      <c r="K46" s="336">
        <f t="shared" si="0"/>
        <v>255</v>
      </c>
      <c r="L46" s="247">
        <v>255</v>
      </c>
      <c r="M46" s="247"/>
      <c r="N46" s="247"/>
      <c r="O46" s="247"/>
      <c r="P46" s="247"/>
      <c r="Q46" s="247"/>
      <c r="R46" s="246" t="e">
        <f>IF(L46="nio",0,IF(L46&gt;0,L46*J46/X46,0))*VLOOKUP(B46,'2-Kosten per locatie'!$A$14:$C$56,3,FALSE)</f>
        <v>#DIV/0!</v>
      </c>
      <c r="S46" s="246">
        <f>IF(L46="nio",0,IF(M46&gt;0,M46*J46/Y46,0))*VLOOKUP(B46,'2-Kosten per locatie'!$A$14:$C$56,3,FALSE)</f>
        <v>0</v>
      </c>
      <c r="T46" s="246">
        <f>IF(L46="nio",0,IF(N46&gt;0,N46*J46/Z46,0))*VLOOKUP(B46,'2-Kosten per locatie'!$A$14:$C$56,3,FALSE)</f>
        <v>0</v>
      </c>
      <c r="U46" s="246">
        <f>IF(L46="nio",0,IF(O46&gt;0,O46*J46/AA46,0))*VLOOKUP(B46,'2-Kosten per locatie'!$A$14:$C$56,3,FALSE)</f>
        <v>0</v>
      </c>
      <c r="V46" s="246">
        <f>IF(L46="nio",0,IF(P46&gt;0,P46*J46/Z46,0))*VLOOKUP(B46,'2-Kosten per locatie'!$A$14:$C$56,3,FALSE)</f>
        <v>0</v>
      </c>
      <c r="W46" s="246">
        <f>IF(L46="nio",0,IF(Q46&gt;0,Q46*J46/AA46,0))*VLOOKUP(B46,'2-Kosten per locatie'!$A$14:$C$56,3,FALSE)</f>
        <v>0</v>
      </c>
      <c r="X46" s="337">
        <f>IF(L46="nio",0,IF(L46&gt;0,VLOOKUP(H46,'3-Productie normen'!A:L,VLOOKUP(L46,'3-Productie normen'!$B$35:$C$38,2,FALSE),FALSE)))</f>
        <v>0</v>
      </c>
      <c r="Y46" s="337">
        <f t="shared" si="1"/>
        <v>0</v>
      </c>
      <c r="Z46" s="337">
        <f t="shared" si="2"/>
        <v>0</v>
      </c>
      <c r="AA46" s="337">
        <f t="shared" si="3"/>
        <v>0</v>
      </c>
      <c r="AB46" s="338" t="str">
        <f>VLOOKUP(H46,'3-Productie normen'!A:O,12,FALSE)</f>
        <v>V</v>
      </c>
      <c r="AC46" s="338"/>
      <c r="AE46" s="339">
        <f t="shared" si="4"/>
        <v>1224</v>
      </c>
    </row>
    <row r="47" spans="1:31" ht="14.1" customHeight="1">
      <c r="A47" s="71">
        <v>47</v>
      </c>
      <c r="B47" s="482" t="s">
        <v>88</v>
      </c>
      <c r="C47" s="482"/>
      <c r="D47" s="333" t="s">
        <v>184</v>
      </c>
      <c r="E47" s="334">
        <v>1010</v>
      </c>
      <c r="F47" s="513" t="s">
        <v>185</v>
      </c>
      <c r="G47" s="298" t="s">
        <v>189</v>
      </c>
      <c r="H47" s="314" t="s">
        <v>128</v>
      </c>
      <c r="I47" s="69" t="s">
        <v>187</v>
      </c>
      <c r="J47" s="335">
        <v>67.5</v>
      </c>
      <c r="K47" s="336">
        <f t="shared" si="0"/>
        <v>255</v>
      </c>
      <c r="L47" s="247">
        <v>255</v>
      </c>
      <c r="M47" s="247"/>
      <c r="N47" s="247"/>
      <c r="O47" s="247"/>
      <c r="P47" s="247"/>
      <c r="Q47" s="247"/>
      <c r="R47" s="246" t="e">
        <f>IF(L47="nio",0,IF(L47&gt;0,L47*J47/X47,0))*VLOOKUP(B47,'2-Kosten per locatie'!$A$14:$C$56,3,FALSE)</f>
        <v>#DIV/0!</v>
      </c>
      <c r="S47" s="246">
        <f>IF(L47="nio",0,IF(M47&gt;0,M47*J47/Y47,0))*VLOOKUP(B47,'2-Kosten per locatie'!$A$14:$C$56,3,FALSE)</f>
        <v>0</v>
      </c>
      <c r="T47" s="246">
        <f>IF(L47="nio",0,IF(N47&gt;0,N47*J47/Z47,0))*VLOOKUP(B47,'2-Kosten per locatie'!$A$14:$C$56,3,FALSE)</f>
        <v>0</v>
      </c>
      <c r="U47" s="246">
        <f>IF(L47="nio",0,IF(O47&gt;0,O47*J47/AA47,0))*VLOOKUP(B47,'2-Kosten per locatie'!$A$14:$C$56,3,FALSE)</f>
        <v>0</v>
      </c>
      <c r="V47" s="246">
        <f>IF(L47="nio",0,IF(P47&gt;0,P47*J47/Z47,0))*VLOOKUP(B47,'2-Kosten per locatie'!$A$14:$C$56,3,FALSE)</f>
        <v>0</v>
      </c>
      <c r="W47" s="246">
        <f>IF(L47="nio",0,IF(Q47&gt;0,Q47*J47/AA47,0))*VLOOKUP(B47,'2-Kosten per locatie'!$A$14:$C$56,3,FALSE)</f>
        <v>0</v>
      </c>
      <c r="X47" s="337">
        <f>IF(L47="nio",0,IF(L47&gt;0,VLOOKUP(H47,'3-Productie normen'!A:L,VLOOKUP(L47,'3-Productie normen'!$B$35:$C$38,2,FALSE),FALSE)))</f>
        <v>0</v>
      </c>
      <c r="Y47" s="337">
        <f t="shared" si="1"/>
        <v>0</v>
      </c>
      <c r="Z47" s="337">
        <f t="shared" si="2"/>
        <v>0</v>
      </c>
      <c r="AA47" s="337">
        <f t="shared" si="3"/>
        <v>0</v>
      </c>
      <c r="AB47" s="338" t="str">
        <f>VLOOKUP(H47,'3-Productie normen'!A:O,12,FALSE)</f>
        <v>B</v>
      </c>
      <c r="AC47" s="338"/>
      <c r="AE47" s="339">
        <f t="shared" si="4"/>
        <v>17212.5</v>
      </c>
    </row>
    <row r="48" spans="1:31" ht="14.1" customHeight="1">
      <c r="A48" s="71">
        <v>48</v>
      </c>
      <c r="B48" s="482" t="s">
        <v>88</v>
      </c>
      <c r="C48" s="482"/>
      <c r="D48" s="333" t="s">
        <v>184</v>
      </c>
      <c r="E48" s="334" t="s">
        <v>216</v>
      </c>
      <c r="F48" s="513" t="s">
        <v>185</v>
      </c>
      <c r="G48" s="69" t="s">
        <v>217</v>
      </c>
      <c r="H48" s="314" t="s">
        <v>145</v>
      </c>
      <c r="I48" s="69" t="s">
        <v>187</v>
      </c>
      <c r="J48" s="335">
        <v>2.5</v>
      </c>
      <c r="K48" s="336">
        <f t="shared" si="0"/>
        <v>255</v>
      </c>
      <c r="L48" s="247">
        <v>255</v>
      </c>
      <c r="M48" s="247"/>
      <c r="N48" s="247"/>
      <c r="O48" s="247"/>
      <c r="P48" s="247"/>
      <c r="Q48" s="247"/>
      <c r="R48" s="246" t="e">
        <f>IF(L48="nio",0,IF(L48&gt;0,L48*J48/X48,0))*VLOOKUP(B48,'2-Kosten per locatie'!$A$14:$C$56,3,FALSE)</f>
        <v>#DIV/0!</v>
      </c>
      <c r="S48" s="246">
        <f>IF(L48="nio",0,IF(M48&gt;0,M48*J48/Y48,0))*VLOOKUP(B48,'2-Kosten per locatie'!$A$14:$C$56,3,FALSE)</f>
        <v>0</v>
      </c>
      <c r="T48" s="246">
        <f>IF(L48="nio",0,IF(N48&gt;0,N48*J48/Z48,0))*VLOOKUP(B48,'2-Kosten per locatie'!$A$14:$C$56,3,FALSE)</f>
        <v>0</v>
      </c>
      <c r="U48" s="246">
        <f>IF(L48="nio",0,IF(O48&gt;0,O48*J48/AA48,0))*VLOOKUP(B48,'2-Kosten per locatie'!$A$14:$C$56,3,FALSE)</f>
        <v>0</v>
      </c>
      <c r="V48" s="246">
        <f>IF(L48="nio",0,IF(P48&gt;0,P48*J48/Z48,0))*VLOOKUP(B48,'2-Kosten per locatie'!$A$14:$C$56,3,FALSE)</f>
        <v>0</v>
      </c>
      <c r="W48" s="246">
        <f>IF(L48="nio",0,IF(Q48&gt;0,Q48*J48/AA48,0))*VLOOKUP(B48,'2-Kosten per locatie'!$A$14:$C$56,3,FALSE)</f>
        <v>0</v>
      </c>
      <c r="X48" s="337">
        <f>IF(L48="nio",0,IF(L48&gt;0,VLOOKUP(H48,'3-Productie normen'!A:L,VLOOKUP(L48,'3-Productie normen'!$B$35:$C$38,2,FALSE),FALSE)))</f>
        <v>0</v>
      </c>
      <c r="Y48" s="337">
        <f t="shared" si="1"/>
        <v>0</v>
      </c>
      <c r="Z48" s="337">
        <f t="shared" si="2"/>
        <v>0</v>
      </c>
      <c r="AA48" s="337">
        <f t="shared" si="3"/>
        <v>0</v>
      </c>
      <c r="AB48" s="338" t="str">
        <f>VLOOKUP(H48,'3-Productie normen'!A:O,12,FALSE)</f>
        <v>B</v>
      </c>
      <c r="AC48" s="338"/>
      <c r="AE48" s="339">
        <f t="shared" si="4"/>
        <v>637.5</v>
      </c>
    </row>
    <row r="49" spans="1:31" ht="14.1" customHeight="1">
      <c r="A49" s="71">
        <v>49</v>
      </c>
      <c r="B49" s="482" t="s">
        <v>88</v>
      </c>
      <c r="C49" s="482"/>
      <c r="D49" s="333" t="s">
        <v>184</v>
      </c>
      <c r="E49" s="334" t="s">
        <v>216</v>
      </c>
      <c r="F49" s="513" t="s">
        <v>185</v>
      </c>
      <c r="G49" s="69" t="s">
        <v>217</v>
      </c>
      <c r="H49" s="314" t="s">
        <v>145</v>
      </c>
      <c r="I49" s="69" t="s">
        <v>187</v>
      </c>
      <c r="J49" s="335">
        <v>2.5</v>
      </c>
      <c r="K49" s="336">
        <f t="shared" si="0"/>
        <v>255</v>
      </c>
      <c r="L49" s="247">
        <v>255</v>
      </c>
      <c r="M49" s="247"/>
      <c r="N49" s="247"/>
      <c r="O49" s="247"/>
      <c r="P49" s="247"/>
      <c r="Q49" s="247"/>
      <c r="R49" s="246" t="e">
        <f>IF(L49="nio",0,IF(L49&gt;0,L49*J49/X49,0))*VLOOKUP(B49,'2-Kosten per locatie'!$A$14:$C$56,3,FALSE)</f>
        <v>#DIV/0!</v>
      </c>
      <c r="S49" s="246">
        <f>IF(L49="nio",0,IF(M49&gt;0,M49*J49/Y49,0))*VLOOKUP(B49,'2-Kosten per locatie'!$A$14:$C$56,3,FALSE)</f>
        <v>0</v>
      </c>
      <c r="T49" s="246">
        <f>IF(L49="nio",0,IF(N49&gt;0,N49*J49/Z49,0))*VLOOKUP(B49,'2-Kosten per locatie'!$A$14:$C$56,3,FALSE)</f>
        <v>0</v>
      </c>
      <c r="U49" s="246">
        <f>IF(L49="nio",0,IF(O49&gt;0,O49*J49/AA49,0))*VLOOKUP(B49,'2-Kosten per locatie'!$A$14:$C$56,3,FALSE)</f>
        <v>0</v>
      </c>
      <c r="V49" s="246">
        <f>IF(L49="nio",0,IF(P49&gt;0,P49*J49/Z49,0))*VLOOKUP(B49,'2-Kosten per locatie'!$A$14:$C$56,3,FALSE)</f>
        <v>0</v>
      </c>
      <c r="W49" s="246">
        <f>IF(L49="nio",0,IF(Q49&gt;0,Q49*J49/AA49,0))*VLOOKUP(B49,'2-Kosten per locatie'!$A$14:$C$56,3,FALSE)</f>
        <v>0</v>
      </c>
      <c r="X49" s="337">
        <f>IF(L49="nio",0,IF(L49&gt;0,VLOOKUP(H49,'3-Productie normen'!A:L,VLOOKUP(L49,'3-Productie normen'!$B$35:$C$38,2,FALSE),FALSE)))</f>
        <v>0</v>
      </c>
      <c r="Y49" s="337">
        <f t="shared" si="1"/>
        <v>0</v>
      </c>
      <c r="Z49" s="337">
        <f t="shared" si="2"/>
        <v>0</v>
      </c>
      <c r="AA49" s="337">
        <f t="shared" si="3"/>
        <v>0</v>
      </c>
      <c r="AB49" s="338" t="str">
        <f>VLOOKUP(H49,'3-Productie normen'!A:O,12,FALSE)</f>
        <v>B</v>
      </c>
      <c r="AC49" s="338"/>
      <c r="AE49" s="339">
        <f t="shared" si="4"/>
        <v>637.5</v>
      </c>
    </row>
    <row r="50" spans="1:31" ht="14.1" customHeight="1">
      <c r="A50" s="71">
        <v>50</v>
      </c>
      <c r="B50" s="482" t="s">
        <v>88</v>
      </c>
      <c r="C50" s="482"/>
      <c r="D50" s="333" t="s">
        <v>184</v>
      </c>
      <c r="E50" s="334" t="s">
        <v>216</v>
      </c>
      <c r="F50" s="513" t="s">
        <v>185</v>
      </c>
      <c r="G50" s="69" t="s">
        <v>217</v>
      </c>
      <c r="H50" s="314" t="s">
        <v>145</v>
      </c>
      <c r="I50" s="69" t="s">
        <v>187</v>
      </c>
      <c r="J50" s="335">
        <v>2.5</v>
      </c>
      <c r="K50" s="336">
        <f t="shared" si="0"/>
        <v>255</v>
      </c>
      <c r="L50" s="247">
        <v>255</v>
      </c>
      <c r="M50" s="247"/>
      <c r="N50" s="247"/>
      <c r="O50" s="247"/>
      <c r="P50" s="247"/>
      <c r="Q50" s="247"/>
      <c r="R50" s="246" t="e">
        <f>IF(L50="nio",0,IF(L50&gt;0,L50*J50/X50,0))*VLOOKUP(B50,'2-Kosten per locatie'!$A$14:$C$56,3,FALSE)</f>
        <v>#DIV/0!</v>
      </c>
      <c r="S50" s="246">
        <f>IF(L50="nio",0,IF(M50&gt;0,M50*J50/Y50,0))*VLOOKUP(B50,'2-Kosten per locatie'!$A$14:$C$56,3,FALSE)</f>
        <v>0</v>
      </c>
      <c r="T50" s="246">
        <f>IF(L50="nio",0,IF(N50&gt;0,N50*J50/Z50,0))*VLOOKUP(B50,'2-Kosten per locatie'!$A$14:$C$56,3,FALSE)</f>
        <v>0</v>
      </c>
      <c r="U50" s="246">
        <f>IF(L50="nio",0,IF(O50&gt;0,O50*J50/AA50,0))*VLOOKUP(B50,'2-Kosten per locatie'!$A$14:$C$56,3,FALSE)</f>
        <v>0</v>
      </c>
      <c r="V50" s="246">
        <f>IF(L50="nio",0,IF(P50&gt;0,P50*J50/Z50,0))*VLOOKUP(B50,'2-Kosten per locatie'!$A$14:$C$56,3,FALSE)</f>
        <v>0</v>
      </c>
      <c r="W50" s="246">
        <f>IF(L50="nio",0,IF(Q50&gt;0,Q50*J50/AA50,0))*VLOOKUP(B50,'2-Kosten per locatie'!$A$14:$C$56,3,FALSE)</f>
        <v>0</v>
      </c>
      <c r="X50" s="337">
        <f>IF(L50="nio",0,IF(L50&gt;0,VLOOKUP(H50,'3-Productie normen'!A:L,VLOOKUP(L50,'3-Productie normen'!$B$35:$C$38,2,FALSE),FALSE)))</f>
        <v>0</v>
      </c>
      <c r="Y50" s="337">
        <f t="shared" si="1"/>
        <v>0</v>
      </c>
      <c r="Z50" s="337">
        <f t="shared" si="2"/>
        <v>0</v>
      </c>
      <c r="AA50" s="337">
        <f t="shared" si="3"/>
        <v>0</v>
      </c>
      <c r="AB50" s="338" t="str">
        <f>VLOOKUP(H50,'3-Productie normen'!A:O,12,FALSE)</f>
        <v>B</v>
      </c>
      <c r="AC50" s="338"/>
      <c r="AE50" s="339">
        <f t="shared" si="4"/>
        <v>637.5</v>
      </c>
    </row>
    <row r="51" spans="1:31" ht="14.1" customHeight="1">
      <c r="A51" s="71">
        <v>51</v>
      </c>
      <c r="B51" s="482" t="s">
        <v>88</v>
      </c>
      <c r="C51" s="482"/>
      <c r="D51" s="333" t="s">
        <v>184</v>
      </c>
      <c r="E51" s="334" t="s">
        <v>216</v>
      </c>
      <c r="F51" s="513" t="s">
        <v>185</v>
      </c>
      <c r="G51" s="69" t="s">
        <v>217</v>
      </c>
      <c r="H51" s="314" t="s">
        <v>145</v>
      </c>
      <c r="I51" s="69" t="s">
        <v>187</v>
      </c>
      <c r="J51" s="335">
        <v>2.5</v>
      </c>
      <c r="K51" s="336">
        <f t="shared" si="0"/>
        <v>255</v>
      </c>
      <c r="L51" s="247">
        <v>255</v>
      </c>
      <c r="M51" s="247"/>
      <c r="N51" s="247"/>
      <c r="O51" s="247"/>
      <c r="P51" s="247"/>
      <c r="Q51" s="247"/>
      <c r="R51" s="246" t="e">
        <f>IF(L51="nio",0,IF(L51&gt;0,L51*J51/X51,0))*VLOOKUP(B51,'2-Kosten per locatie'!$A$14:$C$56,3,FALSE)</f>
        <v>#DIV/0!</v>
      </c>
      <c r="S51" s="246">
        <f>IF(L51="nio",0,IF(M51&gt;0,M51*J51/Y51,0))*VLOOKUP(B51,'2-Kosten per locatie'!$A$14:$C$56,3,FALSE)</f>
        <v>0</v>
      </c>
      <c r="T51" s="246">
        <f>IF(L51="nio",0,IF(N51&gt;0,N51*J51/Z51,0))*VLOOKUP(B51,'2-Kosten per locatie'!$A$14:$C$56,3,FALSE)</f>
        <v>0</v>
      </c>
      <c r="U51" s="246">
        <f>IF(L51="nio",0,IF(O51&gt;0,O51*J51/AA51,0))*VLOOKUP(B51,'2-Kosten per locatie'!$A$14:$C$56,3,FALSE)</f>
        <v>0</v>
      </c>
      <c r="V51" s="246">
        <f>IF(L51="nio",0,IF(P51&gt;0,P51*J51/Z51,0))*VLOOKUP(B51,'2-Kosten per locatie'!$A$14:$C$56,3,FALSE)</f>
        <v>0</v>
      </c>
      <c r="W51" s="246">
        <f>IF(L51="nio",0,IF(Q51&gt;0,Q51*J51/AA51,0))*VLOOKUP(B51,'2-Kosten per locatie'!$A$14:$C$56,3,FALSE)</f>
        <v>0</v>
      </c>
      <c r="X51" s="337">
        <f>IF(L51="nio",0,IF(L51&gt;0,VLOOKUP(H51,'3-Productie normen'!A:L,VLOOKUP(L51,'3-Productie normen'!$B$35:$C$38,2,FALSE),FALSE)))</f>
        <v>0</v>
      </c>
      <c r="Y51" s="337">
        <f t="shared" si="1"/>
        <v>0</v>
      </c>
      <c r="Z51" s="337">
        <f t="shared" si="2"/>
        <v>0</v>
      </c>
      <c r="AA51" s="337">
        <f t="shared" si="3"/>
        <v>0</v>
      </c>
      <c r="AB51" s="338" t="str">
        <f>VLOOKUP(H51,'3-Productie normen'!A:O,12,FALSE)</f>
        <v>B</v>
      </c>
      <c r="AC51" s="338"/>
      <c r="AE51" s="339">
        <f t="shared" si="4"/>
        <v>637.5</v>
      </c>
    </row>
    <row r="52" spans="1:31" ht="14.1" customHeight="1">
      <c r="A52" s="71">
        <v>52</v>
      </c>
      <c r="B52" s="482" t="s">
        <v>88</v>
      </c>
      <c r="C52" s="482"/>
      <c r="D52" s="333" t="s">
        <v>184</v>
      </c>
      <c r="E52" s="334" t="s">
        <v>216</v>
      </c>
      <c r="F52" s="513" t="s">
        <v>185</v>
      </c>
      <c r="G52" s="342" t="s">
        <v>217</v>
      </c>
      <c r="H52" s="314" t="s">
        <v>145</v>
      </c>
      <c r="I52" s="69" t="s">
        <v>187</v>
      </c>
      <c r="J52" s="335">
        <v>2.5</v>
      </c>
      <c r="K52" s="336">
        <f t="shared" si="0"/>
        <v>255</v>
      </c>
      <c r="L52" s="247">
        <v>255</v>
      </c>
      <c r="M52" s="247"/>
      <c r="N52" s="247"/>
      <c r="O52" s="247"/>
      <c r="P52" s="247"/>
      <c r="Q52" s="247"/>
      <c r="R52" s="246" t="e">
        <f>IF(L52="nio",0,IF(L52&gt;0,L52*J52/X52,0))*VLOOKUP(B52,'2-Kosten per locatie'!$A$14:$C$56,3,FALSE)</f>
        <v>#DIV/0!</v>
      </c>
      <c r="S52" s="246">
        <f>IF(L52="nio",0,IF(M52&gt;0,M52*J52/Y52,0))*VLOOKUP(B52,'2-Kosten per locatie'!$A$14:$C$56,3,FALSE)</f>
        <v>0</v>
      </c>
      <c r="T52" s="246">
        <f>IF(L52="nio",0,IF(N52&gt;0,N52*J52/Z52,0))*VLOOKUP(B52,'2-Kosten per locatie'!$A$14:$C$56,3,FALSE)</f>
        <v>0</v>
      </c>
      <c r="U52" s="246">
        <f>IF(L52="nio",0,IF(O52&gt;0,O52*J52/AA52,0))*VLOOKUP(B52,'2-Kosten per locatie'!$A$14:$C$56,3,FALSE)</f>
        <v>0</v>
      </c>
      <c r="V52" s="246">
        <f>IF(L52="nio",0,IF(P52&gt;0,P52*J52/Z52,0))*VLOOKUP(B52,'2-Kosten per locatie'!$A$14:$C$56,3,FALSE)</f>
        <v>0</v>
      </c>
      <c r="W52" s="246">
        <f>IF(L52="nio",0,IF(Q52&gt;0,Q52*J52/AA52,0))*VLOOKUP(B52,'2-Kosten per locatie'!$A$14:$C$56,3,FALSE)</f>
        <v>0</v>
      </c>
      <c r="X52" s="337">
        <f>IF(L52="nio",0,IF(L52&gt;0,VLOOKUP(H52,'3-Productie normen'!A:L,VLOOKUP(L52,'3-Productie normen'!$B$35:$C$38,2,FALSE),FALSE)))</f>
        <v>0</v>
      </c>
      <c r="Y52" s="337">
        <f t="shared" si="1"/>
        <v>0</v>
      </c>
      <c r="Z52" s="337">
        <f t="shared" si="2"/>
        <v>0</v>
      </c>
      <c r="AA52" s="337">
        <f t="shared" si="3"/>
        <v>0</v>
      </c>
      <c r="AB52" s="338" t="str">
        <f>VLOOKUP(H52,'3-Productie normen'!A:O,12,FALSE)</f>
        <v>B</v>
      </c>
      <c r="AC52" s="338"/>
      <c r="AE52" s="339">
        <f t="shared" si="4"/>
        <v>637.5</v>
      </c>
    </row>
    <row r="53" spans="1:31" ht="14.1" customHeight="1">
      <c r="A53" s="71">
        <v>53</v>
      </c>
      <c r="B53" s="482" t="s">
        <v>88</v>
      </c>
      <c r="C53" s="482"/>
      <c r="D53" s="333" t="s">
        <v>184</v>
      </c>
      <c r="E53" s="334" t="s">
        <v>216</v>
      </c>
      <c r="F53" s="513" t="s">
        <v>185</v>
      </c>
      <c r="G53" s="69" t="s">
        <v>217</v>
      </c>
      <c r="H53" s="314" t="s">
        <v>145</v>
      </c>
      <c r="I53" s="340" t="s">
        <v>187</v>
      </c>
      <c r="J53" s="335">
        <v>2.5</v>
      </c>
      <c r="K53" s="336">
        <f t="shared" si="0"/>
        <v>255</v>
      </c>
      <c r="L53" s="247">
        <v>255</v>
      </c>
      <c r="M53" s="247"/>
      <c r="N53" s="247"/>
      <c r="O53" s="247"/>
      <c r="P53" s="247"/>
      <c r="Q53" s="247"/>
      <c r="R53" s="246" t="e">
        <f>IF(L53="nio",0,IF(L53&gt;0,L53*J53/X53,0))*VLOOKUP(B53,'2-Kosten per locatie'!$A$14:$C$56,3,FALSE)</f>
        <v>#DIV/0!</v>
      </c>
      <c r="S53" s="246">
        <f>IF(L53="nio",0,IF(M53&gt;0,M53*J53/Y53,0))*VLOOKUP(B53,'2-Kosten per locatie'!$A$14:$C$56,3,FALSE)</f>
        <v>0</v>
      </c>
      <c r="T53" s="246">
        <f>IF(L53="nio",0,IF(N53&gt;0,N53*J53/Z53,0))*VLOOKUP(B53,'2-Kosten per locatie'!$A$14:$C$56,3,FALSE)</f>
        <v>0</v>
      </c>
      <c r="U53" s="246">
        <f>IF(L53="nio",0,IF(O53&gt;0,O53*J53/AA53,0))*VLOOKUP(B53,'2-Kosten per locatie'!$A$14:$C$56,3,FALSE)</f>
        <v>0</v>
      </c>
      <c r="V53" s="246">
        <f>IF(L53="nio",0,IF(P53&gt;0,P53*J53/Z53,0))*VLOOKUP(B53,'2-Kosten per locatie'!$A$14:$C$56,3,FALSE)</f>
        <v>0</v>
      </c>
      <c r="W53" s="246">
        <f>IF(L53="nio",0,IF(Q53&gt;0,Q53*J53/AA53,0))*VLOOKUP(B53,'2-Kosten per locatie'!$A$14:$C$56,3,FALSE)</f>
        <v>0</v>
      </c>
      <c r="X53" s="337">
        <f>IF(L53="nio",0,IF(L53&gt;0,VLOOKUP(H53,'3-Productie normen'!A:L,VLOOKUP(L53,'3-Productie normen'!$B$35:$C$38,2,FALSE),FALSE)))</f>
        <v>0</v>
      </c>
      <c r="Y53" s="337">
        <f t="shared" si="1"/>
        <v>0</v>
      </c>
      <c r="Z53" s="337">
        <f t="shared" si="2"/>
        <v>0</v>
      </c>
      <c r="AA53" s="337">
        <f t="shared" si="3"/>
        <v>0</v>
      </c>
      <c r="AB53" s="338" t="str">
        <f>VLOOKUP(H53,'3-Productie normen'!A:O,12,FALSE)</f>
        <v>B</v>
      </c>
      <c r="AC53" s="338"/>
      <c r="AE53" s="339">
        <f t="shared" si="4"/>
        <v>637.5</v>
      </c>
    </row>
    <row r="54" spans="1:31" ht="14.1" customHeight="1">
      <c r="A54" s="71">
        <v>54</v>
      </c>
      <c r="B54" s="482" t="s">
        <v>88</v>
      </c>
      <c r="C54" s="534"/>
      <c r="D54" s="81" t="s">
        <v>184</v>
      </c>
      <c r="E54" s="242" t="s">
        <v>216</v>
      </c>
      <c r="F54" s="513" t="s">
        <v>185</v>
      </c>
      <c r="G54" s="80" t="s">
        <v>217</v>
      </c>
      <c r="H54" s="314" t="s">
        <v>145</v>
      </c>
      <c r="I54" s="69" t="s">
        <v>187</v>
      </c>
      <c r="J54" s="335">
        <v>2.5</v>
      </c>
      <c r="K54" s="336">
        <f t="shared" si="0"/>
        <v>255</v>
      </c>
      <c r="L54" s="247">
        <v>255</v>
      </c>
      <c r="M54" s="247"/>
      <c r="N54" s="247"/>
      <c r="O54" s="247"/>
      <c r="P54" s="247"/>
      <c r="Q54" s="247"/>
      <c r="R54" s="246" t="e">
        <f>IF(L54="nio",0,IF(L54&gt;0,L54*J54/X54,0))*VLOOKUP(B54,'2-Kosten per locatie'!$A$14:$C$56,3,FALSE)</f>
        <v>#DIV/0!</v>
      </c>
      <c r="S54" s="246">
        <f>IF(L54="nio",0,IF(M54&gt;0,M54*J54/Y54,0))*VLOOKUP(B54,'2-Kosten per locatie'!$A$14:$C$56,3,FALSE)</f>
        <v>0</v>
      </c>
      <c r="T54" s="246">
        <f>IF(L54="nio",0,IF(N54&gt;0,N54*J54/Z54,0))*VLOOKUP(B54,'2-Kosten per locatie'!$A$14:$C$56,3,FALSE)</f>
        <v>0</v>
      </c>
      <c r="U54" s="246">
        <f>IF(L54="nio",0,IF(O54&gt;0,O54*J54/AA54,0))*VLOOKUP(B54,'2-Kosten per locatie'!$A$14:$C$56,3,FALSE)</f>
        <v>0</v>
      </c>
      <c r="V54" s="246">
        <f>IF(L54="nio",0,IF(P54&gt;0,P54*J54/Z54,0))*VLOOKUP(B54,'2-Kosten per locatie'!$A$14:$C$56,3,FALSE)</f>
        <v>0</v>
      </c>
      <c r="W54" s="246">
        <f>IF(L54="nio",0,IF(Q54&gt;0,Q54*J54/AA54,0))*VLOOKUP(B54,'2-Kosten per locatie'!$A$14:$C$56,3,FALSE)</f>
        <v>0</v>
      </c>
      <c r="X54" s="337">
        <f>IF(L54="nio",0,IF(L54&gt;0,VLOOKUP(H54,'3-Productie normen'!A:L,VLOOKUP(L54,'3-Productie normen'!$B$35:$C$38,2,FALSE),FALSE)))</f>
        <v>0</v>
      </c>
      <c r="Y54" s="337">
        <f t="shared" si="1"/>
        <v>0</v>
      </c>
      <c r="Z54" s="337">
        <f t="shared" si="2"/>
        <v>0</v>
      </c>
      <c r="AA54" s="337">
        <f t="shared" si="3"/>
        <v>0</v>
      </c>
      <c r="AB54" s="338" t="str">
        <f>VLOOKUP(H54,'3-Productie normen'!A:O,12,FALSE)</f>
        <v>B</v>
      </c>
      <c r="AC54" s="338"/>
      <c r="AE54" s="339">
        <f t="shared" si="4"/>
        <v>637.5</v>
      </c>
    </row>
    <row r="55" spans="1:31" ht="14.1" customHeight="1">
      <c r="A55" s="71">
        <v>55</v>
      </c>
      <c r="B55" s="482" t="s">
        <v>88</v>
      </c>
      <c r="C55" s="482"/>
      <c r="D55" s="333" t="s">
        <v>184</v>
      </c>
      <c r="E55" s="334" t="s">
        <v>216</v>
      </c>
      <c r="F55" s="513" t="s">
        <v>185</v>
      </c>
      <c r="G55" s="69" t="s">
        <v>217</v>
      </c>
      <c r="H55" s="314" t="s">
        <v>145</v>
      </c>
      <c r="I55" s="69" t="s">
        <v>187</v>
      </c>
      <c r="J55" s="335">
        <v>2.5</v>
      </c>
      <c r="K55" s="336">
        <f t="shared" si="0"/>
        <v>255</v>
      </c>
      <c r="L55" s="247">
        <v>255</v>
      </c>
      <c r="M55" s="247"/>
      <c r="N55" s="247"/>
      <c r="O55" s="247"/>
      <c r="P55" s="247"/>
      <c r="Q55" s="247"/>
      <c r="R55" s="246" t="e">
        <f>IF(L55="nio",0,IF(L55&gt;0,L55*J55/X55,0))*VLOOKUP(B55,'2-Kosten per locatie'!$A$14:$C$56,3,FALSE)</f>
        <v>#DIV/0!</v>
      </c>
      <c r="S55" s="246">
        <f>IF(L55="nio",0,IF(M55&gt;0,M55*J55/Y55,0))*VLOOKUP(B55,'2-Kosten per locatie'!$A$14:$C$56,3,FALSE)</f>
        <v>0</v>
      </c>
      <c r="T55" s="246">
        <f>IF(L55="nio",0,IF(N55&gt;0,N55*J55/Z55,0))*VLOOKUP(B55,'2-Kosten per locatie'!$A$14:$C$56,3,FALSE)</f>
        <v>0</v>
      </c>
      <c r="U55" s="246">
        <f>IF(L55="nio",0,IF(O55&gt;0,O55*J55/AA55,0))*VLOOKUP(B55,'2-Kosten per locatie'!$A$14:$C$56,3,FALSE)</f>
        <v>0</v>
      </c>
      <c r="V55" s="246">
        <f>IF(L55="nio",0,IF(P55&gt;0,P55*J55/Z55,0))*VLOOKUP(B55,'2-Kosten per locatie'!$A$14:$C$56,3,FALSE)</f>
        <v>0</v>
      </c>
      <c r="W55" s="246">
        <f>IF(L55="nio",0,IF(Q55&gt;0,Q55*J55/AA55,0))*VLOOKUP(B55,'2-Kosten per locatie'!$A$14:$C$56,3,FALSE)</f>
        <v>0</v>
      </c>
      <c r="X55" s="337">
        <f>IF(L55="nio",0,IF(L55&gt;0,VLOOKUP(H55,'3-Productie normen'!A:L,VLOOKUP(L55,'3-Productie normen'!$B$35:$C$38,2,FALSE),FALSE)))</f>
        <v>0</v>
      </c>
      <c r="Y55" s="337">
        <f t="shared" si="1"/>
        <v>0</v>
      </c>
      <c r="Z55" s="337">
        <f t="shared" si="2"/>
        <v>0</v>
      </c>
      <c r="AA55" s="337">
        <f t="shared" si="3"/>
        <v>0</v>
      </c>
      <c r="AB55" s="338" t="str">
        <f>VLOOKUP(H55,'3-Productie normen'!A:O,12,FALSE)</f>
        <v>B</v>
      </c>
      <c r="AC55" s="338"/>
      <c r="AE55" s="339">
        <f t="shared" si="4"/>
        <v>637.5</v>
      </c>
    </row>
    <row r="56" spans="1:31" ht="14.1" customHeight="1">
      <c r="A56" s="71">
        <v>56</v>
      </c>
      <c r="B56" s="482" t="s">
        <v>88</v>
      </c>
      <c r="C56" s="482"/>
      <c r="D56" s="333" t="s">
        <v>184</v>
      </c>
      <c r="E56" s="334" t="s">
        <v>216</v>
      </c>
      <c r="F56" s="513" t="s">
        <v>185</v>
      </c>
      <c r="G56" s="69" t="s">
        <v>193</v>
      </c>
      <c r="H56" s="314" t="s">
        <v>135</v>
      </c>
      <c r="I56" s="69" t="s">
        <v>187</v>
      </c>
      <c r="J56" s="335">
        <v>22.5</v>
      </c>
      <c r="K56" s="336">
        <f t="shared" si="0"/>
        <v>255</v>
      </c>
      <c r="L56" s="247">
        <v>255</v>
      </c>
      <c r="M56" s="247"/>
      <c r="N56" s="247"/>
      <c r="O56" s="247"/>
      <c r="P56" s="247"/>
      <c r="Q56" s="247"/>
      <c r="R56" s="246" t="e">
        <f>IF(L56="nio",0,IF(L56&gt;0,L56*J56/X56,0))*VLOOKUP(B56,'2-Kosten per locatie'!$A$14:$C$56,3,FALSE)</f>
        <v>#DIV/0!</v>
      </c>
      <c r="S56" s="246">
        <f>IF(L56="nio",0,IF(M56&gt;0,M56*J56/Y56,0))*VLOOKUP(B56,'2-Kosten per locatie'!$A$14:$C$56,3,FALSE)</f>
        <v>0</v>
      </c>
      <c r="T56" s="246">
        <f>IF(L56="nio",0,IF(N56&gt;0,N56*J56/Z56,0))*VLOOKUP(B56,'2-Kosten per locatie'!$A$14:$C$56,3,FALSE)</f>
        <v>0</v>
      </c>
      <c r="U56" s="246">
        <f>IF(L56="nio",0,IF(O56&gt;0,O56*J56/AA56,0))*VLOOKUP(B56,'2-Kosten per locatie'!$A$14:$C$56,3,FALSE)</f>
        <v>0</v>
      </c>
      <c r="V56" s="246">
        <f>IF(L56="nio",0,IF(P56&gt;0,P56*J56/Z56,0))*VLOOKUP(B56,'2-Kosten per locatie'!$A$14:$C$56,3,FALSE)</f>
        <v>0</v>
      </c>
      <c r="W56" s="246">
        <f>IF(L56="nio",0,IF(Q56&gt;0,Q56*J56/AA56,0))*VLOOKUP(B56,'2-Kosten per locatie'!$A$14:$C$56,3,FALSE)</f>
        <v>0</v>
      </c>
      <c r="X56" s="337">
        <f>IF(L56="nio",0,IF(L56&gt;0,VLOOKUP(H56,'3-Productie normen'!A:L,VLOOKUP(L56,'3-Productie normen'!$B$35:$C$38,2,FALSE),FALSE)))</f>
        <v>0</v>
      </c>
      <c r="Y56" s="337">
        <f t="shared" si="1"/>
        <v>0</v>
      </c>
      <c r="Z56" s="337">
        <f t="shared" si="2"/>
        <v>0</v>
      </c>
      <c r="AA56" s="337">
        <f t="shared" si="3"/>
        <v>0</v>
      </c>
      <c r="AB56" s="338" t="str">
        <f>VLOOKUP(H56,'3-Productie normen'!A:O,12,FALSE)</f>
        <v>V</v>
      </c>
      <c r="AC56" s="338"/>
      <c r="AE56" s="339">
        <f t="shared" si="4"/>
        <v>5737.5</v>
      </c>
    </row>
    <row r="57" spans="1:31" ht="14.1" customHeight="1">
      <c r="A57" s="71">
        <v>57</v>
      </c>
      <c r="B57" s="482" t="s">
        <v>88</v>
      </c>
      <c r="C57" s="482"/>
      <c r="D57" s="333" t="s">
        <v>184</v>
      </c>
      <c r="E57" s="334">
        <v>1010</v>
      </c>
      <c r="F57" s="513" t="s">
        <v>185</v>
      </c>
      <c r="G57" s="69" t="s">
        <v>193</v>
      </c>
      <c r="H57" s="314" t="s">
        <v>135</v>
      </c>
      <c r="I57" s="69" t="s">
        <v>191</v>
      </c>
      <c r="J57" s="335">
        <v>83</v>
      </c>
      <c r="K57" s="336">
        <f t="shared" si="0"/>
        <v>255</v>
      </c>
      <c r="L57" s="247">
        <v>255</v>
      </c>
      <c r="M57" s="247"/>
      <c r="N57" s="247"/>
      <c r="O57" s="247"/>
      <c r="P57" s="247"/>
      <c r="Q57" s="247"/>
      <c r="R57" s="246" t="e">
        <f>IF(L57="nio",0,IF(L57&gt;0,L57*J57/X57,0))*VLOOKUP(B57,'2-Kosten per locatie'!$A$14:$C$56,3,FALSE)</f>
        <v>#DIV/0!</v>
      </c>
      <c r="S57" s="246">
        <f>IF(L57="nio",0,IF(M57&gt;0,M57*J57/Y57,0))*VLOOKUP(B57,'2-Kosten per locatie'!$A$14:$C$56,3,FALSE)</f>
        <v>0</v>
      </c>
      <c r="T57" s="246">
        <f>IF(L57="nio",0,IF(N57&gt;0,N57*J57/Z57,0))*VLOOKUP(B57,'2-Kosten per locatie'!$A$14:$C$56,3,FALSE)</f>
        <v>0</v>
      </c>
      <c r="U57" s="246">
        <f>IF(L57="nio",0,IF(O57&gt;0,O57*J57/AA57,0))*VLOOKUP(B57,'2-Kosten per locatie'!$A$14:$C$56,3,FALSE)</f>
        <v>0</v>
      </c>
      <c r="V57" s="246">
        <f>IF(L57="nio",0,IF(P57&gt;0,P57*J57/Z57,0))*VLOOKUP(B57,'2-Kosten per locatie'!$A$14:$C$56,3,FALSE)</f>
        <v>0</v>
      </c>
      <c r="W57" s="246">
        <f>IF(L57="nio",0,IF(Q57&gt;0,Q57*J57/AA57,0))*VLOOKUP(B57,'2-Kosten per locatie'!$A$14:$C$56,3,FALSE)</f>
        <v>0</v>
      </c>
      <c r="X57" s="337">
        <f>IF(L57="nio",0,IF(L57&gt;0,VLOOKUP(H57,'3-Productie normen'!A:L,VLOOKUP(L57,'3-Productie normen'!$B$35:$C$38,2,FALSE),FALSE)))</f>
        <v>0</v>
      </c>
      <c r="Y57" s="337">
        <f t="shared" si="1"/>
        <v>0</v>
      </c>
      <c r="Z57" s="337">
        <f t="shared" si="2"/>
        <v>0</v>
      </c>
      <c r="AA57" s="337">
        <f t="shared" si="3"/>
        <v>0</v>
      </c>
      <c r="AB57" s="338" t="str">
        <f>VLOOKUP(H57,'3-Productie normen'!A:O,12,FALSE)</f>
        <v>V</v>
      </c>
      <c r="AC57" s="338"/>
      <c r="AE57" s="339">
        <f t="shared" si="4"/>
        <v>21165</v>
      </c>
    </row>
    <row r="58" spans="1:31" ht="14.1" customHeight="1">
      <c r="A58" s="71">
        <v>58</v>
      </c>
      <c r="B58" s="482" t="s">
        <v>88</v>
      </c>
      <c r="C58" s="482"/>
      <c r="D58" s="333" t="s">
        <v>184</v>
      </c>
      <c r="E58" s="334">
        <v>1308</v>
      </c>
      <c r="F58" s="513" t="s">
        <v>185</v>
      </c>
      <c r="G58" s="69" t="s">
        <v>193</v>
      </c>
      <c r="H58" s="314" t="s">
        <v>135</v>
      </c>
      <c r="I58" s="69" t="s">
        <v>191</v>
      </c>
      <c r="J58" s="335">
        <v>55</v>
      </c>
      <c r="K58" s="336">
        <f t="shared" si="0"/>
        <v>255</v>
      </c>
      <c r="L58" s="247">
        <v>255</v>
      </c>
      <c r="M58" s="247"/>
      <c r="N58" s="247"/>
      <c r="O58" s="247"/>
      <c r="P58" s="247"/>
      <c r="Q58" s="247"/>
      <c r="R58" s="246" t="e">
        <f>IF(L58="nio",0,IF(L58&gt;0,L58*J58/X58,0))*VLOOKUP(B58,'2-Kosten per locatie'!$A$14:$C$56,3,FALSE)</f>
        <v>#DIV/0!</v>
      </c>
      <c r="S58" s="246">
        <f>IF(L58="nio",0,IF(M58&gt;0,M58*J58/Y58,0))*VLOOKUP(B58,'2-Kosten per locatie'!$A$14:$C$56,3,FALSE)</f>
        <v>0</v>
      </c>
      <c r="T58" s="246">
        <f>IF(L58="nio",0,IF(N58&gt;0,N58*J58/Z58,0))*VLOOKUP(B58,'2-Kosten per locatie'!$A$14:$C$56,3,FALSE)</f>
        <v>0</v>
      </c>
      <c r="U58" s="246">
        <f>IF(L58="nio",0,IF(O58&gt;0,O58*J58/AA58,0))*VLOOKUP(B58,'2-Kosten per locatie'!$A$14:$C$56,3,FALSE)</f>
        <v>0</v>
      </c>
      <c r="V58" s="246">
        <f>IF(L58="nio",0,IF(P58&gt;0,P58*J58/Z58,0))*VLOOKUP(B58,'2-Kosten per locatie'!$A$14:$C$56,3,FALSE)</f>
        <v>0</v>
      </c>
      <c r="W58" s="246">
        <f>IF(L58="nio",0,IF(Q58&gt;0,Q58*J58/AA58,0))*VLOOKUP(B58,'2-Kosten per locatie'!$A$14:$C$56,3,FALSE)</f>
        <v>0</v>
      </c>
      <c r="X58" s="337">
        <f>IF(L58="nio",0,IF(L58&gt;0,VLOOKUP(H58,'3-Productie normen'!A:L,VLOOKUP(L58,'3-Productie normen'!$B$35:$C$38,2,FALSE),FALSE)))</f>
        <v>0</v>
      </c>
      <c r="Y58" s="337">
        <f t="shared" si="1"/>
        <v>0</v>
      </c>
      <c r="Z58" s="337">
        <f t="shared" si="2"/>
        <v>0</v>
      </c>
      <c r="AA58" s="337">
        <f t="shared" si="3"/>
        <v>0</v>
      </c>
      <c r="AB58" s="338" t="str">
        <f>VLOOKUP(H58,'3-Productie normen'!A:O,12,FALSE)</f>
        <v>V</v>
      </c>
      <c r="AC58" s="338"/>
      <c r="AE58" s="339">
        <f t="shared" si="4"/>
        <v>14025</v>
      </c>
    </row>
    <row r="59" spans="1:31" ht="14.1" customHeight="1">
      <c r="A59" s="71">
        <v>59</v>
      </c>
      <c r="B59" s="482" t="s">
        <v>88</v>
      </c>
      <c r="C59" s="482"/>
      <c r="D59" s="333" t="s">
        <v>184</v>
      </c>
      <c r="E59" s="334">
        <v>1311</v>
      </c>
      <c r="F59" s="513" t="s">
        <v>185</v>
      </c>
      <c r="G59" s="69" t="s">
        <v>193</v>
      </c>
      <c r="H59" s="314" t="s">
        <v>135</v>
      </c>
      <c r="I59" s="69" t="s">
        <v>191</v>
      </c>
      <c r="J59" s="335">
        <v>55</v>
      </c>
      <c r="K59" s="336">
        <f t="shared" si="0"/>
        <v>255</v>
      </c>
      <c r="L59" s="247">
        <v>255</v>
      </c>
      <c r="M59" s="247"/>
      <c r="N59" s="247"/>
      <c r="O59" s="247"/>
      <c r="P59" s="247"/>
      <c r="Q59" s="247"/>
      <c r="R59" s="246" t="e">
        <f>IF(L59="nio",0,IF(L59&gt;0,L59*J59/X59,0))*VLOOKUP(B59,'2-Kosten per locatie'!$A$14:$C$56,3,FALSE)</f>
        <v>#DIV/0!</v>
      </c>
      <c r="S59" s="246">
        <f>IF(L59="nio",0,IF(M59&gt;0,M59*J59/Y59,0))*VLOOKUP(B59,'2-Kosten per locatie'!$A$14:$C$56,3,FALSE)</f>
        <v>0</v>
      </c>
      <c r="T59" s="246">
        <f>IF(L59="nio",0,IF(N59&gt;0,N59*J59/Z59,0))*VLOOKUP(B59,'2-Kosten per locatie'!$A$14:$C$56,3,FALSE)</f>
        <v>0</v>
      </c>
      <c r="U59" s="246">
        <f>IF(L59="nio",0,IF(O59&gt;0,O59*J59/AA59,0))*VLOOKUP(B59,'2-Kosten per locatie'!$A$14:$C$56,3,FALSE)</f>
        <v>0</v>
      </c>
      <c r="V59" s="246">
        <f>IF(L59="nio",0,IF(P59&gt;0,P59*J59/Z59,0))*VLOOKUP(B59,'2-Kosten per locatie'!$A$14:$C$56,3,FALSE)</f>
        <v>0</v>
      </c>
      <c r="W59" s="246">
        <f>IF(L59="nio",0,IF(Q59&gt;0,Q59*J59/AA59,0))*VLOOKUP(B59,'2-Kosten per locatie'!$A$14:$C$56,3,FALSE)</f>
        <v>0</v>
      </c>
      <c r="X59" s="337">
        <f>IF(L59="nio",0,IF(L59&gt;0,VLOOKUP(H59,'3-Productie normen'!A:L,VLOOKUP(L59,'3-Productie normen'!$B$35:$C$38,2,FALSE),FALSE)))</f>
        <v>0</v>
      </c>
      <c r="Y59" s="337">
        <f t="shared" si="1"/>
        <v>0</v>
      </c>
      <c r="Z59" s="337">
        <f t="shared" si="2"/>
        <v>0</v>
      </c>
      <c r="AA59" s="337">
        <f t="shared" si="3"/>
        <v>0</v>
      </c>
      <c r="AB59" s="338" t="str">
        <f>VLOOKUP(H59,'3-Productie normen'!A:O,12,FALSE)</f>
        <v>V</v>
      </c>
      <c r="AC59" s="338"/>
      <c r="AE59" s="339">
        <f t="shared" si="4"/>
        <v>14025</v>
      </c>
    </row>
    <row r="60" spans="1:31" ht="14.1" customHeight="1">
      <c r="A60" s="71">
        <v>60</v>
      </c>
      <c r="B60" s="482" t="s">
        <v>88</v>
      </c>
      <c r="C60" s="482"/>
      <c r="D60" s="333" t="s">
        <v>184</v>
      </c>
      <c r="E60" s="334">
        <v>1301</v>
      </c>
      <c r="F60" s="513" t="s">
        <v>185</v>
      </c>
      <c r="G60" s="69" t="s">
        <v>218</v>
      </c>
      <c r="H60" s="314" t="s">
        <v>145</v>
      </c>
      <c r="I60" s="69" t="s">
        <v>187</v>
      </c>
      <c r="J60" s="335">
        <v>10.55</v>
      </c>
      <c r="K60" s="336">
        <f t="shared" si="0"/>
        <v>255</v>
      </c>
      <c r="L60" s="247">
        <v>255</v>
      </c>
      <c r="M60" s="247"/>
      <c r="N60" s="247"/>
      <c r="O60" s="247"/>
      <c r="P60" s="247"/>
      <c r="Q60" s="247"/>
      <c r="R60" s="246" t="e">
        <f>IF(L60="nio",0,IF(L60&gt;0,L60*J60/X60,0))*VLOOKUP(B60,'2-Kosten per locatie'!$A$14:$C$56,3,FALSE)</f>
        <v>#DIV/0!</v>
      </c>
      <c r="S60" s="246">
        <f>IF(L60="nio",0,IF(M60&gt;0,M60*J60/Y60,0))*VLOOKUP(B60,'2-Kosten per locatie'!$A$14:$C$56,3,FALSE)</f>
        <v>0</v>
      </c>
      <c r="T60" s="246">
        <f>IF(L60="nio",0,IF(N60&gt;0,N60*J60/Z60,0))*VLOOKUP(B60,'2-Kosten per locatie'!$A$14:$C$56,3,FALSE)</f>
        <v>0</v>
      </c>
      <c r="U60" s="246">
        <f>IF(L60="nio",0,IF(O60&gt;0,O60*J60/AA60,0))*VLOOKUP(B60,'2-Kosten per locatie'!$A$14:$C$56,3,FALSE)</f>
        <v>0</v>
      </c>
      <c r="V60" s="246">
        <f>IF(L60="nio",0,IF(P60&gt;0,P60*J60/Z60,0))*VLOOKUP(B60,'2-Kosten per locatie'!$A$14:$C$56,3,FALSE)</f>
        <v>0</v>
      </c>
      <c r="W60" s="246">
        <f>IF(L60="nio",0,IF(Q60&gt;0,Q60*J60/AA60,0))*VLOOKUP(B60,'2-Kosten per locatie'!$A$14:$C$56,3,FALSE)</f>
        <v>0</v>
      </c>
      <c r="X60" s="337">
        <f>IF(L60="nio",0,IF(L60&gt;0,VLOOKUP(H60,'3-Productie normen'!A:L,VLOOKUP(L60,'3-Productie normen'!$B$35:$C$38,2,FALSE),FALSE)))</f>
        <v>0</v>
      </c>
      <c r="Y60" s="337">
        <f t="shared" si="1"/>
        <v>0</v>
      </c>
      <c r="Z60" s="337">
        <f t="shared" si="2"/>
        <v>0</v>
      </c>
      <c r="AA60" s="337">
        <f t="shared" si="3"/>
        <v>0</v>
      </c>
      <c r="AB60" s="338" t="str">
        <f>VLOOKUP(H60,'3-Productie normen'!A:O,12,FALSE)</f>
        <v>B</v>
      </c>
      <c r="AC60" s="338"/>
      <c r="AE60" s="339">
        <f t="shared" si="4"/>
        <v>2690.25</v>
      </c>
    </row>
    <row r="61" spans="1:31" ht="14.1" customHeight="1">
      <c r="A61" s="71">
        <v>61</v>
      </c>
      <c r="B61" s="482" t="s">
        <v>88</v>
      </c>
      <c r="C61" s="482"/>
      <c r="D61" s="333" t="s">
        <v>184</v>
      </c>
      <c r="E61" s="334">
        <v>1306</v>
      </c>
      <c r="F61" s="513" t="s">
        <v>185</v>
      </c>
      <c r="G61" s="69" t="s">
        <v>219</v>
      </c>
      <c r="H61" s="314" t="s">
        <v>145</v>
      </c>
      <c r="I61" s="69" t="s">
        <v>187</v>
      </c>
      <c r="J61" s="335">
        <v>45</v>
      </c>
      <c r="K61" s="336">
        <f t="shared" si="0"/>
        <v>255</v>
      </c>
      <c r="L61" s="247">
        <v>255</v>
      </c>
      <c r="M61" s="247"/>
      <c r="N61" s="247"/>
      <c r="O61" s="247"/>
      <c r="P61" s="247"/>
      <c r="Q61" s="247"/>
      <c r="R61" s="246" t="e">
        <f>IF(L61="nio",0,IF(L61&gt;0,L61*J61/X61,0))*VLOOKUP(B61,'2-Kosten per locatie'!$A$14:$C$56,3,FALSE)</f>
        <v>#DIV/0!</v>
      </c>
      <c r="S61" s="246">
        <f>IF(L61="nio",0,IF(M61&gt;0,M61*J61/Y61,0))*VLOOKUP(B61,'2-Kosten per locatie'!$A$14:$C$56,3,FALSE)</f>
        <v>0</v>
      </c>
      <c r="T61" s="246">
        <f>IF(L61="nio",0,IF(N61&gt;0,N61*J61/Z61,0))*VLOOKUP(B61,'2-Kosten per locatie'!$A$14:$C$56,3,FALSE)</f>
        <v>0</v>
      </c>
      <c r="U61" s="246">
        <f>IF(L61="nio",0,IF(O61&gt;0,O61*J61/AA61,0))*VLOOKUP(B61,'2-Kosten per locatie'!$A$14:$C$56,3,FALSE)</f>
        <v>0</v>
      </c>
      <c r="V61" s="246">
        <f>IF(L61="nio",0,IF(P61&gt;0,P61*J61/Z61,0))*VLOOKUP(B61,'2-Kosten per locatie'!$A$14:$C$56,3,FALSE)</f>
        <v>0</v>
      </c>
      <c r="W61" s="246">
        <f>IF(L61="nio",0,IF(Q61&gt;0,Q61*J61/AA61,0))*VLOOKUP(B61,'2-Kosten per locatie'!$A$14:$C$56,3,FALSE)</f>
        <v>0</v>
      </c>
      <c r="X61" s="337">
        <f>IF(L61="nio",0,IF(L61&gt;0,VLOOKUP(H61,'3-Productie normen'!A:L,VLOOKUP(L61,'3-Productie normen'!$B$35:$C$38,2,FALSE),FALSE)))</f>
        <v>0</v>
      </c>
      <c r="Y61" s="337">
        <f t="shared" si="1"/>
        <v>0</v>
      </c>
      <c r="Z61" s="337">
        <f t="shared" si="2"/>
        <v>0</v>
      </c>
      <c r="AA61" s="337">
        <f t="shared" si="3"/>
        <v>0</v>
      </c>
      <c r="AB61" s="338" t="str">
        <f>VLOOKUP(H61,'3-Productie normen'!A:O,12,FALSE)</f>
        <v>B</v>
      </c>
      <c r="AC61" s="338"/>
      <c r="AE61" s="339">
        <f t="shared" si="4"/>
        <v>11475</v>
      </c>
    </row>
    <row r="62" spans="1:31" ht="14.1" customHeight="1">
      <c r="A62" s="71">
        <v>62</v>
      </c>
      <c r="B62" s="482" t="s">
        <v>88</v>
      </c>
      <c r="C62" s="482"/>
      <c r="D62" s="333" t="s">
        <v>184</v>
      </c>
      <c r="E62" s="334">
        <v>1304</v>
      </c>
      <c r="F62" s="513" t="s">
        <v>185</v>
      </c>
      <c r="G62" s="69" t="s">
        <v>218</v>
      </c>
      <c r="H62" s="314" t="s">
        <v>145</v>
      </c>
      <c r="I62" s="69" t="s">
        <v>187</v>
      </c>
      <c r="J62" s="335">
        <v>26.8</v>
      </c>
      <c r="K62" s="336">
        <f t="shared" si="0"/>
        <v>255</v>
      </c>
      <c r="L62" s="247">
        <v>255</v>
      </c>
      <c r="M62" s="247"/>
      <c r="N62" s="247"/>
      <c r="O62" s="247"/>
      <c r="P62" s="247"/>
      <c r="Q62" s="247"/>
      <c r="R62" s="246" t="e">
        <f>IF(L62="nio",0,IF(L62&gt;0,L62*J62/X62,0))*VLOOKUP(B62,'2-Kosten per locatie'!$A$14:$C$56,3,FALSE)</f>
        <v>#DIV/0!</v>
      </c>
      <c r="S62" s="246">
        <f>IF(L62="nio",0,IF(M62&gt;0,M62*J62/Y62,0))*VLOOKUP(B62,'2-Kosten per locatie'!$A$14:$C$56,3,FALSE)</f>
        <v>0</v>
      </c>
      <c r="T62" s="246">
        <f>IF(L62="nio",0,IF(N62&gt;0,N62*J62/Z62,0))*VLOOKUP(B62,'2-Kosten per locatie'!$A$14:$C$56,3,FALSE)</f>
        <v>0</v>
      </c>
      <c r="U62" s="246">
        <f>IF(L62="nio",0,IF(O62&gt;0,O62*J62/AA62,0))*VLOOKUP(B62,'2-Kosten per locatie'!$A$14:$C$56,3,FALSE)</f>
        <v>0</v>
      </c>
      <c r="V62" s="246">
        <f>IF(L62="nio",0,IF(P62&gt;0,P62*J62/Z62,0))*VLOOKUP(B62,'2-Kosten per locatie'!$A$14:$C$56,3,FALSE)</f>
        <v>0</v>
      </c>
      <c r="W62" s="246">
        <f>IF(L62="nio",0,IF(Q62&gt;0,Q62*J62/AA62,0))*VLOOKUP(B62,'2-Kosten per locatie'!$A$14:$C$56,3,FALSE)</f>
        <v>0</v>
      </c>
      <c r="X62" s="337">
        <f>IF(L62="nio",0,IF(L62&gt;0,VLOOKUP(H62,'3-Productie normen'!A:L,VLOOKUP(L62,'3-Productie normen'!$B$35:$C$38,2,FALSE),FALSE)))</f>
        <v>0</v>
      </c>
      <c r="Y62" s="337">
        <f t="shared" si="1"/>
        <v>0</v>
      </c>
      <c r="Z62" s="337">
        <f t="shared" si="2"/>
        <v>0</v>
      </c>
      <c r="AA62" s="337">
        <f t="shared" si="3"/>
        <v>0</v>
      </c>
      <c r="AB62" s="338" t="str">
        <f>VLOOKUP(H62,'3-Productie normen'!A:O,12,FALSE)</f>
        <v>B</v>
      </c>
      <c r="AC62" s="338"/>
      <c r="AE62" s="339">
        <f t="shared" si="4"/>
        <v>6834</v>
      </c>
    </row>
    <row r="63" spans="1:31" ht="14.1" customHeight="1">
      <c r="A63" s="71">
        <v>63</v>
      </c>
      <c r="B63" s="482" t="s">
        <v>88</v>
      </c>
      <c r="C63" s="482"/>
      <c r="D63" s="333" t="s">
        <v>184</v>
      </c>
      <c r="E63" s="334">
        <v>1303</v>
      </c>
      <c r="F63" s="513" t="s">
        <v>185</v>
      </c>
      <c r="G63" s="69" t="s">
        <v>209</v>
      </c>
      <c r="H63" s="314" t="s">
        <v>145</v>
      </c>
      <c r="I63" s="69" t="s">
        <v>187</v>
      </c>
      <c r="J63" s="335">
        <v>5.0999999999999996</v>
      </c>
      <c r="K63" s="336">
        <f t="shared" si="0"/>
        <v>255</v>
      </c>
      <c r="L63" s="247">
        <v>255</v>
      </c>
      <c r="M63" s="247"/>
      <c r="N63" s="247"/>
      <c r="O63" s="247"/>
      <c r="P63" s="247"/>
      <c r="Q63" s="247"/>
      <c r="R63" s="246" t="e">
        <f>IF(L63="nio",0,IF(L63&gt;0,L63*J63/X63,0))*VLOOKUP(B63,'2-Kosten per locatie'!$A$14:$C$56,3,FALSE)</f>
        <v>#DIV/0!</v>
      </c>
      <c r="S63" s="246">
        <f>IF(L63="nio",0,IF(M63&gt;0,M63*J63/Y63,0))*VLOOKUP(B63,'2-Kosten per locatie'!$A$14:$C$56,3,FALSE)</f>
        <v>0</v>
      </c>
      <c r="T63" s="246">
        <f>IF(L63="nio",0,IF(N63&gt;0,N63*J63/Z63,0))*VLOOKUP(B63,'2-Kosten per locatie'!$A$14:$C$56,3,FALSE)</f>
        <v>0</v>
      </c>
      <c r="U63" s="246">
        <f>IF(L63="nio",0,IF(O63&gt;0,O63*J63/AA63,0))*VLOOKUP(B63,'2-Kosten per locatie'!$A$14:$C$56,3,FALSE)</f>
        <v>0</v>
      </c>
      <c r="V63" s="246">
        <f>IF(L63="nio",0,IF(P63&gt;0,P63*J63/Z63,0))*VLOOKUP(B63,'2-Kosten per locatie'!$A$14:$C$56,3,FALSE)</f>
        <v>0</v>
      </c>
      <c r="W63" s="246">
        <f>IF(L63="nio",0,IF(Q63&gt;0,Q63*J63/AA63,0))*VLOOKUP(B63,'2-Kosten per locatie'!$A$14:$C$56,3,FALSE)</f>
        <v>0</v>
      </c>
      <c r="X63" s="337">
        <f>IF(L63="nio",0,IF(L63&gt;0,VLOOKUP(H63,'3-Productie normen'!A:L,VLOOKUP(L63,'3-Productie normen'!$B$35:$C$38,2,FALSE),FALSE)))</f>
        <v>0</v>
      </c>
      <c r="Y63" s="337">
        <f t="shared" si="1"/>
        <v>0</v>
      </c>
      <c r="Z63" s="337">
        <f t="shared" si="2"/>
        <v>0</v>
      </c>
      <c r="AA63" s="337">
        <f t="shared" si="3"/>
        <v>0</v>
      </c>
      <c r="AB63" s="338" t="str">
        <f>VLOOKUP(H63,'3-Productie normen'!A:O,12,FALSE)</f>
        <v>B</v>
      </c>
      <c r="AC63" s="338"/>
      <c r="AE63" s="339">
        <f t="shared" si="4"/>
        <v>1300.5</v>
      </c>
    </row>
    <row r="64" spans="1:31" ht="14.1" customHeight="1">
      <c r="A64" s="71">
        <v>64</v>
      </c>
      <c r="B64" s="482" t="s">
        <v>88</v>
      </c>
      <c r="C64" s="482"/>
      <c r="D64" s="333" t="s">
        <v>184</v>
      </c>
      <c r="E64" s="334">
        <v>1302</v>
      </c>
      <c r="F64" s="513" t="s">
        <v>185</v>
      </c>
      <c r="G64" s="69" t="s">
        <v>189</v>
      </c>
      <c r="H64" s="314" t="s">
        <v>128</v>
      </c>
      <c r="I64" s="69" t="s">
        <v>187</v>
      </c>
      <c r="J64" s="335">
        <v>26.4</v>
      </c>
      <c r="K64" s="336">
        <f t="shared" si="0"/>
        <v>255</v>
      </c>
      <c r="L64" s="247">
        <v>255</v>
      </c>
      <c r="M64" s="247"/>
      <c r="N64" s="247"/>
      <c r="O64" s="247"/>
      <c r="P64" s="247"/>
      <c r="Q64" s="247"/>
      <c r="R64" s="246" t="e">
        <f>IF(L64="nio",0,IF(L64&gt;0,L64*J64/X64,0))*VLOOKUP(B64,'2-Kosten per locatie'!$A$14:$C$56,3,FALSE)</f>
        <v>#DIV/0!</v>
      </c>
      <c r="S64" s="246">
        <f>IF(L64="nio",0,IF(M64&gt;0,M64*J64/Y64,0))*VLOOKUP(B64,'2-Kosten per locatie'!$A$14:$C$56,3,FALSE)</f>
        <v>0</v>
      </c>
      <c r="T64" s="246">
        <f>IF(L64="nio",0,IF(N64&gt;0,N64*J64/Z64,0))*VLOOKUP(B64,'2-Kosten per locatie'!$A$14:$C$56,3,FALSE)</f>
        <v>0</v>
      </c>
      <c r="U64" s="246">
        <f>IF(L64="nio",0,IF(O64&gt;0,O64*J64/AA64,0))*VLOOKUP(B64,'2-Kosten per locatie'!$A$14:$C$56,3,FALSE)</f>
        <v>0</v>
      </c>
      <c r="V64" s="246">
        <f>IF(L64="nio",0,IF(P64&gt;0,P64*J64/Z64,0))*VLOOKUP(B64,'2-Kosten per locatie'!$A$14:$C$56,3,FALSE)</f>
        <v>0</v>
      </c>
      <c r="W64" s="246">
        <f>IF(L64="nio",0,IF(Q64&gt;0,Q64*J64/AA64,0))*VLOOKUP(B64,'2-Kosten per locatie'!$A$14:$C$56,3,FALSE)</f>
        <v>0</v>
      </c>
      <c r="X64" s="337">
        <f>IF(L64="nio",0,IF(L64&gt;0,VLOOKUP(H64,'3-Productie normen'!A:L,VLOOKUP(L64,'3-Productie normen'!$B$35:$C$38,2,FALSE),FALSE)))</f>
        <v>0</v>
      </c>
      <c r="Y64" s="337">
        <f t="shared" si="1"/>
        <v>0</v>
      </c>
      <c r="Z64" s="337">
        <f t="shared" si="2"/>
        <v>0</v>
      </c>
      <c r="AA64" s="337">
        <f t="shared" si="3"/>
        <v>0</v>
      </c>
      <c r="AB64" s="338" t="str">
        <f>VLOOKUP(H64,'3-Productie normen'!A:O,12,FALSE)</f>
        <v>B</v>
      </c>
      <c r="AC64" s="338"/>
      <c r="AE64" s="339">
        <f t="shared" si="4"/>
        <v>6732</v>
      </c>
    </row>
    <row r="65" spans="1:31" ht="14.1" customHeight="1">
      <c r="A65" s="71">
        <v>65</v>
      </c>
      <c r="B65" s="482" t="s">
        <v>88</v>
      </c>
      <c r="C65" s="482"/>
      <c r="D65" s="333" t="s">
        <v>184</v>
      </c>
      <c r="E65" s="334">
        <v>1305</v>
      </c>
      <c r="F65" s="513" t="s">
        <v>185</v>
      </c>
      <c r="G65" s="69" t="s">
        <v>193</v>
      </c>
      <c r="H65" s="314" t="s">
        <v>135</v>
      </c>
      <c r="I65" s="69" t="s">
        <v>191</v>
      </c>
      <c r="J65" s="335">
        <v>58</v>
      </c>
      <c r="K65" s="336">
        <f t="shared" si="0"/>
        <v>255</v>
      </c>
      <c r="L65" s="247">
        <v>255</v>
      </c>
      <c r="M65" s="247"/>
      <c r="N65" s="247"/>
      <c r="O65" s="247"/>
      <c r="P65" s="247"/>
      <c r="Q65" s="247"/>
      <c r="R65" s="246" t="e">
        <f>IF(L65="nio",0,IF(L65&gt;0,L65*J65/X65,0))*VLOOKUP(B65,'2-Kosten per locatie'!$A$14:$C$56,3,FALSE)</f>
        <v>#DIV/0!</v>
      </c>
      <c r="S65" s="246">
        <f>IF(L65="nio",0,IF(M65&gt;0,M65*J65/Y65,0))*VLOOKUP(B65,'2-Kosten per locatie'!$A$14:$C$56,3,FALSE)</f>
        <v>0</v>
      </c>
      <c r="T65" s="246">
        <f>IF(L65="nio",0,IF(N65&gt;0,N65*J65/Z65,0))*VLOOKUP(B65,'2-Kosten per locatie'!$A$14:$C$56,3,FALSE)</f>
        <v>0</v>
      </c>
      <c r="U65" s="246">
        <f>IF(L65="nio",0,IF(O65&gt;0,O65*J65/AA65,0))*VLOOKUP(B65,'2-Kosten per locatie'!$A$14:$C$56,3,FALSE)</f>
        <v>0</v>
      </c>
      <c r="V65" s="246">
        <f>IF(L65="nio",0,IF(P65&gt;0,P65*J65/Z65,0))*VLOOKUP(B65,'2-Kosten per locatie'!$A$14:$C$56,3,FALSE)</f>
        <v>0</v>
      </c>
      <c r="W65" s="246">
        <f>IF(L65="nio",0,IF(Q65&gt;0,Q65*J65/AA65,0))*VLOOKUP(B65,'2-Kosten per locatie'!$A$14:$C$56,3,FALSE)</f>
        <v>0</v>
      </c>
      <c r="X65" s="337">
        <f>IF(L65="nio",0,IF(L65&gt;0,VLOOKUP(H65,'3-Productie normen'!A:L,VLOOKUP(L65,'3-Productie normen'!$B$35:$C$38,2,FALSE),FALSE)))</f>
        <v>0</v>
      </c>
      <c r="Y65" s="337">
        <f t="shared" si="1"/>
        <v>0</v>
      </c>
      <c r="Z65" s="337">
        <f t="shared" si="2"/>
        <v>0</v>
      </c>
      <c r="AA65" s="337">
        <f t="shared" si="3"/>
        <v>0</v>
      </c>
      <c r="AB65" s="338" t="str">
        <f>VLOOKUP(H65,'3-Productie normen'!A:O,12,FALSE)</f>
        <v>V</v>
      </c>
      <c r="AC65" s="338"/>
      <c r="AE65" s="339">
        <f t="shared" si="4"/>
        <v>14790</v>
      </c>
    </row>
    <row r="66" spans="1:31" ht="14.1" customHeight="1">
      <c r="A66" s="71">
        <v>66</v>
      </c>
      <c r="B66" s="482" t="s">
        <v>88</v>
      </c>
      <c r="C66" s="482"/>
      <c r="D66" s="333" t="s">
        <v>184</v>
      </c>
      <c r="E66" s="334">
        <v>1307</v>
      </c>
      <c r="F66" s="513" t="s">
        <v>185</v>
      </c>
      <c r="G66" s="69" t="s">
        <v>189</v>
      </c>
      <c r="H66" s="314" t="s">
        <v>128</v>
      </c>
      <c r="I66" s="69" t="s">
        <v>187</v>
      </c>
      <c r="J66" s="335">
        <v>25.7</v>
      </c>
      <c r="K66" s="336">
        <f t="shared" si="0"/>
        <v>255</v>
      </c>
      <c r="L66" s="247">
        <v>255</v>
      </c>
      <c r="M66" s="247"/>
      <c r="N66" s="247"/>
      <c r="O66" s="247"/>
      <c r="P66" s="247"/>
      <c r="Q66" s="247"/>
      <c r="R66" s="246" t="e">
        <f>IF(L66="nio",0,IF(L66&gt;0,L66*J66/X66,0))*VLOOKUP(B66,'2-Kosten per locatie'!$A$14:$C$56,3,FALSE)</f>
        <v>#DIV/0!</v>
      </c>
      <c r="S66" s="246">
        <f>IF(L66="nio",0,IF(M66&gt;0,M66*J66/Y66,0))*VLOOKUP(B66,'2-Kosten per locatie'!$A$14:$C$56,3,FALSE)</f>
        <v>0</v>
      </c>
      <c r="T66" s="246">
        <f>IF(L66="nio",0,IF(N66&gt;0,N66*J66/Z66,0))*VLOOKUP(B66,'2-Kosten per locatie'!$A$14:$C$56,3,FALSE)</f>
        <v>0</v>
      </c>
      <c r="U66" s="246">
        <f>IF(L66="nio",0,IF(O66&gt;0,O66*J66/AA66,0))*VLOOKUP(B66,'2-Kosten per locatie'!$A$14:$C$56,3,FALSE)</f>
        <v>0</v>
      </c>
      <c r="V66" s="246">
        <f>IF(L66="nio",0,IF(P66&gt;0,P66*J66/Z66,0))*VLOOKUP(B66,'2-Kosten per locatie'!$A$14:$C$56,3,FALSE)</f>
        <v>0</v>
      </c>
      <c r="W66" s="246">
        <f>IF(L66="nio",0,IF(Q66&gt;0,Q66*J66/AA66,0))*VLOOKUP(B66,'2-Kosten per locatie'!$A$14:$C$56,3,FALSE)</f>
        <v>0</v>
      </c>
      <c r="X66" s="337">
        <f>IF(L66="nio",0,IF(L66&gt;0,VLOOKUP(H66,'3-Productie normen'!A:L,VLOOKUP(L66,'3-Productie normen'!$B$35:$C$38,2,FALSE),FALSE)))</f>
        <v>0</v>
      </c>
      <c r="Y66" s="337">
        <f t="shared" si="1"/>
        <v>0</v>
      </c>
      <c r="Z66" s="337">
        <f t="shared" si="2"/>
        <v>0</v>
      </c>
      <c r="AA66" s="337">
        <f t="shared" si="3"/>
        <v>0</v>
      </c>
      <c r="AB66" s="338" t="str">
        <f>VLOOKUP(H66,'3-Productie normen'!A:O,12,FALSE)</f>
        <v>B</v>
      </c>
      <c r="AC66" s="338"/>
      <c r="AE66" s="339">
        <f t="shared" si="4"/>
        <v>6553.5</v>
      </c>
    </row>
    <row r="67" spans="1:31" ht="14.1" customHeight="1">
      <c r="A67" s="71">
        <v>67</v>
      </c>
      <c r="B67" s="482" t="s">
        <v>88</v>
      </c>
      <c r="C67" s="482"/>
      <c r="D67" s="333" t="s">
        <v>184</v>
      </c>
      <c r="E67" s="334">
        <v>1309</v>
      </c>
      <c r="F67" s="513" t="s">
        <v>185</v>
      </c>
      <c r="G67" s="69" t="s">
        <v>194</v>
      </c>
      <c r="H67" s="314" t="s">
        <v>141</v>
      </c>
      <c r="I67" s="69" t="s">
        <v>195</v>
      </c>
      <c r="J67" s="335">
        <v>12</v>
      </c>
      <c r="K67" s="336">
        <f t="shared" si="0"/>
        <v>510</v>
      </c>
      <c r="L67" s="247">
        <v>255</v>
      </c>
      <c r="M67" s="247">
        <v>255</v>
      </c>
      <c r="N67" s="247"/>
      <c r="O67" s="247"/>
      <c r="P67" s="247"/>
      <c r="Q67" s="247"/>
      <c r="R67" s="246" t="e">
        <f>IF(L67="nio",0,IF(L67&gt;0,L67*J67/X67,0))*VLOOKUP(B67,'2-Kosten per locatie'!$A$14:$C$56,3,FALSE)</f>
        <v>#DIV/0!</v>
      </c>
      <c r="S67" s="246" t="e">
        <f>IF(L67="nio",0,IF(M67&gt;0,M67*J67/Y67,0))*VLOOKUP(B67,'2-Kosten per locatie'!$A$14:$C$56,3,FALSE)</f>
        <v>#DIV/0!</v>
      </c>
      <c r="T67" s="246">
        <f>IF(L67="nio",0,IF(N67&gt;0,N67*J67/Z67,0))*VLOOKUP(B67,'2-Kosten per locatie'!$A$14:$C$56,3,FALSE)</f>
        <v>0</v>
      </c>
      <c r="U67" s="246">
        <f>IF(L67="nio",0,IF(O67&gt;0,O67*J67/AA67,0))*VLOOKUP(B67,'2-Kosten per locatie'!$A$14:$C$56,3,FALSE)</f>
        <v>0</v>
      </c>
      <c r="V67" s="246">
        <f>IF(L67="nio",0,IF(P67&gt;0,P67*J67/Z67,0))*VLOOKUP(B67,'2-Kosten per locatie'!$A$14:$C$56,3,FALSE)</f>
        <v>0</v>
      </c>
      <c r="W67" s="246">
        <f>IF(L67="nio",0,IF(Q67&gt;0,Q67*J67/AA67,0))*VLOOKUP(B67,'2-Kosten per locatie'!$A$14:$C$56,3,FALSE)</f>
        <v>0</v>
      </c>
      <c r="X67" s="337">
        <f>IF(L67="nio",0,IF(L67&gt;0,VLOOKUP(H67,'3-Productie normen'!A:L,VLOOKUP(L67,'3-Productie normen'!$B$35:$C$38,2,FALSE),FALSE)))</f>
        <v>0</v>
      </c>
      <c r="Y67" s="337">
        <f t="shared" si="1"/>
        <v>0</v>
      </c>
      <c r="Z67" s="337">
        <f t="shared" si="2"/>
        <v>0</v>
      </c>
      <c r="AA67" s="337">
        <f t="shared" si="3"/>
        <v>0</v>
      </c>
      <c r="AB67" s="338" t="str">
        <f>VLOOKUP(H67,'3-Productie normen'!A:O,12,FALSE)</f>
        <v>S</v>
      </c>
      <c r="AC67" s="338"/>
      <c r="AE67" s="339">
        <f t="shared" si="4"/>
        <v>6120</v>
      </c>
    </row>
    <row r="68" spans="1:31" ht="14.1" customHeight="1">
      <c r="A68" s="71">
        <v>68</v>
      </c>
      <c r="B68" s="482" t="s">
        <v>88</v>
      </c>
      <c r="C68" s="482"/>
      <c r="D68" s="333" t="s">
        <v>184</v>
      </c>
      <c r="E68" s="334">
        <v>1310</v>
      </c>
      <c r="F68" s="513" t="s">
        <v>185</v>
      </c>
      <c r="G68" s="69" t="s">
        <v>196</v>
      </c>
      <c r="H68" s="314" t="s">
        <v>141</v>
      </c>
      <c r="I68" s="69" t="s">
        <v>195</v>
      </c>
      <c r="J68" s="335">
        <v>12</v>
      </c>
      <c r="K68" s="336">
        <f t="shared" si="0"/>
        <v>510</v>
      </c>
      <c r="L68" s="247">
        <v>255</v>
      </c>
      <c r="M68" s="247">
        <v>255</v>
      </c>
      <c r="N68" s="247"/>
      <c r="O68" s="247"/>
      <c r="P68" s="247"/>
      <c r="Q68" s="247"/>
      <c r="R68" s="246" t="e">
        <f>IF(L68="nio",0,IF(L68&gt;0,L68*J68/X68,0))*VLOOKUP(B68,'2-Kosten per locatie'!$A$14:$C$56,3,FALSE)</f>
        <v>#DIV/0!</v>
      </c>
      <c r="S68" s="246" t="e">
        <f>IF(L68="nio",0,IF(M68&gt;0,M68*J68/Y68,0))*VLOOKUP(B68,'2-Kosten per locatie'!$A$14:$C$56,3,FALSE)</f>
        <v>#DIV/0!</v>
      </c>
      <c r="T68" s="246">
        <f>IF(L68="nio",0,IF(N68&gt;0,N68*J68/Z68,0))*VLOOKUP(B68,'2-Kosten per locatie'!$A$14:$C$56,3,FALSE)</f>
        <v>0</v>
      </c>
      <c r="U68" s="246">
        <f>IF(L68="nio",0,IF(O68&gt;0,O68*J68/AA68,0))*VLOOKUP(B68,'2-Kosten per locatie'!$A$14:$C$56,3,FALSE)</f>
        <v>0</v>
      </c>
      <c r="V68" s="246">
        <f>IF(L68="nio",0,IF(P68&gt;0,P68*J68/Z68,0))*VLOOKUP(B68,'2-Kosten per locatie'!$A$14:$C$56,3,FALSE)</f>
        <v>0</v>
      </c>
      <c r="W68" s="246">
        <f>IF(L68="nio",0,IF(Q68&gt;0,Q68*J68/AA68,0))*VLOOKUP(B68,'2-Kosten per locatie'!$A$14:$C$56,3,FALSE)</f>
        <v>0</v>
      </c>
      <c r="X68" s="337">
        <f>IF(L68="nio",0,IF(L68&gt;0,VLOOKUP(H68,'3-Productie normen'!A:L,VLOOKUP(L68,'3-Productie normen'!$B$35:$C$38,2,FALSE),FALSE)))</f>
        <v>0</v>
      </c>
      <c r="Y68" s="337">
        <f t="shared" si="1"/>
        <v>0</v>
      </c>
      <c r="Z68" s="337">
        <f t="shared" si="2"/>
        <v>0</v>
      </c>
      <c r="AA68" s="337">
        <f t="shared" si="3"/>
        <v>0</v>
      </c>
      <c r="AB68" s="338" t="str">
        <f>VLOOKUP(H68,'3-Productie normen'!A:O,12,FALSE)</f>
        <v>S</v>
      </c>
      <c r="AC68" s="338"/>
      <c r="AE68" s="339">
        <f t="shared" si="4"/>
        <v>6120</v>
      </c>
    </row>
    <row r="69" spans="1:31" ht="14.1" customHeight="1">
      <c r="A69" s="71">
        <v>69</v>
      </c>
      <c r="B69" s="482" t="s">
        <v>88</v>
      </c>
      <c r="C69" s="482"/>
      <c r="D69" s="333" t="s">
        <v>184</v>
      </c>
      <c r="E69" s="334">
        <v>1318</v>
      </c>
      <c r="F69" s="513" t="s">
        <v>185</v>
      </c>
      <c r="G69" s="69" t="s">
        <v>201</v>
      </c>
      <c r="H69" s="314" t="s">
        <v>135</v>
      </c>
      <c r="I69" s="69" t="s">
        <v>191</v>
      </c>
      <c r="J69" s="335">
        <v>21</v>
      </c>
      <c r="K69" s="336">
        <f t="shared" si="0"/>
        <v>255</v>
      </c>
      <c r="L69" s="247">
        <v>255</v>
      </c>
      <c r="M69" s="247"/>
      <c r="N69" s="247"/>
      <c r="O69" s="247"/>
      <c r="P69" s="247"/>
      <c r="Q69" s="247"/>
      <c r="R69" s="246" t="e">
        <f>IF(L69="nio",0,IF(L69&gt;0,L69*J69/X69,0))*VLOOKUP(B69,'2-Kosten per locatie'!$A$14:$C$56,3,FALSE)</f>
        <v>#DIV/0!</v>
      </c>
      <c r="S69" s="246">
        <f>IF(L69="nio",0,IF(M69&gt;0,M69*J69/Y69,0))*VLOOKUP(B69,'2-Kosten per locatie'!$A$14:$C$56,3,FALSE)</f>
        <v>0</v>
      </c>
      <c r="T69" s="246">
        <f>IF(L69="nio",0,IF(N69&gt;0,N69*J69/Z69,0))*VLOOKUP(B69,'2-Kosten per locatie'!$A$14:$C$56,3,FALSE)</f>
        <v>0</v>
      </c>
      <c r="U69" s="246">
        <f>IF(L69="nio",0,IF(O69&gt;0,O69*J69/AA69,0))*VLOOKUP(B69,'2-Kosten per locatie'!$A$14:$C$56,3,FALSE)</f>
        <v>0</v>
      </c>
      <c r="V69" s="246">
        <f>IF(L69="nio",0,IF(P69&gt;0,P69*J69/Z69,0))*VLOOKUP(B69,'2-Kosten per locatie'!$A$14:$C$56,3,FALSE)</f>
        <v>0</v>
      </c>
      <c r="W69" s="246">
        <f>IF(L69="nio",0,IF(Q69&gt;0,Q69*J69/AA69,0))*VLOOKUP(B69,'2-Kosten per locatie'!$A$14:$C$56,3,FALSE)</f>
        <v>0</v>
      </c>
      <c r="X69" s="337">
        <f>IF(L69="nio",0,IF(L69&gt;0,VLOOKUP(H69,'3-Productie normen'!A:L,VLOOKUP(L69,'3-Productie normen'!$B$35:$C$38,2,FALSE),FALSE)))</f>
        <v>0</v>
      </c>
      <c r="Y69" s="337">
        <f t="shared" si="1"/>
        <v>0</v>
      </c>
      <c r="Z69" s="337">
        <f t="shared" si="2"/>
        <v>0</v>
      </c>
      <c r="AA69" s="337">
        <f t="shared" si="3"/>
        <v>0</v>
      </c>
      <c r="AB69" s="338" t="str">
        <f>VLOOKUP(H69,'3-Productie normen'!A:O,12,FALSE)</f>
        <v>V</v>
      </c>
      <c r="AC69" s="338"/>
      <c r="AE69" s="339">
        <f t="shared" si="4"/>
        <v>5355</v>
      </c>
    </row>
    <row r="70" spans="1:31" ht="14.1" customHeight="1">
      <c r="A70" s="71">
        <v>70</v>
      </c>
      <c r="B70" s="482" t="s">
        <v>88</v>
      </c>
      <c r="C70" s="482"/>
      <c r="D70" s="333" t="s">
        <v>184</v>
      </c>
      <c r="E70" s="334">
        <v>1319</v>
      </c>
      <c r="F70" s="513" t="s">
        <v>185</v>
      </c>
      <c r="G70" s="69" t="s">
        <v>220</v>
      </c>
      <c r="H70" s="69" t="s">
        <v>143</v>
      </c>
      <c r="I70" s="69" t="s">
        <v>203</v>
      </c>
      <c r="J70" s="335">
        <v>15.2</v>
      </c>
      <c r="K70" s="336">
        <f t="shared" si="0"/>
        <v>255</v>
      </c>
      <c r="L70" s="247">
        <v>255</v>
      </c>
      <c r="M70" s="247"/>
      <c r="N70" s="247"/>
      <c r="O70" s="247"/>
      <c r="P70" s="247"/>
      <c r="Q70" s="247"/>
      <c r="R70" s="246" t="e">
        <f>IF(L70="nio",0,IF(L70&gt;0,L70*J70/X70,0))*VLOOKUP(B70,'2-Kosten per locatie'!$A$14:$C$56,3,FALSE)</f>
        <v>#DIV/0!</v>
      </c>
      <c r="S70" s="246">
        <f>IF(L70="nio",0,IF(M70&gt;0,M70*J70/Y70,0))*VLOOKUP(B70,'2-Kosten per locatie'!$A$14:$C$56,3,FALSE)</f>
        <v>0</v>
      </c>
      <c r="T70" s="246">
        <f>IF(L70="nio",0,IF(N70&gt;0,N70*J70/Z70,0))*VLOOKUP(B70,'2-Kosten per locatie'!$A$14:$C$56,3,FALSE)</f>
        <v>0</v>
      </c>
      <c r="U70" s="246">
        <f>IF(L70="nio",0,IF(O70&gt;0,O70*J70/AA70,0))*VLOOKUP(B70,'2-Kosten per locatie'!$A$14:$C$56,3,FALSE)</f>
        <v>0</v>
      </c>
      <c r="V70" s="246">
        <f>IF(L70="nio",0,IF(P70&gt;0,P70*J70/Z70,0))*VLOOKUP(B70,'2-Kosten per locatie'!$A$14:$C$56,3,FALSE)</f>
        <v>0</v>
      </c>
      <c r="W70" s="246">
        <f>IF(L70="nio",0,IF(Q70&gt;0,Q70*J70/AA70,0))*VLOOKUP(B70,'2-Kosten per locatie'!$A$14:$C$56,3,FALSE)</f>
        <v>0</v>
      </c>
      <c r="X70" s="337">
        <f>IF(L70="nio",0,IF(L70&gt;0,VLOOKUP(H70,'3-Productie normen'!A:L,VLOOKUP(L70,'3-Productie normen'!$B$35:$C$38,2,FALSE),FALSE)))</f>
        <v>0</v>
      </c>
      <c r="Y70" s="337">
        <f t="shared" si="1"/>
        <v>0</v>
      </c>
      <c r="Z70" s="337">
        <f t="shared" si="2"/>
        <v>0</v>
      </c>
      <c r="AA70" s="337">
        <f t="shared" si="3"/>
        <v>0</v>
      </c>
      <c r="AB70" s="338" t="str">
        <f>VLOOKUP(H70,'3-Productie normen'!A:O,12,FALSE)</f>
        <v>V</v>
      </c>
      <c r="AC70" s="338"/>
      <c r="AE70" s="339">
        <f t="shared" si="4"/>
        <v>3876</v>
      </c>
    </row>
    <row r="71" spans="1:31" ht="14.1" customHeight="1">
      <c r="A71" s="71">
        <v>71</v>
      </c>
      <c r="B71" s="482" t="s">
        <v>88</v>
      </c>
      <c r="C71" s="482"/>
      <c r="D71" s="333" t="s">
        <v>184</v>
      </c>
      <c r="E71" s="334">
        <v>1401</v>
      </c>
      <c r="F71" s="513" t="s">
        <v>185</v>
      </c>
      <c r="G71" s="69" t="s">
        <v>218</v>
      </c>
      <c r="H71" s="314" t="s">
        <v>145</v>
      </c>
      <c r="I71" s="69" t="s">
        <v>187</v>
      </c>
      <c r="J71" s="335">
        <v>5.0999999999999996</v>
      </c>
      <c r="K71" s="336">
        <f t="shared" si="0"/>
        <v>255</v>
      </c>
      <c r="L71" s="247">
        <v>255</v>
      </c>
      <c r="M71" s="247"/>
      <c r="N71" s="247"/>
      <c r="O71" s="247"/>
      <c r="P71" s="247"/>
      <c r="Q71" s="247"/>
      <c r="R71" s="246" t="e">
        <f>IF(L71="nio",0,IF(L71&gt;0,L71*J71/X71,0))*VLOOKUP(B71,'2-Kosten per locatie'!$A$14:$C$56,3,FALSE)</f>
        <v>#DIV/0!</v>
      </c>
      <c r="S71" s="246">
        <f>IF(L71="nio",0,IF(M71&gt;0,M71*J71/Y71,0))*VLOOKUP(B71,'2-Kosten per locatie'!$A$14:$C$56,3,FALSE)</f>
        <v>0</v>
      </c>
      <c r="T71" s="246">
        <f>IF(L71="nio",0,IF(N71&gt;0,N71*J71/Z71,0))*VLOOKUP(B71,'2-Kosten per locatie'!$A$14:$C$56,3,FALSE)</f>
        <v>0</v>
      </c>
      <c r="U71" s="246">
        <f>IF(L71="nio",0,IF(O71&gt;0,O71*J71/AA71,0))*VLOOKUP(B71,'2-Kosten per locatie'!$A$14:$C$56,3,FALSE)</f>
        <v>0</v>
      </c>
      <c r="V71" s="246">
        <f>IF(L71="nio",0,IF(P71&gt;0,P71*J71/Z71,0))*VLOOKUP(B71,'2-Kosten per locatie'!$A$14:$C$56,3,FALSE)</f>
        <v>0</v>
      </c>
      <c r="W71" s="246">
        <f>IF(L71="nio",0,IF(Q71&gt;0,Q71*J71/AA71,0))*VLOOKUP(B71,'2-Kosten per locatie'!$A$14:$C$56,3,FALSE)</f>
        <v>0</v>
      </c>
      <c r="X71" s="337">
        <f>IF(L71="nio",0,IF(L71&gt;0,VLOOKUP(H71,'3-Productie normen'!A:L,VLOOKUP(L71,'3-Productie normen'!$B$35:$C$38,2,FALSE),FALSE)))</f>
        <v>0</v>
      </c>
      <c r="Y71" s="337">
        <f t="shared" si="1"/>
        <v>0</v>
      </c>
      <c r="Z71" s="337">
        <f t="shared" si="2"/>
        <v>0</v>
      </c>
      <c r="AA71" s="337">
        <f t="shared" si="3"/>
        <v>0</v>
      </c>
      <c r="AB71" s="338" t="str">
        <f>VLOOKUP(H71,'3-Productie normen'!A:O,12,FALSE)</f>
        <v>B</v>
      </c>
      <c r="AC71" s="338"/>
      <c r="AE71" s="339">
        <f t="shared" si="4"/>
        <v>1300.5</v>
      </c>
    </row>
    <row r="72" spans="1:31" ht="14.1" customHeight="1">
      <c r="A72" s="71">
        <v>72</v>
      </c>
      <c r="B72" s="482" t="s">
        <v>88</v>
      </c>
      <c r="C72" s="482"/>
      <c r="D72" s="333" t="s">
        <v>184</v>
      </c>
      <c r="E72" s="334">
        <v>1402</v>
      </c>
      <c r="F72" s="513" t="s">
        <v>185</v>
      </c>
      <c r="G72" s="69" t="s">
        <v>209</v>
      </c>
      <c r="H72" s="314" t="s">
        <v>145</v>
      </c>
      <c r="I72" s="69" t="s">
        <v>187</v>
      </c>
      <c r="J72" s="335">
        <v>2.5</v>
      </c>
      <c r="K72" s="336">
        <f t="shared" si="0"/>
        <v>255</v>
      </c>
      <c r="L72" s="247">
        <v>255</v>
      </c>
      <c r="M72" s="247"/>
      <c r="N72" s="247"/>
      <c r="O72" s="247"/>
      <c r="P72" s="247"/>
      <c r="Q72" s="247"/>
      <c r="R72" s="246" t="e">
        <f>IF(L72="nio",0,IF(L72&gt;0,L72*J72/X72,0))*VLOOKUP(B72,'2-Kosten per locatie'!$A$14:$C$56,3,FALSE)</f>
        <v>#DIV/0!</v>
      </c>
      <c r="S72" s="246">
        <f>IF(L72="nio",0,IF(M72&gt;0,M72*J72/Y72,0))*VLOOKUP(B72,'2-Kosten per locatie'!$A$14:$C$56,3,FALSE)</f>
        <v>0</v>
      </c>
      <c r="T72" s="246">
        <f>IF(L72="nio",0,IF(N72&gt;0,N72*J72/Z72,0))*VLOOKUP(B72,'2-Kosten per locatie'!$A$14:$C$56,3,FALSE)</f>
        <v>0</v>
      </c>
      <c r="U72" s="246">
        <f>IF(L72="nio",0,IF(O72&gt;0,O72*J72/AA72,0))*VLOOKUP(B72,'2-Kosten per locatie'!$A$14:$C$56,3,FALSE)</f>
        <v>0</v>
      </c>
      <c r="V72" s="246">
        <f>IF(L72="nio",0,IF(P72&gt;0,P72*J72/Z72,0))*VLOOKUP(B72,'2-Kosten per locatie'!$A$14:$C$56,3,FALSE)</f>
        <v>0</v>
      </c>
      <c r="W72" s="246">
        <f>IF(L72="nio",0,IF(Q72&gt;0,Q72*J72/AA72,0))*VLOOKUP(B72,'2-Kosten per locatie'!$A$14:$C$56,3,FALSE)</f>
        <v>0</v>
      </c>
      <c r="X72" s="337">
        <f>IF(L72="nio",0,IF(L72&gt;0,VLOOKUP(H72,'3-Productie normen'!A:L,VLOOKUP(L72,'3-Productie normen'!$B$35:$C$38,2,FALSE),FALSE)))</f>
        <v>0</v>
      </c>
      <c r="Y72" s="337">
        <f t="shared" si="1"/>
        <v>0</v>
      </c>
      <c r="Z72" s="337">
        <f t="shared" si="2"/>
        <v>0</v>
      </c>
      <c r="AA72" s="337">
        <f t="shared" si="3"/>
        <v>0</v>
      </c>
      <c r="AB72" s="338" t="str">
        <f>VLOOKUP(H72,'3-Productie normen'!A:O,12,FALSE)</f>
        <v>B</v>
      </c>
      <c r="AC72" s="338"/>
      <c r="AE72" s="339">
        <f t="shared" si="4"/>
        <v>637.5</v>
      </c>
    </row>
    <row r="73" spans="1:31" ht="14.1" customHeight="1">
      <c r="A73" s="71">
        <v>73</v>
      </c>
      <c r="B73" s="482" t="s">
        <v>88</v>
      </c>
      <c r="C73" s="482"/>
      <c r="D73" s="333" t="s">
        <v>184</v>
      </c>
      <c r="E73" s="334">
        <v>1403</v>
      </c>
      <c r="F73" s="513" t="s">
        <v>185</v>
      </c>
      <c r="G73" s="69" t="s">
        <v>209</v>
      </c>
      <c r="H73" s="314" t="s">
        <v>145</v>
      </c>
      <c r="I73" s="69" t="s">
        <v>187</v>
      </c>
      <c r="J73" s="335">
        <v>2.5</v>
      </c>
      <c r="K73" s="336">
        <f t="shared" si="0"/>
        <v>255</v>
      </c>
      <c r="L73" s="247">
        <v>255</v>
      </c>
      <c r="M73" s="247"/>
      <c r="N73" s="247"/>
      <c r="O73" s="247"/>
      <c r="P73" s="247"/>
      <c r="Q73" s="247"/>
      <c r="R73" s="246" t="e">
        <f>IF(L73="nio",0,IF(L73&gt;0,L73*J73/X73,0))*VLOOKUP(B73,'2-Kosten per locatie'!$A$14:$C$56,3,FALSE)</f>
        <v>#DIV/0!</v>
      </c>
      <c r="S73" s="246">
        <f>IF(L73="nio",0,IF(M73&gt;0,M73*J73/Y73,0))*VLOOKUP(B73,'2-Kosten per locatie'!$A$14:$C$56,3,FALSE)</f>
        <v>0</v>
      </c>
      <c r="T73" s="246">
        <f>IF(L73="nio",0,IF(N73&gt;0,N73*J73/Z73,0))*VLOOKUP(B73,'2-Kosten per locatie'!$A$14:$C$56,3,FALSE)</f>
        <v>0</v>
      </c>
      <c r="U73" s="246">
        <f>IF(L73="nio",0,IF(O73&gt;0,O73*J73/AA73,0))*VLOOKUP(B73,'2-Kosten per locatie'!$A$14:$C$56,3,FALSE)</f>
        <v>0</v>
      </c>
      <c r="V73" s="246">
        <f>IF(L73="nio",0,IF(P73&gt;0,P73*J73/Z73,0))*VLOOKUP(B73,'2-Kosten per locatie'!$A$14:$C$56,3,FALSE)</f>
        <v>0</v>
      </c>
      <c r="W73" s="246">
        <f>IF(L73="nio",0,IF(Q73&gt;0,Q73*J73/AA73,0))*VLOOKUP(B73,'2-Kosten per locatie'!$A$14:$C$56,3,FALSE)</f>
        <v>0</v>
      </c>
      <c r="X73" s="337">
        <f>IF(L73="nio",0,IF(L73&gt;0,VLOOKUP(H73,'3-Productie normen'!A:L,VLOOKUP(L73,'3-Productie normen'!$B$35:$C$38,2,FALSE),FALSE)))</f>
        <v>0</v>
      </c>
      <c r="Y73" s="337">
        <f t="shared" si="1"/>
        <v>0</v>
      </c>
      <c r="Z73" s="337">
        <f t="shared" si="2"/>
        <v>0</v>
      </c>
      <c r="AA73" s="337">
        <f t="shared" si="3"/>
        <v>0</v>
      </c>
      <c r="AB73" s="338" t="str">
        <f>VLOOKUP(H73,'3-Productie normen'!A:O,12,FALSE)</f>
        <v>B</v>
      </c>
      <c r="AC73" s="338"/>
      <c r="AE73" s="339">
        <f t="shared" si="4"/>
        <v>637.5</v>
      </c>
    </row>
    <row r="74" spans="1:31" ht="14.1" customHeight="1">
      <c r="A74" s="71">
        <v>74</v>
      </c>
      <c r="B74" s="482" t="s">
        <v>88</v>
      </c>
      <c r="C74" s="482"/>
      <c r="D74" s="333" t="s">
        <v>184</v>
      </c>
      <c r="E74" s="334">
        <v>1405</v>
      </c>
      <c r="F74" s="513" t="s">
        <v>185</v>
      </c>
      <c r="G74" s="69" t="s">
        <v>189</v>
      </c>
      <c r="H74" s="314" t="s">
        <v>128</v>
      </c>
      <c r="I74" s="69" t="s">
        <v>187</v>
      </c>
      <c r="J74" s="335">
        <v>187</v>
      </c>
      <c r="K74" s="336">
        <f t="shared" ref="K74:K137" si="5">SUM(L74:Q74)</f>
        <v>255</v>
      </c>
      <c r="L74" s="247">
        <v>255</v>
      </c>
      <c r="M74" s="247"/>
      <c r="N74" s="247"/>
      <c r="O74" s="247"/>
      <c r="P74" s="247"/>
      <c r="Q74" s="247"/>
      <c r="R74" s="246" t="e">
        <f>IF(L74="nio",0,IF(L74&gt;0,L74*J74/X74,0))*VLOOKUP(B74,'2-Kosten per locatie'!$A$14:$C$56,3,FALSE)</f>
        <v>#DIV/0!</v>
      </c>
      <c r="S74" s="246">
        <f>IF(L74="nio",0,IF(M74&gt;0,M74*J74/Y74,0))*VLOOKUP(B74,'2-Kosten per locatie'!$A$14:$C$56,3,FALSE)</f>
        <v>0</v>
      </c>
      <c r="T74" s="246">
        <f>IF(L74="nio",0,IF(N74&gt;0,N74*J74/Z74,0))*VLOOKUP(B74,'2-Kosten per locatie'!$A$14:$C$56,3,FALSE)</f>
        <v>0</v>
      </c>
      <c r="U74" s="246">
        <f>IF(L74="nio",0,IF(O74&gt;0,O74*J74/AA74,0))*VLOOKUP(B74,'2-Kosten per locatie'!$A$14:$C$56,3,FALSE)</f>
        <v>0</v>
      </c>
      <c r="V74" s="246">
        <f>IF(L74="nio",0,IF(P74&gt;0,P74*J74/Z74,0))*VLOOKUP(B74,'2-Kosten per locatie'!$A$14:$C$56,3,FALSE)</f>
        <v>0</v>
      </c>
      <c r="W74" s="246">
        <f>IF(L74="nio",0,IF(Q74&gt;0,Q74*J74/AA74,0))*VLOOKUP(B74,'2-Kosten per locatie'!$A$14:$C$56,3,FALSE)</f>
        <v>0</v>
      </c>
      <c r="X74" s="337">
        <f>IF(L74="nio",0,IF(L74&gt;0,VLOOKUP(H74,'3-Productie normen'!A:L,VLOOKUP(L74,'3-Productie normen'!$B$35:$C$38,2,FALSE),FALSE)))</f>
        <v>0</v>
      </c>
      <c r="Y74" s="337">
        <f t="shared" ref="Y74:Y137" si="6">IF(M74&gt;0,X74*$Y$8,0)</f>
        <v>0</v>
      </c>
      <c r="Z74" s="337">
        <f t="shared" ref="Z74:Z137" si="7">IF((OR(N74&gt;0,P74&gt;0)),X74*$Z$8,0)</f>
        <v>0</v>
      </c>
      <c r="AA74" s="337">
        <f t="shared" ref="AA74:AA137" si="8">IF((OR(O74&gt;0,Q74&gt;0)),X74*$AA$8,0)</f>
        <v>0</v>
      </c>
      <c r="AB74" s="338" t="str">
        <f>VLOOKUP(H74,'3-Productie normen'!A:O,12,FALSE)</f>
        <v>B</v>
      </c>
      <c r="AC74" s="338"/>
      <c r="AE74" s="339">
        <f t="shared" ref="AE74:AE137" si="9">K74*J74</f>
        <v>47685</v>
      </c>
    </row>
    <row r="75" spans="1:31" ht="14.1" customHeight="1">
      <c r="A75" s="71">
        <v>75</v>
      </c>
      <c r="B75" s="482" t="s">
        <v>88</v>
      </c>
      <c r="C75" s="482"/>
      <c r="D75" s="333" t="s">
        <v>184</v>
      </c>
      <c r="E75" s="334">
        <v>1501</v>
      </c>
      <c r="F75" s="513" t="s">
        <v>185</v>
      </c>
      <c r="G75" s="69" t="s">
        <v>221</v>
      </c>
      <c r="H75" s="314" t="s">
        <v>128</v>
      </c>
      <c r="I75" s="69" t="s">
        <v>187</v>
      </c>
      <c r="J75" s="335">
        <v>10.5</v>
      </c>
      <c r="K75" s="336">
        <f t="shared" si="5"/>
        <v>255</v>
      </c>
      <c r="L75" s="247">
        <v>255</v>
      </c>
      <c r="M75" s="247"/>
      <c r="N75" s="247"/>
      <c r="O75" s="247"/>
      <c r="P75" s="247"/>
      <c r="Q75" s="247"/>
      <c r="R75" s="246" t="e">
        <f>IF(L75="nio",0,IF(L75&gt;0,L75*J75/X75,0))*VLOOKUP(B75,'2-Kosten per locatie'!$A$14:$C$56,3,FALSE)</f>
        <v>#DIV/0!</v>
      </c>
      <c r="S75" s="246">
        <f>IF(L75="nio",0,IF(M75&gt;0,M75*J75/Y75,0))*VLOOKUP(B75,'2-Kosten per locatie'!$A$14:$C$56,3,FALSE)</f>
        <v>0</v>
      </c>
      <c r="T75" s="246">
        <f>IF(L75="nio",0,IF(N75&gt;0,N75*J75/Z75,0))*VLOOKUP(B75,'2-Kosten per locatie'!$A$14:$C$56,3,FALSE)</f>
        <v>0</v>
      </c>
      <c r="U75" s="246">
        <f>IF(L75="nio",0,IF(O75&gt;0,O75*J75/AA75,0))*VLOOKUP(B75,'2-Kosten per locatie'!$A$14:$C$56,3,FALSE)</f>
        <v>0</v>
      </c>
      <c r="V75" s="246">
        <f>IF(L75="nio",0,IF(P75&gt;0,P75*J75/Z75,0))*VLOOKUP(B75,'2-Kosten per locatie'!$A$14:$C$56,3,FALSE)</f>
        <v>0</v>
      </c>
      <c r="W75" s="246">
        <f>IF(L75="nio",0,IF(Q75&gt;0,Q75*J75/AA75,0))*VLOOKUP(B75,'2-Kosten per locatie'!$A$14:$C$56,3,FALSE)</f>
        <v>0</v>
      </c>
      <c r="X75" s="337">
        <f>IF(L75="nio",0,IF(L75&gt;0,VLOOKUP(H75,'3-Productie normen'!A:L,VLOOKUP(L75,'3-Productie normen'!$B$35:$C$38,2,FALSE),FALSE)))</f>
        <v>0</v>
      </c>
      <c r="Y75" s="337">
        <f t="shared" si="6"/>
        <v>0</v>
      </c>
      <c r="Z75" s="337">
        <f t="shared" si="7"/>
        <v>0</v>
      </c>
      <c r="AA75" s="337">
        <f t="shared" si="8"/>
        <v>0</v>
      </c>
      <c r="AB75" s="338" t="str">
        <f>VLOOKUP(H75,'3-Productie normen'!A:O,12,FALSE)</f>
        <v>B</v>
      </c>
      <c r="AC75" s="338"/>
      <c r="AE75" s="339">
        <f t="shared" si="9"/>
        <v>2677.5</v>
      </c>
    </row>
    <row r="76" spans="1:31" ht="14.1" customHeight="1">
      <c r="A76" s="71">
        <v>76</v>
      </c>
      <c r="B76" s="482" t="s">
        <v>88</v>
      </c>
      <c r="C76" s="482"/>
      <c r="D76" s="333" t="s">
        <v>184</v>
      </c>
      <c r="E76" s="334">
        <v>1506</v>
      </c>
      <c r="F76" s="513" t="s">
        <v>185</v>
      </c>
      <c r="G76" s="69" t="s">
        <v>189</v>
      </c>
      <c r="H76" s="314" t="s">
        <v>128</v>
      </c>
      <c r="I76" s="69" t="s">
        <v>187</v>
      </c>
      <c r="J76" s="335">
        <v>68.2</v>
      </c>
      <c r="K76" s="336">
        <f t="shared" si="5"/>
        <v>255</v>
      </c>
      <c r="L76" s="247">
        <v>255</v>
      </c>
      <c r="M76" s="247"/>
      <c r="N76" s="247"/>
      <c r="O76" s="247"/>
      <c r="P76" s="247"/>
      <c r="Q76" s="247"/>
      <c r="R76" s="246" t="e">
        <f>IF(L76="nio",0,IF(L76&gt;0,L76*J76/X76,0))*VLOOKUP(B76,'2-Kosten per locatie'!$A$14:$C$56,3,FALSE)</f>
        <v>#DIV/0!</v>
      </c>
      <c r="S76" s="246">
        <f>IF(L76="nio",0,IF(M76&gt;0,M76*J76/Y76,0))*VLOOKUP(B76,'2-Kosten per locatie'!$A$14:$C$56,3,FALSE)</f>
        <v>0</v>
      </c>
      <c r="T76" s="246">
        <f>IF(L76="nio",0,IF(N76&gt;0,N76*J76/Z76,0))*VLOOKUP(B76,'2-Kosten per locatie'!$A$14:$C$56,3,FALSE)</f>
        <v>0</v>
      </c>
      <c r="U76" s="246">
        <f>IF(L76="nio",0,IF(O76&gt;0,O76*J76/AA76,0))*VLOOKUP(B76,'2-Kosten per locatie'!$A$14:$C$56,3,FALSE)</f>
        <v>0</v>
      </c>
      <c r="V76" s="246">
        <f>IF(L76="nio",0,IF(P76&gt;0,P76*J76/Z76,0))*VLOOKUP(B76,'2-Kosten per locatie'!$A$14:$C$56,3,FALSE)</f>
        <v>0</v>
      </c>
      <c r="W76" s="246">
        <f>IF(L76="nio",0,IF(Q76&gt;0,Q76*J76/AA76,0))*VLOOKUP(B76,'2-Kosten per locatie'!$A$14:$C$56,3,FALSE)</f>
        <v>0</v>
      </c>
      <c r="X76" s="337">
        <f>IF(L76="nio",0,IF(L76&gt;0,VLOOKUP(H76,'3-Productie normen'!A:L,VLOOKUP(L76,'3-Productie normen'!$B$35:$C$38,2,FALSE),FALSE)))</f>
        <v>0</v>
      </c>
      <c r="Y76" s="337">
        <f t="shared" si="6"/>
        <v>0</v>
      </c>
      <c r="Z76" s="337">
        <f t="shared" si="7"/>
        <v>0</v>
      </c>
      <c r="AA76" s="337">
        <f t="shared" si="8"/>
        <v>0</v>
      </c>
      <c r="AB76" s="338" t="str">
        <f>VLOOKUP(H76,'3-Productie normen'!A:O,12,FALSE)</f>
        <v>B</v>
      </c>
      <c r="AC76" s="338"/>
      <c r="AE76" s="339">
        <f t="shared" si="9"/>
        <v>17391</v>
      </c>
    </row>
    <row r="77" spans="1:31" ht="14.1" customHeight="1">
      <c r="A77" s="71">
        <v>77</v>
      </c>
      <c r="B77" s="482" t="s">
        <v>88</v>
      </c>
      <c r="C77" s="482"/>
      <c r="D77" s="333" t="s">
        <v>184</v>
      </c>
      <c r="E77" s="334">
        <v>1503</v>
      </c>
      <c r="F77" s="513" t="s">
        <v>185</v>
      </c>
      <c r="G77" s="69" t="s">
        <v>209</v>
      </c>
      <c r="H77" s="314" t="s">
        <v>145</v>
      </c>
      <c r="I77" s="69" t="s">
        <v>187</v>
      </c>
      <c r="J77" s="335">
        <v>5</v>
      </c>
      <c r="K77" s="336">
        <f t="shared" si="5"/>
        <v>255</v>
      </c>
      <c r="L77" s="247">
        <v>255</v>
      </c>
      <c r="M77" s="247"/>
      <c r="N77" s="247"/>
      <c r="O77" s="247"/>
      <c r="P77" s="247"/>
      <c r="Q77" s="247"/>
      <c r="R77" s="246" t="e">
        <f>IF(L77="nio",0,IF(L77&gt;0,L77*J77/X77,0))*VLOOKUP(B77,'2-Kosten per locatie'!$A$14:$C$56,3,FALSE)</f>
        <v>#DIV/0!</v>
      </c>
      <c r="S77" s="246">
        <f>IF(L77="nio",0,IF(M77&gt;0,M77*J77/Y77,0))*VLOOKUP(B77,'2-Kosten per locatie'!$A$14:$C$56,3,FALSE)</f>
        <v>0</v>
      </c>
      <c r="T77" s="246">
        <f>IF(L77="nio",0,IF(N77&gt;0,N77*J77/Z77,0))*VLOOKUP(B77,'2-Kosten per locatie'!$A$14:$C$56,3,FALSE)</f>
        <v>0</v>
      </c>
      <c r="U77" s="246">
        <f>IF(L77="nio",0,IF(O77&gt;0,O77*J77/AA77,0))*VLOOKUP(B77,'2-Kosten per locatie'!$A$14:$C$56,3,FALSE)</f>
        <v>0</v>
      </c>
      <c r="V77" s="246">
        <f>IF(L77="nio",0,IF(P77&gt;0,P77*J77/Z77,0))*VLOOKUP(B77,'2-Kosten per locatie'!$A$14:$C$56,3,FALSE)</f>
        <v>0</v>
      </c>
      <c r="W77" s="246">
        <f>IF(L77="nio",0,IF(Q77&gt;0,Q77*J77/AA77,0))*VLOOKUP(B77,'2-Kosten per locatie'!$A$14:$C$56,3,FALSE)</f>
        <v>0</v>
      </c>
      <c r="X77" s="337">
        <f>IF(L77="nio",0,IF(L77&gt;0,VLOOKUP(H77,'3-Productie normen'!A:L,VLOOKUP(L77,'3-Productie normen'!$B$35:$C$38,2,FALSE),FALSE)))</f>
        <v>0</v>
      </c>
      <c r="Y77" s="337">
        <f t="shared" si="6"/>
        <v>0</v>
      </c>
      <c r="Z77" s="337">
        <f t="shared" si="7"/>
        <v>0</v>
      </c>
      <c r="AA77" s="337">
        <f t="shared" si="8"/>
        <v>0</v>
      </c>
      <c r="AB77" s="338" t="str">
        <f>VLOOKUP(H77,'3-Productie normen'!A:O,12,FALSE)</f>
        <v>B</v>
      </c>
      <c r="AC77" s="338"/>
      <c r="AE77" s="339">
        <f t="shared" si="9"/>
        <v>1275</v>
      </c>
    </row>
    <row r="78" spans="1:31" ht="14.1" customHeight="1">
      <c r="A78" s="71">
        <v>78</v>
      </c>
      <c r="B78" s="482" t="s">
        <v>88</v>
      </c>
      <c r="C78" s="482"/>
      <c r="D78" s="333" t="s">
        <v>184</v>
      </c>
      <c r="E78" s="334">
        <v>1505</v>
      </c>
      <c r="F78" s="513" t="s">
        <v>185</v>
      </c>
      <c r="G78" s="69" t="s">
        <v>189</v>
      </c>
      <c r="H78" s="314" t="s">
        <v>128</v>
      </c>
      <c r="I78" s="69" t="s">
        <v>187</v>
      </c>
      <c r="J78" s="335">
        <v>52</v>
      </c>
      <c r="K78" s="336">
        <f t="shared" si="5"/>
        <v>255</v>
      </c>
      <c r="L78" s="247">
        <v>255</v>
      </c>
      <c r="M78" s="247"/>
      <c r="N78" s="247"/>
      <c r="O78" s="247"/>
      <c r="P78" s="247"/>
      <c r="Q78" s="247"/>
      <c r="R78" s="246" t="e">
        <f>IF(L78="nio",0,IF(L78&gt;0,L78*J78/X78,0))*VLOOKUP(B78,'2-Kosten per locatie'!$A$14:$C$56,3,FALSE)</f>
        <v>#DIV/0!</v>
      </c>
      <c r="S78" s="246">
        <f>IF(L78="nio",0,IF(M78&gt;0,M78*J78/Y78,0))*VLOOKUP(B78,'2-Kosten per locatie'!$A$14:$C$56,3,FALSE)</f>
        <v>0</v>
      </c>
      <c r="T78" s="246">
        <f>IF(L78="nio",0,IF(N78&gt;0,N78*J78/Z78,0))*VLOOKUP(B78,'2-Kosten per locatie'!$A$14:$C$56,3,FALSE)</f>
        <v>0</v>
      </c>
      <c r="U78" s="246">
        <f>IF(L78="nio",0,IF(O78&gt;0,O78*J78/AA78,0))*VLOOKUP(B78,'2-Kosten per locatie'!$A$14:$C$56,3,FALSE)</f>
        <v>0</v>
      </c>
      <c r="V78" s="246">
        <f>IF(L78="nio",0,IF(P78&gt;0,P78*J78/Z78,0))*VLOOKUP(B78,'2-Kosten per locatie'!$A$14:$C$56,3,FALSE)</f>
        <v>0</v>
      </c>
      <c r="W78" s="246">
        <f>IF(L78="nio",0,IF(Q78&gt;0,Q78*J78/AA78,0))*VLOOKUP(B78,'2-Kosten per locatie'!$A$14:$C$56,3,FALSE)</f>
        <v>0</v>
      </c>
      <c r="X78" s="337">
        <f>IF(L78="nio",0,IF(L78&gt;0,VLOOKUP(H78,'3-Productie normen'!A:L,VLOOKUP(L78,'3-Productie normen'!$B$35:$C$38,2,FALSE),FALSE)))</f>
        <v>0</v>
      </c>
      <c r="Y78" s="337">
        <f t="shared" si="6"/>
        <v>0</v>
      </c>
      <c r="Z78" s="337">
        <f t="shared" si="7"/>
        <v>0</v>
      </c>
      <c r="AA78" s="337">
        <f t="shared" si="8"/>
        <v>0</v>
      </c>
      <c r="AB78" s="338" t="str">
        <f>VLOOKUP(H78,'3-Productie normen'!A:O,12,FALSE)</f>
        <v>B</v>
      </c>
      <c r="AC78" s="338"/>
      <c r="AE78" s="339">
        <f t="shared" si="9"/>
        <v>13260</v>
      </c>
    </row>
    <row r="79" spans="1:31" ht="14.1" customHeight="1">
      <c r="A79" s="71">
        <v>79</v>
      </c>
      <c r="B79" s="482" t="s">
        <v>88</v>
      </c>
      <c r="C79" s="482"/>
      <c r="D79" s="333" t="s">
        <v>184</v>
      </c>
      <c r="E79" s="334">
        <v>1505</v>
      </c>
      <c r="F79" s="513" t="s">
        <v>185</v>
      </c>
      <c r="G79" s="69" t="s">
        <v>193</v>
      </c>
      <c r="H79" s="314" t="s">
        <v>135</v>
      </c>
      <c r="I79" s="69" t="s">
        <v>191</v>
      </c>
      <c r="J79" s="335">
        <v>62</v>
      </c>
      <c r="K79" s="336">
        <f t="shared" si="5"/>
        <v>255</v>
      </c>
      <c r="L79" s="247">
        <v>255</v>
      </c>
      <c r="M79" s="247"/>
      <c r="N79" s="247"/>
      <c r="O79" s="247"/>
      <c r="P79" s="247"/>
      <c r="Q79" s="247"/>
      <c r="R79" s="246" t="e">
        <f>IF(L79="nio",0,IF(L79&gt;0,L79*J79/X79,0))*VLOOKUP(B79,'2-Kosten per locatie'!$A$14:$C$56,3,FALSE)</f>
        <v>#DIV/0!</v>
      </c>
      <c r="S79" s="246">
        <f>IF(L79="nio",0,IF(M79&gt;0,M79*J79/Y79,0))*VLOOKUP(B79,'2-Kosten per locatie'!$A$14:$C$56,3,FALSE)</f>
        <v>0</v>
      </c>
      <c r="T79" s="246">
        <f>IF(L79="nio",0,IF(N79&gt;0,N79*J79/Z79,0))*VLOOKUP(B79,'2-Kosten per locatie'!$A$14:$C$56,3,FALSE)</f>
        <v>0</v>
      </c>
      <c r="U79" s="246">
        <f>IF(L79="nio",0,IF(O79&gt;0,O79*J79/AA79,0))*VLOOKUP(B79,'2-Kosten per locatie'!$A$14:$C$56,3,FALSE)</f>
        <v>0</v>
      </c>
      <c r="V79" s="246">
        <f>IF(L79="nio",0,IF(P79&gt;0,P79*J79/Z79,0))*VLOOKUP(B79,'2-Kosten per locatie'!$A$14:$C$56,3,FALSE)</f>
        <v>0</v>
      </c>
      <c r="W79" s="246">
        <f>IF(L79="nio",0,IF(Q79&gt;0,Q79*J79/AA79,0))*VLOOKUP(B79,'2-Kosten per locatie'!$A$14:$C$56,3,FALSE)</f>
        <v>0</v>
      </c>
      <c r="X79" s="337">
        <f>IF(L79="nio",0,IF(L79&gt;0,VLOOKUP(H79,'3-Productie normen'!A:L,VLOOKUP(L79,'3-Productie normen'!$B$35:$C$38,2,FALSE),FALSE)))</f>
        <v>0</v>
      </c>
      <c r="Y79" s="337">
        <f t="shared" si="6"/>
        <v>0</v>
      </c>
      <c r="Z79" s="337">
        <f t="shared" si="7"/>
        <v>0</v>
      </c>
      <c r="AA79" s="337">
        <f t="shared" si="8"/>
        <v>0</v>
      </c>
      <c r="AB79" s="338" t="str">
        <f>VLOOKUP(H79,'3-Productie normen'!A:O,12,FALSE)</f>
        <v>V</v>
      </c>
      <c r="AC79" s="338"/>
      <c r="AE79" s="339">
        <f t="shared" si="9"/>
        <v>15810</v>
      </c>
    </row>
    <row r="80" spans="1:31" ht="14.1" customHeight="1">
      <c r="A80" s="71">
        <v>80</v>
      </c>
      <c r="B80" s="482" t="s">
        <v>88</v>
      </c>
      <c r="C80" s="482"/>
      <c r="D80" s="333" t="s">
        <v>222</v>
      </c>
      <c r="E80" s="334">
        <v>1319</v>
      </c>
      <c r="F80" s="513" t="s">
        <v>185</v>
      </c>
      <c r="G80" s="69" t="s">
        <v>220</v>
      </c>
      <c r="H80" s="298" t="s">
        <v>143</v>
      </c>
      <c r="I80" s="69" t="s">
        <v>191</v>
      </c>
      <c r="J80" s="335">
        <v>14</v>
      </c>
      <c r="K80" s="336">
        <f t="shared" si="5"/>
        <v>255</v>
      </c>
      <c r="L80" s="247">
        <v>255</v>
      </c>
      <c r="M80" s="247"/>
      <c r="N80" s="247"/>
      <c r="O80" s="247"/>
      <c r="P80" s="247"/>
      <c r="Q80" s="247"/>
      <c r="R80" s="246" t="e">
        <f>IF(L80="nio",0,IF(L80&gt;0,L80*J80/X80,0))*VLOOKUP(B80,'2-Kosten per locatie'!$A$14:$C$56,3,FALSE)</f>
        <v>#DIV/0!</v>
      </c>
      <c r="S80" s="246">
        <f>IF(L80="nio",0,IF(M80&gt;0,M80*J80/Y80,0))*VLOOKUP(B80,'2-Kosten per locatie'!$A$14:$C$56,3,FALSE)</f>
        <v>0</v>
      </c>
      <c r="T80" s="246">
        <f>IF(L80="nio",0,IF(N80&gt;0,N80*J80/Z80,0))*VLOOKUP(B80,'2-Kosten per locatie'!$A$14:$C$56,3,FALSE)</f>
        <v>0</v>
      </c>
      <c r="U80" s="246">
        <f>IF(L80="nio",0,IF(O80&gt;0,O80*J80/AA80,0))*VLOOKUP(B80,'2-Kosten per locatie'!$A$14:$C$56,3,FALSE)</f>
        <v>0</v>
      </c>
      <c r="V80" s="246">
        <f>IF(L80="nio",0,IF(P80&gt;0,P80*J80/Z80,0))*VLOOKUP(B80,'2-Kosten per locatie'!$A$14:$C$56,3,FALSE)</f>
        <v>0</v>
      </c>
      <c r="W80" s="246">
        <f>IF(L80="nio",0,IF(Q80&gt;0,Q80*J80/AA80,0))*VLOOKUP(B80,'2-Kosten per locatie'!$A$14:$C$56,3,FALSE)</f>
        <v>0</v>
      </c>
      <c r="X80" s="337">
        <f>IF(L80="nio",0,IF(L80&gt;0,VLOOKUP(H80,'3-Productie normen'!A:L,VLOOKUP(L80,'3-Productie normen'!$B$35:$C$38,2,FALSE),FALSE)))</f>
        <v>0</v>
      </c>
      <c r="Y80" s="337">
        <f t="shared" si="6"/>
        <v>0</v>
      </c>
      <c r="Z80" s="337">
        <f t="shared" si="7"/>
        <v>0</v>
      </c>
      <c r="AA80" s="337">
        <f t="shared" si="8"/>
        <v>0</v>
      </c>
      <c r="AB80" s="338" t="str">
        <f>VLOOKUP(H80,'3-Productie normen'!A:O,12,FALSE)</f>
        <v>V</v>
      </c>
      <c r="AC80" s="338"/>
      <c r="AE80" s="339">
        <f t="shared" si="9"/>
        <v>3570</v>
      </c>
    </row>
    <row r="81" spans="1:31" ht="14.1" customHeight="1">
      <c r="A81" s="71">
        <v>81</v>
      </c>
      <c r="B81" s="482" t="s">
        <v>88</v>
      </c>
      <c r="C81" s="482"/>
      <c r="D81" s="333" t="s">
        <v>223</v>
      </c>
      <c r="E81" s="334">
        <v>2318</v>
      </c>
      <c r="F81" s="513" t="s">
        <v>185</v>
      </c>
      <c r="G81" s="69" t="s">
        <v>201</v>
      </c>
      <c r="H81" s="314" t="s">
        <v>135</v>
      </c>
      <c r="I81" s="69" t="s">
        <v>191</v>
      </c>
      <c r="J81" s="335">
        <v>21</v>
      </c>
      <c r="K81" s="336">
        <f t="shared" si="5"/>
        <v>363</v>
      </c>
      <c r="L81" s="247">
        <v>255</v>
      </c>
      <c r="M81" s="247"/>
      <c r="N81" s="247">
        <v>102</v>
      </c>
      <c r="O81" s="247"/>
      <c r="P81" s="247">
        <v>6</v>
      </c>
      <c r="Q81" s="247"/>
      <c r="R81" s="246" t="e">
        <f>IF(L81="nio",0,IF(L81&gt;0,L81*J81/X81,0))*VLOOKUP(B81,'2-Kosten per locatie'!$A$14:$C$56,3,FALSE)</f>
        <v>#DIV/0!</v>
      </c>
      <c r="S81" s="246">
        <f>IF(L81="nio",0,IF(M81&gt;0,M81*J81/Y81,0))*VLOOKUP(B81,'2-Kosten per locatie'!$A$14:$C$56,3,FALSE)</f>
        <v>0</v>
      </c>
      <c r="T81" s="246" t="e">
        <f>IF(L81="nio",0,IF(N81&gt;0,N81*J81/Z81,0))*VLOOKUP(B81,'2-Kosten per locatie'!$A$14:$C$56,3,FALSE)</f>
        <v>#DIV/0!</v>
      </c>
      <c r="U81" s="246">
        <f>IF(L81="nio",0,IF(O81&gt;0,O81*J81/AA81,0))*VLOOKUP(B81,'2-Kosten per locatie'!$A$14:$C$56,3,FALSE)</f>
        <v>0</v>
      </c>
      <c r="V81" s="246" t="e">
        <f>IF(L81="nio",0,IF(P81&gt;0,P81*J81/Z81,0))*VLOOKUP(B81,'2-Kosten per locatie'!$A$14:$C$56,3,FALSE)</f>
        <v>#DIV/0!</v>
      </c>
      <c r="W81" s="246">
        <f>IF(L81="nio",0,IF(Q81&gt;0,Q81*J81/AA81,0))*VLOOKUP(B81,'2-Kosten per locatie'!$A$14:$C$56,3,FALSE)</f>
        <v>0</v>
      </c>
      <c r="X81" s="337">
        <f>IF(L81="nio",0,IF(L81&gt;0,VLOOKUP(H81,'3-Productie normen'!A:L,VLOOKUP(L81,'3-Productie normen'!$B$35:$C$38,2,FALSE),FALSE)))</f>
        <v>0</v>
      </c>
      <c r="Y81" s="337">
        <f t="shared" si="6"/>
        <v>0</v>
      </c>
      <c r="Z81" s="337">
        <f t="shared" si="7"/>
        <v>0</v>
      </c>
      <c r="AA81" s="337">
        <f t="shared" si="8"/>
        <v>0</v>
      </c>
      <c r="AB81" s="338" t="str">
        <f>VLOOKUP(H81,'3-Productie normen'!A:O,12,FALSE)</f>
        <v>V</v>
      </c>
      <c r="AC81" s="338"/>
      <c r="AE81" s="339">
        <f t="shared" si="9"/>
        <v>7623</v>
      </c>
    </row>
    <row r="82" spans="1:31" ht="14.1" customHeight="1">
      <c r="A82" s="71">
        <v>82</v>
      </c>
      <c r="B82" s="482" t="s">
        <v>88</v>
      </c>
      <c r="C82" s="482"/>
      <c r="D82" s="333" t="s">
        <v>223</v>
      </c>
      <c r="E82" s="334">
        <v>2319</v>
      </c>
      <c r="F82" s="513" t="s">
        <v>185</v>
      </c>
      <c r="G82" s="69" t="s">
        <v>220</v>
      </c>
      <c r="H82" s="69" t="s">
        <v>143</v>
      </c>
      <c r="I82" s="69" t="s">
        <v>203</v>
      </c>
      <c r="J82" s="335">
        <v>15.2</v>
      </c>
      <c r="K82" s="336">
        <f t="shared" si="5"/>
        <v>363</v>
      </c>
      <c r="L82" s="247">
        <v>255</v>
      </c>
      <c r="M82" s="247"/>
      <c r="N82" s="247">
        <v>102</v>
      </c>
      <c r="O82" s="247"/>
      <c r="P82" s="247">
        <v>6</v>
      </c>
      <c r="Q82" s="247"/>
      <c r="R82" s="246" t="e">
        <f>IF(L82="nio",0,IF(L82&gt;0,L82*J82/X82,0))*VLOOKUP(B82,'2-Kosten per locatie'!$A$14:$C$56,3,FALSE)</f>
        <v>#DIV/0!</v>
      </c>
      <c r="S82" s="246">
        <f>IF(L82="nio",0,IF(M82&gt;0,M82*J82/Y82,0))*VLOOKUP(B82,'2-Kosten per locatie'!$A$14:$C$56,3,FALSE)</f>
        <v>0</v>
      </c>
      <c r="T82" s="246" t="e">
        <f>IF(L82="nio",0,IF(N82&gt;0,N82*J82/Z82,0))*VLOOKUP(B82,'2-Kosten per locatie'!$A$14:$C$56,3,FALSE)</f>
        <v>#DIV/0!</v>
      </c>
      <c r="U82" s="246">
        <f>IF(L82="nio",0,IF(O82&gt;0,O82*J82/AA82,0))*VLOOKUP(B82,'2-Kosten per locatie'!$A$14:$C$56,3,FALSE)</f>
        <v>0</v>
      </c>
      <c r="V82" s="246" t="e">
        <f>IF(L82="nio",0,IF(P82&gt;0,P82*J82/Z82,0))*VLOOKUP(B82,'2-Kosten per locatie'!$A$14:$C$56,3,FALSE)</f>
        <v>#DIV/0!</v>
      </c>
      <c r="W82" s="246">
        <f>IF(L82="nio",0,IF(Q82&gt;0,Q82*J82/AA82,0))*VLOOKUP(B82,'2-Kosten per locatie'!$A$14:$C$56,3,FALSE)</f>
        <v>0</v>
      </c>
      <c r="X82" s="337">
        <f>IF(L82="nio",0,IF(L82&gt;0,VLOOKUP(H82,'3-Productie normen'!A:L,VLOOKUP(L82,'3-Productie normen'!$B$35:$C$38,2,FALSE),FALSE)))</f>
        <v>0</v>
      </c>
      <c r="Y82" s="337">
        <f t="shared" si="6"/>
        <v>0</v>
      </c>
      <c r="Z82" s="337">
        <f t="shared" si="7"/>
        <v>0</v>
      </c>
      <c r="AA82" s="337">
        <f t="shared" si="8"/>
        <v>0</v>
      </c>
      <c r="AB82" s="338" t="str">
        <f>VLOOKUP(H82,'3-Productie normen'!A:O,12,FALSE)</f>
        <v>V</v>
      </c>
      <c r="AC82" s="338"/>
      <c r="AE82" s="339">
        <f t="shared" si="9"/>
        <v>5517.5999999999995</v>
      </c>
    </row>
    <row r="83" spans="1:31" ht="14.1" customHeight="1">
      <c r="A83" s="71">
        <v>83</v>
      </c>
      <c r="B83" s="482" t="s">
        <v>88</v>
      </c>
      <c r="C83" s="482"/>
      <c r="D83" s="333" t="s">
        <v>223</v>
      </c>
      <c r="E83" s="334">
        <v>2502</v>
      </c>
      <c r="F83" s="513" t="s">
        <v>185</v>
      </c>
      <c r="G83" s="69" t="s">
        <v>224</v>
      </c>
      <c r="H83" s="317" t="s">
        <v>139</v>
      </c>
      <c r="I83" s="459" t="s">
        <v>225</v>
      </c>
      <c r="J83" s="335">
        <v>31.5</v>
      </c>
      <c r="K83" s="336">
        <f t="shared" si="5"/>
        <v>363</v>
      </c>
      <c r="L83" s="247">
        <v>255</v>
      </c>
      <c r="M83" s="247"/>
      <c r="N83" s="247">
        <v>102</v>
      </c>
      <c r="O83" s="247"/>
      <c r="P83" s="247">
        <v>6</v>
      </c>
      <c r="Q83" s="247"/>
      <c r="R83" s="246" t="e">
        <f>IF(L83="nio",0,IF(L83&gt;0,L83*J83/X83,0))*VLOOKUP(B83,'2-Kosten per locatie'!$A$14:$C$56,3,FALSE)</f>
        <v>#DIV/0!</v>
      </c>
      <c r="S83" s="246">
        <f>IF(L83="nio",0,IF(M83&gt;0,M83*J83/Y83,0))*VLOOKUP(B83,'2-Kosten per locatie'!$A$14:$C$56,3,FALSE)</f>
        <v>0</v>
      </c>
      <c r="T83" s="246" t="e">
        <f>IF(L83="nio",0,IF(N83&gt;0,N83*J83/Z83,0))*VLOOKUP(B83,'2-Kosten per locatie'!$A$14:$C$56,3,FALSE)</f>
        <v>#DIV/0!</v>
      </c>
      <c r="U83" s="246">
        <f>IF(L83="nio",0,IF(O83&gt;0,O83*J83/AA83,0))*VLOOKUP(B83,'2-Kosten per locatie'!$A$14:$C$56,3,FALSE)</f>
        <v>0</v>
      </c>
      <c r="V83" s="246" t="e">
        <f>IF(L83="nio",0,IF(P83&gt;0,P83*J83/Z83,0))*VLOOKUP(B83,'2-Kosten per locatie'!$A$14:$C$56,3,FALSE)</f>
        <v>#DIV/0!</v>
      </c>
      <c r="W83" s="246">
        <f>IF(L83="nio",0,IF(Q83&gt;0,Q83*J83/AA83,0))*VLOOKUP(B83,'2-Kosten per locatie'!$A$14:$C$56,3,FALSE)</f>
        <v>0</v>
      </c>
      <c r="X83" s="337">
        <f>IF(L83="nio",0,IF(L83&gt;0,VLOOKUP(H83,'3-Productie normen'!A:L,VLOOKUP(L83,'3-Productie normen'!$B$35:$C$38,2,FALSE),FALSE)))</f>
        <v>0</v>
      </c>
      <c r="Y83" s="337">
        <f t="shared" si="6"/>
        <v>0</v>
      </c>
      <c r="Z83" s="337">
        <f t="shared" si="7"/>
        <v>0</v>
      </c>
      <c r="AA83" s="337">
        <f t="shared" si="8"/>
        <v>0</v>
      </c>
      <c r="AB83" s="338" t="str">
        <f>VLOOKUP(H83,'3-Productie normen'!A:O,12,FALSE)</f>
        <v>V</v>
      </c>
      <c r="AC83" s="338"/>
      <c r="AE83" s="339">
        <f t="shared" si="9"/>
        <v>11434.5</v>
      </c>
    </row>
    <row r="84" spans="1:31" ht="14.1" customHeight="1">
      <c r="A84" s="71">
        <v>84</v>
      </c>
      <c r="B84" s="482" t="s">
        <v>88</v>
      </c>
      <c r="C84" s="482"/>
      <c r="D84" s="333" t="s">
        <v>223</v>
      </c>
      <c r="E84" s="334">
        <v>2309</v>
      </c>
      <c r="F84" s="513" t="s">
        <v>185</v>
      </c>
      <c r="G84" s="69" t="s">
        <v>194</v>
      </c>
      <c r="H84" s="314" t="s">
        <v>141</v>
      </c>
      <c r="I84" s="69" t="s">
        <v>195</v>
      </c>
      <c r="J84" s="335">
        <v>12</v>
      </c>
      <c r="K84" s="336">
        <f t="shared" si="5"/>
        <v>730</v>
      </c>
      <c r="L84" s="247">
        <v>255</v>
      </c>
      <c r="M84" s="247">
        <v>255</v>
      </c>
      <c r="N84" s="247">
        <v>102</v>
      </c>
      <c r="O84" s="247">
        <v>102</v>
      </c>
      <c r="P84" s="247">
        <v>8</v>
      </c>
      <c r="Q84" s="247">
        <v>8</v>
      </c>
      <c r="R84" s="246" t="e">
        <f>IF(L84="nio",0,IF(L84&gt;0,L84*J84/X84,0))*VLOOKUP(B84,'2-Kosten per locatie'!$A$14:$C$56,3,FALSE)</f>
        <v>#DIV/0!</v>
      </c>
      <c r="S84" s="246" t="e">
        <f>IF(L84="nio",0,IF(M84&gt;0,M84*J84/Y84,0))*VLOOKUP(B84,'2-Kosten per locatie'!$A$14:$C$56,3,FALSE)</f>
        <v>#DIV/0!</v>
      </c>
      <c r="T84" s="246" t="e">
        <f>IF(L84="nio",0,IF(N84&gt;0,N84*J84/Z84,0))*VLOOKUP(B84,'2-Kosten per locatie'!$A$14:$C$56,3,FALSE)</f>
        <v>#DIV/0!</v>
      </c>
      <c r="U84" s="246" t="e">
        <f>IF(L84="nio",0,IF(O84&gt;0,O84*J84/AA84,0))*VLOOKUP(B84,'2-Kosten per locatie'!$A$14:$C$56,3,FALSE)</f>
        <v>#DIV/0!</v>
      </c>
      <c r="V84" s="246" t="e">
        <f>IF(L84="nio",0,IF(P84&gt;0,P84*J84/Z84,0))*VLOOKUP(B84,'2-Kosten per locatie'!$A$14:$C$56,3,FALSE)</f>
        <v>#DIV/0!</v>
      </c>
      <c r="W84" s="246" t="e">
        <f>IF(L84="nio",0,IF(Q84&gt;0,Q84*J84/AA84,0))*VLOOKUP(B84,'2-Kosten per locatie'!$A$14:$C$56,3,FALSE)</f>
        <v>#DIV/0!</v>
      </c>
      <c r="X84" s="337">
        <f>IF(L84="nio",0,IF(L84&gt;0,VLOOKUP(H84,'3-Productie normen'!A:L,VLOOKUP(L84,'3-Productie normen'!$B$35:$C$38,2,FALSE),FALSE)))</f>
        <v>0</v>
      </c>
      <c r="Y84" s="337">
        <f t="shared" si="6"/>
        <v>0</v>
      </c>
      <c r="Z84" s="337">
        <f t="shared" si="7"/>
        <v>0</v>
      </c>
      <c r="AA84" s="337">
        <f t="shared" si="8"/>
        <v>0</v>
      </c>
      <c r="AB84" s="338" t="str">
        <f>VLOOKUP(H84,'3-Productie normen'!A:O,12,FALSE)</f>
        <v>S</v>
      </c>
      <c r="AC84" s="338"/>
      <c r="AE84" s="339">
        <f t="shared" si="9"/>
        <v>8760</v>
      </c>
    </row>
    <row r="85" spans="1:31" ht="14.1" customHeight="1">
      <c r="A85" s="71">
        <v>85</v>
      </c>
      <c r="B85" s="482" t="s">
        <v>88</v>
      </c>
      <c r="C85" s="482"/>
      <c r="D85" s="333" t="s">
        <v>223</v>
      </c>
      <c r="E85" s="334">
        <v>2310</v>
      </c>
      <c r="F85" s="513" t="s">
        <v>185</v>
      </c>
      <c r="G85" s="69" t="s">
        <v>196</v>
      </c>
      <c r="H85" s="314" t="s">
        <v>141</v>
      </c>
      <c r="I85" s="69" t="s">
        <v>195</v>
      </c>
      <c r="J85" s="335">
        <v>12</v>
      </c>
      <c r="K85" s="336">
        <f t="shared" si="5"/>
        <v>730</v>
      </c>
      <c r="L85" s="247">
        <v>255</v>
      </c>
      <c r="M85" s="247">
        <v>255</v>
      </c>
      <c r="N85" s="247">
        <v>102</v>
      </c>
      <c r="O85" s="247">
        <v>102</v>
      </c>
      <c r="P85" s="247">
        <v>8</v>
      </c>
      <c r="Q85" s="247">
        <v>8</v>
      </c>
      <c r="R85" s="246" t="e">
        <f>IF(L85="nio",0,IF(L85&gt;0,L85*J85/X85,0))*VLOOKUP(B85,'2-Kosten per locatie'!$A$14:$C$56,3,FALSE)</f>
        <v>#DIV/0!</v>
      </c>
      <c r="S85" s="246" t="e">
        <f>IF(L85="nio",0,IF(M85&gt;0,M85*J85/Y85,0))*VLOOKUP(B85,'2-Kosten per locatie'!$A$14:$C$56,3,FALSE)</f>
        <v>#DIV/0!</v>
      </c>
      <c r="T85" s="246" t="e">
        <f>IF(L85="nio",0,IF(N85&gt;0,N85*J85/Z85,0))*VLOOKUP(B85,'2-Kosten per locatie'!$A$14:$C$56,3,FALSE)</f>
        <v>#DIV/0!</v>
      </c>
      <c r="U85" s="246" t="e">
        <f>IF(L85="nio",0,IF(O85&gt;0,O85*J85/AA85,0))*VLOOKUP(B85,'2-Kosten per locatie'!$A$14:$C$56,3,FALSE)</f>
        <v>#DIV/0!</v>
      </c>
      <c r="V85" s="246" t="e">
        <f>IF(L85="nio",0,IF(P85&gt;0,P85*J85/Z85,0))*VLOOKUP(B85,'2-Kosten per locatie'!$A$14:$C$56,3,FALSE)</f>
        <v>#DIV/0!</v>
      </c>
      <c r="W85" s="246" t="e">
        <f>IF(L85="nio",0,IF(Q85&gt;0,Q85*J85/AA85,0))*VLOOKUP(B85,'2-Kosten per locatie'!$A$14:$C$56,3,FALSE)</f>
        <v>#DIV/0!</v>
      </c>
      <c r="X85" s="337">
        <f>IF(L85="nio",0,IF(L85&gt;0,VLOOKUP(H85,'3-Productie normen'!A:L,VLOOKUP(L85,'3-Productie normen'!$B$35:$C$38,2,FALSE),FALSE)))</f>
        <v>0</v>
      </c>
      <c r="Y85" s="337">
        <f t="shared" si="6"/>
        <v>0</v>
      </c>
      <c r="Z85" s="337">
        <f t="shared" si="7"/>
        <v>0</v>
      </c>
      <c r="AA85" s="337">
        <f t="shared" si="8"/>
        <v>0</v>
      </c>
      <c r="AB85" s="338" t="str">
        <f>VLOOKUP(H85,'3-Productie normen'!A:O,12,FALSE)</f>
        <v>S</v>
      </c>
      <c r="AC85" s="338"/>
      <c r="AE85" s="339">
        <f t="shared" si="9"/>
        <v>8760</v>
      </c>
    </row>
    <row r="86" spans="1:31" ht="14.1" customHeight="1">
      <c r="A86" s="71">
        <v>86</v>
      </c>
      <c r="B86" s="482" t="s">
        <v>88</v>
      </c>
      <c r="C86" s="482"/>
      <c r="D86" s="333" t="s">
        <v>223</v>
      </c>
      <c r="E86" s="334">
        <v>2503</v>
      </c>
      <c r="F86" s="513" t="s">
        <v>185</v>
      </c>
      <c r="G86" s="69" t="s">
        <v>193</v>
      </c>
      <c r="H86" s="314" t="s">
        <v>135</v>
      </c>
      <c r="I86" s="459" t="s">
        <v>225</v>
      </c>
      <c r="J86" s="335">
        <v>22.7</v>
      </c>
      <c r="K86" s="336">
        <f t="shared" si="5"/>
        <v>363</v>
      </c>
      <c r="L86" s="247">
        <v>255</v>
      </c>
      <c r="M86" s="247"/>
      <c r="N86" s="247">
        <v>102</v>
      </c>
      <c r="O86" s="247"/>
      <c r="P86" s="247">
        <v>6</v>
      </c>
      <c r="Q86" s="247"/>
      <c r="R86" s="246" t="e">
        <f>IF(L86="nio",0,IF(L86&gt;0,L86*J86/X86,0))*VLOOKUP(B86,'2-Kosten per locatie'!$A$14:$C$56,3,FALSE)</f>
        <v>#DIV/0!</v>
      </c>
      <c r="S86" s="246">
        <f>IF(L86="nio",0,IF(M86&gt;0,M86*J86/Y86,0))*VLOOKUP(B86,'2-Kosten per locatie'!$A$14:$C$56,3,FALSE)</f>
        <v>0</v>
      </c>
      <c r="T86" s="246" t="e">
        <f>IF(L86="nio",0,IF(N86&gt;0,N86*J86/Z86,0))*VLOOKUP(B86,'2-Kosten per locatie'!$A$14:$C$56,3,FALSE)</f>
        <v>#DIV/0!</v>
      </c>
      <c r="U86" s="246">
        <f>IF(L86="nio",0,IF(O86&gt;0,O86*J86/AA86,0))*VLOOKUP(B86,'2-Kosten per locatie'!$A$14:$C$56,3,FALSE)</f>
        <v>0</v>
      </c>
      <c r="V86" s="246" t="e">
        <f>IF(L86="nio",0,IF(P86&gt;0,P86*J86/Z86,0))*VLOOKUP(B86,'2-Kosten per locatie'!$A$14:$C$56,3,FALSE)</f>
        <v>#DIV/0!</v>
      </c>
      <c r="W86" s="246">
        <f>IF(L86="nio",0,IF(Q86&gt;0,Q86*J86/AA86,0))*VLOOKUP(B86,'2-Kosten per locatie'!$A$14:$C$56,3,FALSE)</f>
        <v>0</v>
      </c>
      <c r="X86" s="337">
        <f>IF(L86="nio",0,IF(L86&gt;0,VLOOKUP(H86,'3-Productie normen'!A:L,VLOOKUP(L86,'3-Productie normen'!$B$35:$C$38,2,FALSE),FALSE)))</f>
        <v>0</v>
      </c>
      <c r="Y86" s="337">
        <f t="shared" si="6"/>
        <v>0</v>
      </c>
      <c r="Z86" s="337">
        <f t="shared" si="7"/>
        <v>0</v>
      </c>
      <c r="AA86" s="337">
        <f t="shared" si="8"/>
        <v>0</v>
      </c>
      <c r="AB86" s="338" t="str">
        <f>VLOOKUP(H86,'3-Productie normen'!A:O,12,FALSE)</f>
        <v>V</v>
      </c>
      <c r="AC86" s="338"/>
      <c r="AE86" s="339">
        <f t="shared" si="9"/>
        <v>8240.1</v>
      </c>
    </row>
    <row r="87" spans="1:31" ht="14.1" customHeight="1">
      <c r="A87" s="71">
        <v>87</v>
      </c>
      <c r="B87" s="482" t="s">
        <v>88</v>
      </c>
      <c r="C87" s="482"/>
      <c r="D87" s="333" t="s">
        <v>223</v>
      </c>
      <c r="E87" s="334">
        <v>216</v>
      </c>
      <c r="F87" s="513" t="s">
        <v>185</v>
      </c>
      <c r="G87" s="69" t="s">
        <v>226</v>
      </c>
      <c r="H87" s="314" t="s">
        <v>145</v>
      </c>
      <c r="I87" s="69" t="s">
        <v>187</v>
      </c>
      <c r="J87" s="335">
        <v>49.05</v>
      </c>
      <c r="K87" s="336">
        <f t="shared" si="5"/>
        <v>363</v>
      </c>
      <c r="L87" s="247">
        <v>255</v>
      </c>
      <c r="M87" s="247"/>
      <c r="N87" s="247">
        <v>102</v>
      </c>
      <c r="O87" s="247"/>
      <c r="P87" s="247">
        <v>6</v>
      </c>
      <c r="Q87" s="247"/>
      <c r="R87" s="246" t="e">
        <f>IF(L87="nio",0,IF(L87&gt;0,L87*J87/X87,0))*VLOOKUP(B87,'2-Kosten per locatie'!$A$14:$C$56,3,FALSE)</f>
        <v>#DIV/0!</v>
      </c>
      <c r="S87" s="246">
        <f>IF(L87="nio",0,IF(M87&gt;0,M87*J87/Y87,0))*VLOOKUP(B87,'2-Kosten per locatie'!$A$14:$C$56,3,FALSE)</f>
        <v>0</v>
      </c>
      <c r="T87" s="246" t="e">
        <f>IF(L87="nio",0,IF(N87&gt;0,N87*J87/Z87,0))*VLOOKUP(B87,'2-Kosten per locatie'!$A$14:$C$56,3,FALSE)</f>
        <v>#DIV/0!</v>
      </c>
      <c r="U87" s="246">
        <f>IF(L87="nio",0,IF(O87&gt;0,O87*J87/AA87,0))*VLOOKUP(B87,'2-Kosten per locatie'!$A$14:$C$56,3,FALSE)</f>
        <v>0</v>
      </c>
      <c r="V87" s="246" t="e">
        <f>IF(L87="nio",0,IF(P87&gt;0,P87*J87/Z87,0))*VLOOKUP(B87,'2-Kosten per locatie'!$A$14:$C$56,3,FALSE)</f>
        <v>#DIV/0!</v>
      </c>
      <c r="W87" s="246">
        <f>IF(L87="nio",0,IF(Q87&gt;0,Q87*J87/AA87,0))*VLOOKUP(B87,'2-Kosten per locatie'!$A$14:$C$56,3,FALSE)</f>
        <v>0</v>
      </c>
      <c r="X87" s="337">
        <f>IF(L87="nio",0,IF(L87&gt;0,VLOOKUP(H87,'3-Productie normen'!A:L,VLOOKUP(L87,'3-Productie normen'!$B$35:$C$38,2,FALSE),FALSE)))</f>
        <v>0</v>
      </c>
      <c r="Y87" s="337">
        <f t="shared" si="6"/>
        <v>0</v>
      </c>
      <c r="Z87" s="337">
        <f t="shared" si="7"/>
        <v>0</v>
      </c>
      <c r="AA87" s="337">
        <f t="shared" si="8"/>
        <v>0</v>
      </c>
      <c r="AB87" s="338" t="str">
        <f>VLOOKUP(H87,'3-Productie normen'!A:O,12,FALSE)</f>
        <v>B</v>
      </c>
      <c r="AC87" s="338"/>
      <c r="AE87" s="339">
        <f t="shared" si="9"/>
        <v>17805.149999999998</v>
      </c>
    </row>
    <row r="88" spans="1:31" ht="14.1" customHeight="1">
      <c r="A88" s="71">
        <v>88</v>
      </c>
      <c r="B88" s="482" t="s">
        <v>88</v>
      </c>
      <c r="C88" s="482"/>
      <c r="D88" s="333" t="s">
        <v>223</v>
      </c>
      <c r="E88" s="334" t="s">
        <v>227</v>
      </c>
      <c r="F88" s="513" t="s">
        <v>185</v>
      </c>
      <c r="G88" s="69" t="s">
        <v>189</v>
      </c>
      <c r="H88" s="314" t="s">
        <v>128</v>
      </c>
      <c r="I88" s="69" t="s">
        <v>187</v>
      </c>
      <c r="J88" s="335">
        <v>50.1</v>
      </c>
      <c r="K88" s="336">
        <f t="shared" si="5"/>
        <v>363</v>
      </c>
      <c r="L88" s="247">
        <v>255</v>
      </c>
      <c r="M88" s="247"/>
      <c r="N88" s="247">
        <v>102</v>
      </c>
      <c r="O88" s="247"/>
      <c r="P88" s="247">
        <v>6</v>
      </c>
      <c r="Q88" s="247"/>
      <c r="R88" s="246" t="e">
        <f>IF(L88="nio",0,IF(L88&gt;0,L88*J88/X88,0))*VLOOKUP(B88,'2-Kosten per locatie'!$A$14:$C$56,3,FALSE)</f>
        <v>#DIV/0!</v>
      </c>
      <c r="S88" s="246">
        <f>IF(L88="nio",0,IF(M88&gt;0,M88*J88/Y88,0))*VLOOKUP(B88,'2-Kosten per locatie'!$A$14:$C$56,3,FALSE)</f>
        <v>0</v>
      </c>
      <c r="T88" s="246" t="e">
        <f>IF(L88="nio",0,IF(N88&gt;0,N88*J88/Z88,0))*VLOOKUP(B88,'2-Kosten per locatie'!$A$14:$C$56,3,FALSE)</f>
        <v>#DIV/0!</v>
      </c>
      <c r="U88" s="246">
        <f>IF(L88="nio",0,IF(O88&gt;0,O88*J88/AA88,0))*VLOOKUP(B88,'2-Kosten per locatie'!$A$14:$C$56,3,FALSE)</f>
        <v>0</v>
      </c>
      <c r="V88" s="246" t="e">
        <f>IF(L88="nio",0,IF(P88&gt;0,P88*J88/Z88,0))*VLOOKUP(B88,'2-Kosten per locatie'!$A$14:$C$56,3,FALSE)</f>
        <v>#DIV/0!</v>
      </c>
      <c r="W88" s="246">
        <f>IF(L88="nio",0,IF(Q88&gt;0,Q88*J88/AA88,0))*VLOOKUP(B88,'2-Kosten per locatie'!$A$14:$C$56,3,FALSE)</f>
        <v>0</v>
      </c>
      <c r="X88" s="337">
        <f>IF(L88="nio",0,IF(L88&gt;0,VLOOKUP(H88,'3-Productie normen'!A:L,VLOOKUP(L88,'3-Productie normen'!$B$35:$C$38,2,FALSE),FALSE)))</f>
        <v>0</v>
      </c>
      <c r="Y88" s="337">
        <f t="shared" si="6"/>
        <v>0</v>
      </c>
      <c r="Z88" s="337">
        <f t="shared" si="7"/>
        <v>0</v>
      </c>
      <c r="AA88" s="337">
        <f t="shared" si="8"/>
        <v>0</v>
      </c>
      <c r="AB88" s="338" t="str">
        <f>VLOOKUP(H88,'3-Productie normen'!A:O,12,FALSE)</f>
        <v>B</v>
      </c>
      <c r="AC88" s="338"/>
      <c r="AE88" s="339">
        <f t="shared" si="9"/>
        <v>18186.3</v>
      </c>
    </row>
    <row r="89" spans="1:31" ht="14.1" customHeight="1">
      <c r="A89" s="71">
        <v>89</v>
      </c>
      <c r="B89" s="482" t="s">
        <v>88</v>
      </c>
      <c r="C89" s="482"/>
      <c r="D89" s="333" t="s">
        <v>223</v>
      </c>
      <c r="E89" s="334">
        <v>2401</v>
      </c>
      <c r="F89" s="513" t="s">
        <v>185</v>
      </c>
      <c r="G89" s="69" t="s">
        <v>189</v>
      </c>
      <c r="H89" s="314" t="s">
        <v>128</v>
      </c>
      <c r="I89" s="69" t="s">
        <v>187</v>
      </c>
      <c r="J89" s="335">
        <v>45.4</v>
      </c>
      <c r="K89" s="336">
        <f t="shared" si="5"/>
        <v>363</v>
      </c>
      <c r="L89" s="247">
        <v>255</v>
      </c>
      <c r="M89" s="247"/>
      <c r="N89" s="247">
        <v>102</v>
      </c>
      <c r="O89" s="247"/>
      <c r="P89" s="247">
        <v>6</v>
      </c>
      <c r="Q89" s="247"/>
      <c r="R89" s="246" t="e">
        <f>IF(L89="nio",0,IF(L89&gt;0,L89*J89/X89,0))*VLOOKUP(B89,'2-Kosten per locatie'!$A$14:$C$56,3,FALSE)</f>
        <v>#DIV/0!</v>
      </c>
      <c r="S89" s="246">
        <f>IF(L89="nio",0,IF(M89&gt;0,M89*J89/Y89,0))*VLOOKUP(B89,'2-Kosten per locatie'!$A$14:$C$56,3,FALSE)</f>
        <v>0</v>
      </c>
      <c r="T89" s="246" t="e">
        <f>IF(L89="nio",0,IF(N89&gt;0,N89*J89/Z89,0))*VLOOKUP(B89,'2-Kosten per locatie'!$A$14:$C$56,3,FALSE)</f>
        <v>#DIV/0!</v>
      </c>
      <c r="U89" s="246">
        <f>IF(L89="nio",0,IF(O89&gt;0,O89*J89/AA89,0))*VLOOKUP(B89,'2-Kosten per locatie'!$A$14:$C$56,3,FALSE)</f>
        <v>0</v>
      </c>
      <c r="V89" s="246" t="e">
        <f>IF(L89="nio",0,IF(P89&gt;0,P89*J89/Z89,0))*VLOOKUP(B89,'2-Kosten per locatie'!$A$14:$C$56,3,FALSE)</f>
        <v>#DIV/0!</v>
      </c>
      <c r="W89" s="246">
        <f>IF(L89="nio",0,IF(Q89&gt;0,Q89*J89/AA89,0))*VLOOKUP(B89,'2-Kosten per locatie'!$A$14:$C$56,3,FALSE)</f>
        <v>0</v>
      </c>
      <c r="X89" s="337">
        <f>IF(L89="nio",0,IF(L89&gt;0,VLOOKUP(H89,'3-Productie normen'!A:L,VLOOKUP(L89,'3-Productie normen'!$B$35:$C$38,2,FALSE),FALSE)))</f>
        <v>0</v>
      </c>
      <c r="Y89" s="337">
        <f t="shared" si="6"/>
        <v>0</v>
      </c>
      <c r="Z89" s="337">
        <f t="shared" si="7"/>
        <v>0</v>
      </c>
      <c r="AA89" s="337">
        <f t="shared" si="8"/>
        <v>0</v>
      </c>
      <c r="AB89" s="338" t="str">
        <f>VLOOKUP(H89,'3-Productie normen'!A:O,12,FALSE)</f>
        <v>B</v>
      </c>
      <c r="AC89" s="338"/>
      <c r="AE89" s="339">
        <f t="shared" si="9"/>
        <v>16480.2</v>
      </c>
    </row>
    <row r="90" spans="1:31" ht="14.1" customHeight="1">
      <c r="A90" s="71">
        <v>90</v>
      </c>
      <c r="B90" s="482" t="s">
        <v>88</v>
      </c>
      <c r="C90" s="482"/>
      <c r="D90" s="333" t="s">
        <v>223</v>
      </c>
      <c r="E90" s="334">
        <v>2402</v>
      </c>
      <c r="F90" s="513" t="s">
        <v>185</v>
      </c>
      <c r="G90" s="69" t="s">
        <v>189</v>
      </c>
      <c r="H90" s="314" t="s">
        <v>128</v>
      </c>
      <c r="I90" s="69" t="s">
        <v>187</v>
      </c>
      <c r="J90" s="335">
        <v>18.8</v>
      </c>
      <c r="K90" s="336">
        <f t="shared" si="5"/>
        <v>363</v>
      </c>
      <c r="L90" s="247">
        <v>255</v>
      </c>
      <c r="M90" s="247"/>
      <c r="N90" s="247">
        <v>102</v>
      </c>
      <c r="O90" s="247"/>
      <c r="P90" s="247">
        <v>6</v>
      </c>
      <c r="Q90" s="247"/>
      <c r="R90" s="246" t="e">
        <f>IF(L90="nio",0,IF(L90&gt;0,L90*J90/X90,0))*VLOOKUP(B90,'2-Kosten per locatie'!$A$14:$C$56,3,FALSE)</f>
        <v>#DIV/0!</v>
      </c>
      <c r="S90" s="246">
        <f>IF(L90="nio",0,IF(M90&gt;0,M90*J90/Y90,0))*VLOOKUP(B90,'2-Kosten per locatie'!$A$14:$C$56,3,FALSE)</f>
        <v>0</v>
      </c>
      <c r="T90" s="246" t="e">
        <f>IF(L90="nio",0,IF(N90&gt;0,N90*J90/Z90,0))*VLOOKUP(B90,'2-Kosten per locatie'!$A$14:$C$56,3,FALSE)</f>
        <v>#DIV/0!</v>
      </c>
      <c r="U90" s="246">
        <f>IF(L90="nio",0,IF(O90&gt;0,O90*J90/AA90,0))*VLOOKUP(B90,'2-Kosten per locatie'!$A$14:$C$56,3,FALSE)</f>
        <v>0</v>
      </c>
      <c r="V90" s="246" t="e">
        <f>IF(L90="nio",0,IF(P90&gt;0,P90*J90/Z90,0))*VLOOKUP(B90,'2-Kosten per locatie'!$A$14:$C$56,3,FALSE)</f>
        <v>#DIV/0!</v>
      </c>
      <c r="W90" s="246">
        <f>IF(L90="nio",0,IF(Q90&gt;0,Q90*J90/AA90,0))*VLOOKUP(B90,'2-Kosten per locatie'!$A$14:$C$56,3,FALSE)</f>
        <v>0</v>
      </c>
      <c r="X90" s="337">
        <f>IF(L90="nio",0,IF(L90&gt;0,VLOOKUP(H90,'3-Productie normen'!A:L,VLOOKUP(L90,'3-Productie normen'!$B$35:$C$38,2,FALSE),FALSE)))</f>
        <v>0</v>
      </c>
      <c r="Y90" s="337">
        <f t="shared" si="6"/>
        <v>0</v>
      </c>
      <c r="Z90" s="337">
        <f t="shared" si="7"/>
        <v>0</v>
      </c>
      <c r="AA90" s="337">
        <f t="shared" si="8"/>
        <v>0</v>
      </c>
      <c r="AB90" s="338" t="str">
        <f>VLOOKUP(H90,'3-Productie normen'!A:O,12,FALSE)</f>
        <v>B</v>
      </c>
      <c r="AC90" s="338"/>
      <c r="AE90" s="339">
        <f t="shared" si="9"/>
        <v>6824.4000000000005</v>
      </c>
    </row>
    <row r="91" spans="1:31" ht="14.1" customHeight="1">
      <c r="A91" s="71">
        <v>91</v>
      </c>
      <c r="B91" s="482" t="s">
        <v>88</v>
      </c>
      <c r="C91" s="482"/>
      <c r="D91" s="333" t="s">
        <v>223</v>
      </c>
      <c r="E91" s="334">
        <v>2403</v>
      </c>
      <c r="F91" s="513" t="s">
        <v>185</v>
      </c>
      <c r="G91" s="69" t="s">
        <v>228</v>
      </c>
      <c r="H91" s="314" t="s">
        <v>128</v>
      </c>
      <c r="I91" s="69" t="s">
        <v>187</v>
      </c>
      <c r="J91" s="335">
        <v>6.1</v>
      </c>
      <c r="K91" s="336">
        <f t="shared" si="5"/>
        <v>255</v>
      </c>
      <c r="L91" s="247">
        <v>255</v>
      </c>
      <c r="M91" s="247"/>
      <c r="N91" s="247"/>
      <c r="O91" s="247"/>
      <c r="P91" s="247"/>
      <c r="Q91" s="247"/>
      <c r="R91" s="246" t="e">
        <f>IF(L91="nio",0,IF(L91&gt;0,L91*J91/X91,0))*VLOOKUP(B91,'2-Kosten per locatie'!$A$14:$C$56,3,FALSE)</f>
        <v>#DIV/0!</v>
      </c>
      <c r="S91" s="246">
        <f>IF(L91="nio",0,IF(M91&gt;0,M91*J91/Y91,0))*VLOOKUP(B91,'2-Kosten per locatie'!$A$14:$C$56,3,FALSE)</f>
        <v>0</v>
      </c>
      <c r="T91" s="246">
        <f>IF(L91="nio",0,IF(N91&gt;0,N91*J91/Z91,0))*VLOOKUP(B91,'2-Kosten per locatie'!$A$14:$C$56,3,FALSE)</f>
        <v>0</v>
      </c>
      <c r="U91" s="246">
        <f>IF(L91="nio",0,IF(O91&gt;0,O91*J91/AA91,0))*VLOOKUP(B91,'2-Kosten per locatie'!$A$14:$C$56,3,FALSE)</f>
        <v>0</v>
      </c>
      <c r="V91" s="246">
        <f>IF(L91="nio",0,IF(P91&gt;0,P91*J91/Z91,0))*VLOOKUP(B91,'2-Kosten per locatie'!$A$14:$C$56,3,FALSE)</f>
        <v>0</v>
      </c>
      <c r="W91" s="246">
        <f>IF(L91="nio",0,IF(Q91&gt;0,Q91*J91/AA91,0))*VLOOKUP(B91,'2-Kosten per locatie'!$A$14:$C$56,3,FALSE)</f>
        <v>0</v>
      </c>
      <c r="X91" s="337">
        <f>IF(L91="nio",0,IF(L91&gt;0,VLOOKUP(H91,'3-Productie normen'!A:L,VLOOKUP(L91,'3-Productie normen'!$B$35:$C$38,2,FALSE),FALSE)))</f>
        <v>0</v>
      </c>
      <c r="Y91" s="337">
        <f t="shared" si="6"/>
        <v>0</v>
      </c>
      <c r="Z91" s="337">
        <f t="shared" si="7"/>
        <v>0</v>
      </c>
      <c r="AA91" s="337">
        <f t="shared" si="8"/>
        <v>0</v>
      </c>
      <c r="AB91" s="338" t="str">
        <f>VLOOKUP(H91,'3-Productie normen'!A:O,12,FALSE)</f>
        <v>B</v>
      </c>
      <c r="AC91" s="338"/>
      <c r="AE91" s="339">
        <f t="shared" si="9"/>
        <v>1555.5</v>
      </c>
    </row>
    <row r="92" spans="1:31" ht="14.1" customHeight="1">
      <c r="A92" s="71">
        <v>92</v>
      </c>
      <c r="B92" s="482" t="s">
        <v>88</v>
      </c>
      <c r="C92" s="482"/>
      <c r="D92" s="333" t="s">
        <v>223</v>
      </c>
      <c r="E92" s="334">
        <v>2404</v>
      </c>
      <c r="F92" s="513" t="s">
        <v>185</v>
      </c>
      <c r="G92" s="69" t="s">
        <v>229</v>
      </c>
      <c r="H92" s="69" t="s">
        <v>130</v>
      </c>
      <c r="I92" s="69" t="s">
        <v>230</v>
      </c>
      <c r="J92" s="335">
        <v>371</v>
      </c>
      <c r="K92" s="336">
        <f t="shared" si="5"/>
        <v>363</v>
      </c>
      <c r="L92" s="247">
        <v>255</v>
      </c>
      <c r="M92" s="247"/>
      <c r="N92" s="247">
        <v>102</v>
      </c>
      <c r="O92" s="247"/>
      <c r="P92" s="247">
        <v>6</v>
      </c>
      <c r="Q92" s="247"/>
      <c r="R92" s="246" t="e">
        <f>IF(L92="nio",0,IF(L92&gt;0,L92*J92/X92,0))*VLOOKUP(B92,'2-Kosten per locatie'!$A$14:$C$56,3,FALSE)</f>
        <v>#DIV/0!</v>
      </c>
      <c r="S92" s="246">
        <f>IF(L92="nio",0,IF(M92&gt;0,M92*J92/Y92,0))*VLOOKUP(B92,'2-Kosten per locatie'!$A$14:$C$56,3,FALSE)</f>
        <v>0</v>
      </c>
      <c r="T92" s="246" t="e">
        <f>IF(L92="nio",0,IF(N92&gt;0,N92*J92/Z92,0))*VLOOKUP(B92,'2-Kosten per locatie'!$A$14:$C$56,3,FALSE)</f>
        <v>#DIV/0!</v>
      </c>
      <c r="U92" s="246">
        <f>IF(L92="nio",0,IF(O92&gt;0,O92*J92/AA92,0))*VLOOKUP(B92,'2-Kosten per locatie'!$A$14:$C$56,3,FALSE)</f>
        <v>0</v>
      </c>
      <c r="V92" s="246" t="e">
        <f>IF(L92="nio",0,IF(P92&gt;0,P92*J92/Z92,0))*VLOOKUP(B92,'2-Kosten per locatie'!$A$14:$C$56,3,FALSE)</f>
        <v>#DIV/0!</v>
      </c>
      <c r="W92" s="246">
        <f>IF(L92="nio",0,IF(Q92&gt;0,Q92*J92/AA92,0))*VLOOKUP(B92,'2-Kosten per locatie'!$A$14:$C$56,3,FALSE)</f>
        <v>0</v>
      </c>
      <c r="X92" s="337">
        <f>IF(L92="nio",0,IF(L92&gt;0,VLOOKUP(H92,'3-Productie normen'!A:L,VLOOKUP(L92,'3-Productie normen'!$B$35:$C$38,2,FALSE),FALSE)))</f>
        <v>0</v>
      </c>
      <c r="Y92" s="337">
        <f t="shared" si="6"/>
        <v>0</v>
      </c>
      <c r="Z92" s="337">
        <f t="shared" si="7"/>
        <v>0</v>
      </c>
      <c r="AA92" s="337">
        <f t="shared" si="8"/>
        <v>0</v>
      </c>
      <c r="AB92" s="338" t="str">
        <f>VLOOKUP(H92,'3-Productie normen'!A:O,12,FALSE)</f>
        <v>B</v>
      </c>
      <c r="AC92" s="338"/>
      <c r="AE92" s="339">
        <f t="shared" si="9"/>
        <v>134673</v>
      </c>
    </row>
    <row r="93" spans="1:31" ht="14.1" customHeight="1">
      <c r="A93" s="71">
        <v>93</v>
      </c>
      <c r="B93" s="482" t="s">
        <v>88</v>
      </c>
      <c r="C93" s="482"/>
      <c r="D93" s="333" t="s">
        <v>223</v>
      </c>
      <c r="E93" s="334">
        <v>2405</v>
      </c>
      <c r="F93" s="513" t="s">
        <v>185</v>
      </c>
      <c r="G93" s="69" t="s">
        <v>193</v>
      </c>
      <c r="H93" s="314" t="s">
        <v>135</v>
      </c>
      <c r="I93" s="459" t="s">
        <v>225</v>
      </c>
      <c r="J93" s="335">
        <v>6.15</v>
      </c>
      <c r="K93" s="336">
        <f t="shared" si="5"/>
        <v>363</v>
      </c>
      <c r="L93" s="247">
        <v>255</v>
      </c>
      <c r="M93" s="247"/>
      <c r="N93" s="247">
        <v>102</v>
      </c>
      <c r="O93" s="247"/>
      <c r="P93" s="247">
        <v>6</v>
      </c>
      <c r="Q93" s="247"/>
      <c r="R93" s="246" t="e">
        <f>IF(L93="nio",0,IF(L93&gt;0,L93*J93/X93,0))*VLOOKUP(B93,'2-Kosten per locatie'!$A$14:$C$56,3,FALSE)</f>
        <v>#DIV/0!</v>
      </c>
      <c r="S93" s="246">
        <f>IF(L93="nio",0,IF(M93&gt;0,M93*J93/Y93,0))*VLOOKUP(B93,'2-Kosten per locatie'!$A$14:$C$56,3,FALSE)</f>
        <v>0</v>
      </c>
      <c r="T93" s="246" t="e">
        <f>IF(L93="nio",0,IF(N93&gt;0,N93*J93/Z93,0))*VLOOKUP(B93,'2-Kosten per locatie'!$A$14:$C$56,3,FALSE)</f>
        <v>#DIV/0!</v>
      </c>
      <c r="U93" s="246">
        <f>IF(L93="nio",0,IF(O93&gt;0,O93*J93/AA93,0))*VLOOKUP(B93,'2-Kosten per locatie'!$A$14:$C$56,3,FALSE)</f>
        <v>0</v>
      </c>
      <c r="V93" s="246" t="e">
        <f>IF(L93="nio",0,IF(P93&gt;0,P93*J93/Z93,0))*VLOOKUP(B93,'2-Kosten per locatie'!$A$14:$C$56,3,FALSE)</f>
        <v>#DIV/0!</v>
      </c>
      <c r="W93" s="246">
        <f>IF(L93="nio",0,IF(Q93&gt;0,Q93*J93/AA93,0))*VLOOKUP(B93,'2-Kosten per locatie'!$A$14:$C$56,3,FALSE)</f>
        <v>0</v>
      </c>
      <c r="X93" s="337">
        <f>IF(L93="nio",0,IF(L93&gt;0,VLOOKUP(H93,'3-Productie normen'!A:L,VLOOKUP(L93,'3-Productie normen'!$B$35:$C$38,2,FALSE),FALSE)))</f>
        <v>0</v>
      </c>
      <c r="Y93" s="337">
        <f t="shared" si="6"/>
        <v>0</v>
      </c>
      <c r="Z93" s="337">
        <f t="shared" si="7"/>
        <v>0</v>
      </c>
      <c r="AA93" s="337">
        <f t="shared" si="8"/>
        <v>0</v>
      </c>
      <c r="AB93" s="338" t="str">
        <f>VLOOKUP(H93,'3-Productie normen'!A:O,12,FALSE)</f>
        <v>V</v>
      </c>
      <c r="AC93" s="338"/>
      <c r="AE93" s="339">
        <f t="shared" si="9"/>
        <v>2232.4500000000003</v>
      </c>
    </row>
    <row r="94" spans="1:31" ht="14.1" customHeight="1">
      <c r="A94" s="71">
        <v>94</v>
      </c>
      <c r="B94" s="482" t="s">
        <v>88</v>
      </c>
      <c r="C94" s="482"/>
      <c r="D94" s="333" t="s">
        <v>223</v>
      </c>
      <c r="E94" s="334">
        <v>2311</v>
      </c>
      <c r="F94" s="513" t="s">
        <v>185</v>
      </c>
      <c r="G94" s="69" t="s">
        <v>193</v>
      </c>
      <c r="H94" s="314" t="s">
        <v>135</v>
      </c>
      <c r="I94" s="69" t="s">
        <v>191</v>
      </c>
      <c r="J94" s="335">
        <v>24</v>
      </c>
      <c r="K94" s="336">
        <f t="shared" si="5"/>
        <v>363</v>
      </c>
      <c r="L94" s="247">
        <v>255</v>
      </c>
      <c r="M94" s="247"/>
      <c r="N94" s="247">
        <v>102</v>
      </c>
      <c r="O94" s="247"/>
      <c r="P94" s="247">
        <v>6</v>
      </c>
      <c r="Q94" s="247"/>
      <c r="R94" s="246" t="e">
        <f>IF(L94="nio",0,IF(L94&gt;0,L94*J94/X94,0))*VLOOKUP(B94,'2-Kosten per locatie'!$A$14:$C$56,3,FALSE)</f>
        <v>#DIV/0!</v>
      </c>
      <c r="S94" s="246">
        <f>IF(L94="nio",0,IF(M94&gt;0,M94*J94/Y94,0))*VLOOKUP(B94,'2-Kosten per locatie'!$A$14:$C$56,3,FALSE)</f>
        <v>0</v>
      </c>
      <c r="T94" s="246" t="e">
        <f>IF(L94="nio",0,IF(N94&gt;0,N94*J94/Z94,0))*VLOOKUP(B94,'2-Kosten per locatie'!$A$14:$C$56,3,FALSE)</f>
        <v>#DIV/0!</v>
      </c>
      <c r="U94" s="246">
        <f>IF(L94="nio",0,IF(O94&gt;0,O94*J94/AA94,0))*VLOOKUP(B94,'2-Kosten per locatie'!$A$14:$C$56,3,FALSE)</f>
        <v>0</v>
      </c>
      <c r="V94" s="246" t="e">
        <f>IF(L94="nio",0,IF(P94&gt;0,P94*J94/Z94,0))*VLOOKUP(B94,'2-Kosten per locatie'!$A$14:$C$56,3,FALSE)</f>
        <v>#DIV/0!</v>
      </c>
      <c r="W94" s="246">
        <f>IF(L94="nio",0,IF(Q94&gt;0,Q94*J94/AA94,0))*VLOOKUP(B94,'2-Kosten per locatie'!$A$14:$C$56,3,FALSE)</f>
        <v>0</v>
      </c>
      <c r="X94" s="337">
        <f>IF(L94="nio",0,IF(L94&gt;0,VLOOKUP(H94,'3-Productie normen'!A:L,VLOOKUP(L94,'3-Productie normen'!$B$35:$C$38,2,FALSE),FALSE)))</f>
        <v>0</v>
      </c>
      <c r="Y94" s="337">
        <f t="shared" si="6"/>
        <v>0</v>
      </c>
      <c r="Z94" s="337">
        <f t="shared" si="7"/>
        <v>0</v>
      </c>
      <c r="AA94" s="337">
        <f t="shared" si="8"/>
        <v>0</v>
      </c>
      <c r="AB94" s="338" t="str">
        <f>VLOOKUP(H94,'3-Productie normen'!A:O,12,FALSE)</f>
        <v>V</v>
      </c>
      <c r="AC94" s="338"/>
      <c r="AE94" s="339">
        <f t="shared" si="9"/>
        <v>8712</v>
      </c>
    </row>
    <row r="95" spans="1:31" ht="14.1" customHeight="1">
      <c r="A95" s="71">
        <v>95</v>
      </c>
      <c r="B95" s="482" t="s">
        <v>88</v>
      </c>
      <c r="C95" s="482"/>
      <c r="D95" s="333" t="s">
        <v>223</v>
      </c>
      <c r="E95" s="334">
        <v>2006</v>
      </c>
      <c r="F95" s="513" t="s">
        <v>185</v>
      </c>
      <c r="G95" s="69" t="s">
        <v>189</v>
      </c>
      <c r="H95" s="314" t="s">
        <v>128</v>
      </c>
      <c r="I95" s="69" t="s">
        <v>187</v>
      </c>
      <c r="J95" s="335">
        <v>37.75</v>
      </c>
      <c r="K95" s="336">
        <f t="shared" si="5"/>
        <v>363</v>
      </c>
      <c r="L95" s="247">
        <v>255</v>
      </c>
      <c r="M95" s="247"/>
      <c r="N95" s="247">
        <v>102</v>
      </c>
      <c r="O95" s="247"/>
      <c r="P95" s="247">
        <v>6</v>
      </c>
      <c r="Q95" s="247"/>
      <c r="R95" s="246" t="e">
        <f>IF(L95="nio",0,IF(L95&gt;0,L95*J95/X95,0))*VLOOKUP(B95,'2-Kosten per locatie'!$A$14:$C$56,3,FALSE)</f>
        <v>#DIV/0!</v>
      </c>
      <c r="S95" s="246">
        <f>IF(L95="nio",0,IF(M95&gt;0,M95*J95/Y95,0))*VLOOKUP(B95,'2-Kosten per locatie'!$A$14:$C$56,3,FALSE)</f>
        <v>0</v>
      </c>
      <c r="T95" s="246" t="e">
        <f>IF(L95="nio",0,IF(N95&gt;0,N95*J95/Z95,0))*VLOOKUP(B95,'2-Kosten per locatie'!$A$14:$C$56,3,FALSE)</f>
        <v>#DIV/0!</v>
      </c>
      <c r="U95" s="246">
        <f>IF(L95="nio",0,IF(O95&gt;0,O95*J95/AA95,0))*VLOOKUP(B95,'2-Kosten per locatie'!$A$14:$C$56,3,FALSE)</f>
        <v>0</v>
      </c>
      <c r="V95" s="246" t="e">
        <f>IF(L95="nio",0,IF(P95&gt;0,P95*J95/Z95,0))*VLOOKUP(B95,'2-Kosten per locatie'!$A$14:$C$56,3,FALSE)</f>
        <v>#DIV/0!</v>
      </c>
      <c r="W95" s="246">
        <f>IF(L95="nio",0,IF(Q95&gt;0,Q95*J95/AA95,0))*VLOOKUP(B95,'2-Kosten per locatie'!$A$14:$C$56,3,FALSE)</f>
        <v>0</v>
      </c>
      <c r="X95" s="337">
        <f>IF(L95="nio",0,IF(L95&gt;0,VLOOKUP(H95,'3-Productie normen'!A:L,VLOOKUP(L95,'3-Productie normen'!$B$35:$C$38,2,FALSE),FALSE)))</f>
        <v>0</v>
      </c>
      <c r="Y95" s="337">
        <f t="shared" si="6"/>
        <v>0</v>
      </c>
      <c r="Z95" s="337">
        <f t="shared" si="7"/>
        <v>0</v>
      </c>
      <c r="AA95" s="337">
        <f t="shared" si="8"/>
        <v>0</v>
      </c>
      <c r="AB95" s="338" t="str">
        <f>VLOOKUP(H95,'3-Productie normen'!A:O,12,FALSE)</f>
        <v>B</v>
      </c>
      <c r="AC95" s="338"/>
      <c r="AE95" s="339">
        <f t="shared" si="9"/>
        <v>13703.25</v>
      </c>
    </row>
    <row r="96" spans="1:31" ht="14.1" customHeight="1">
      <c r="A96" s="71">
        <v>96</v>
      </c>
      <c r="B96" s="482" t="s">
        <v>88</v>
      </c>
      <c r="C96" s="482"/>
      <c r="D96" s="333" t="s">
        <v>223</v>
      </c>
      <c r="E96" s="334">
        <v>2006</v>
      </c>
      <c r="F96" s="513" t="s">
        <v>185</v>
      </c>
      <c r="G96" s="69" t="s">
        <v>193</v>
      </c>
      <c r="H96" s="314" t="s">
        <v>135</v>
      </c>
      <c r="I96" s="69" t="s">
        <v>191</v>
      </c>
      <c r="J96" s="335">
        <v>43</v>
      </c>
      <c r="K96" s="336">
        <f t="shared" si="5"/>
        <v>363</v>
      </c>
      <c r="L96" s="247">
        <v>255</v>
      </c>
      <c r="M96" s="247"/>
      <c r="N96" s="247">
        <v>102</v>
      </c>
      <c r="O96" s="247"/>
      <c r="P96" s="247">
        <v>6</v>
      </c>
      <c r="Q96" s="247"/>
      <c r="R96" s="246" t="e">
        <f>IF(L96="nio",0,IF(L96&gt;0,L96*J96/X96,0))*VLOOKUP(B96,'2-Kosten per locatie'!$A$14:$C$56,3,FALSE)</f>
        <v>#DIV/0!</v>
      </c>
      <c r="S96" s="246">
        <f>IF(L96="nio",0,IF(M96&gt;0,M96*J96/Y96,0))*VLOOKUP(B96,'2-Kosten per locatie'!$A$14:$C$56,3,FALSE)</f>
        <v>0</v>
      </c>
      <c r="T96" s="246" t="e">
        <f>IF(L96="nio",0,IF(N96&gt;0,N96*J96/Z96,0))*VLOOKUP(B96,'2-Kosten per locatie'!$A$14:$C$56,3,FALSE)</f>
        <v>#DIV/0!</v>
      </c>
      <c r="U96" s="246">
        <f>IF(L96="nio",0,IF(O96&gt;0,O96*J96/AA96,0))*VLOOKUP(B96,'2-Kosten per locatie'!$A$14:$C$56,3,FALSE)</f>
        <v>0</v>
      </c>
      <c r="V96" s="246" t="e">
        <f>IF(L96="nio",0,IF(P96&gt;0,P96*J96/Z96,0))*VLOOKUP(B96,'2-Kosten per locatie'!$A$14:$C$56,3,FALSE)</f>
        <v>#DIV/0!</v>
      </c>
      <c r="W96" s="246">
        <f>IF(L96="nio",0,IF(Q96&gt;0,Q96*J96/AA96,0))*VLOOKUP(B96,'2-Kosten per locatie'!$A$14:$C$56,3,FALSE)</f>
        <v>0</v>
      </c>
      <c r="X96" s="337">
        <f>IF(L96="nio",0,IF(L96&gt;0,VLOOKUP(H96,'3-Productie normen'!A:L,VLOOKUP(L96,'3-Productie normen'!$B$35:$C$38,2,FALSE),FALSE)))</f>
        <v>0</v>
      </c>
      <c r="Y96" s="337">
        <f t="shared" si="6"/>
        <v>0</v>
      </c>
      <c r="Z96" s="337">
        <f t="shared" si="7"/>
        <v>0</v>
      </c>
      <c r="AA96" s="337">
        <f t="shared" si="8"/>
        <v>0</v>
      </c>
      <c r="AB96" s="338" t="str">
        <f>VLOOKUP(H96,'3-Productie normen'!A:O,12,FALSE)</f>
        <v>V</v>
      </c>
      <c r="AC96" s="338"/>
      <c r="AE96" s="339">
        <f t="shared" si="9"/>
        <v>15609</v>
      </c>
    </row>
    <row r="97" spans="1:31" ht="14.1" customHeight="1">
      <c r="A97" s="71">
        <v>97</v>
      </c>
      <c r="B97" s="482" t="s">
        <v>88</v>
      </c>
      <c r="C97" s="482"/>
      <c r="D97" s="333" t="s">
        <v>223</v>
      </c>
      <c r="E97" s="334">
        <v>2006</v>
      </c>
      <c r="F97" s="513" t="s">
        <v>185</v>
      </c>
      <c r="G97" s="69" t="s">
        <v>205</v>
      </c>
      <c r="H97" s="314" t="s">
        <v>135</v>
      </c>
      <c r="I97" s="69" t="s">
        <v>187</v>
      </c>
      <c r="J97" s="335">
        <v>27.35</v>
      </c>
      <c r="K97" s="336">
        <f t="shared" si="5"/>
        <v>255</v>
      </c>
      <c r="L97" s="247">
        <v>255</v>
      </c>
      <c r="M97" s="247"/>
      <c r="N97" s="247"/>
      <c r="O97" s="247"/>
      <c r="P97" s="247"/>
      <c r="Q97" s="247"/>
      <c r="R97" s="246" t="e">
        <f>IF(L97="nio",0,IF(L97&gt;0,L97*J97/X97,0))*VLOOKUP(B97,'2-Kosten per locatie'!$A$14:$C$56,3,FALSE)</f>
        <v>#DIV/0!</v>
      </c>
      <c r="S97" s="246">
        <f>IF(L97="nio",0,IF(M97&gt;0,M97*J97/Y97,0))*VLOOKUP(B97,'2-Kosten per locatie'!$A$14:$C$56,3,FALSE)</f>
        <v>0</v>
      </c>
      <c r="T97" s="246">
        <f>IF(L97="nio",0,IF(N97&gt;0,N97*J97/Z97,0))*VLOOKUP(B97,'2-Kosten per locatie'!$A$14:$C$56,3,FALSE)</f>
        <v>0</v>
      </c>
      <c r="U97" s="246">
        <f>IF(L97="nio",0,IF(O97&gt;0,O97*J97/AA97,0))*VLOOKUP(B97,'2-Kosten per locatie'!$A$14:$C$56,3,FALSE)</f>
        <v>0</v>
      </c>
      <c r="V97" s="246">
        <f>IF(L97="nio",0,IF(P97&gt;0,P97*J97/Z97,0))*VLOOKUP(B97,'2-Kosten per locatie'!$A$14:$C$56,3,FALSE)</f>
        <v>0</v>
      </c>
      <c r="W97" s="246">
        <f>IF(L97="nio",0,IF(Q97&gt;0,Q97*J97/AA97,0))*VLOOKUP(B97,'2-Kosten per locatie'!$A$14:$C$56,3,FALSE)</f>
        <v>0</v>
      </c>
      <c r="X97" s="337">
        <f>IF(L97="nio",0,IF(L97&gt;0,VLOOKUP(H97,'3-Productie normen'!A:L,VLOOKUP(L97,'3-Productie normen'!$B$35:$C$38,2,FALSE),FALSE)))</f>
        <v>0</v>
      </c>
      <c r="Y97" s="337">
        <f t="shared" si="6"/>
        <v>0</v>
      </c>
      <c r="Z97" s="337">
        <f t="shared" si="7"/>
        <v>0</v>
      </c>
      <c r="AA97" s="337">
        <f t="shared" si="8"/>
        <v>0</v>
      </c>
      <c r="AB97" s="338" t="str">
        <f>VLOOKUP(H97,'3-Productie normen'!A:O,12,FALSE)</f>
        <v>V</v>
      </c>
      <c r="AC97" s="338"/>
      <c r="AE97" s="339">
        <f t="shared" si="9"/>
        <v>6974.25</v>
      </c>
    </row>
    <row r="98" spans="1:31" ht="14.1" customHeight="1">
      <c r="A98" s="71">
        <v>98</v>
      </c>
      <c r="B98" s="482" t="s">
        <v>88</v>
      </c>
      <c r="C98" s="482"/>
      <c r="D98" s="333" t="s">
        <v>231</v>
      </c>
      <c r="E98" s="334">
        <v>401</v>
      </c>
      <c r="F98" s="513" t="s">
        <v>185</v>
      </c>
      <c r="G98" s="69" t="s">
        <v>232</v>
      </c>
      <c r="H98" s="314" t="s">
        <v>128</v>
      </c>
      <c r="I98" s="69" t="s">
        <v>191</v>
      </c>
      <c r="J98" s="335">
        <v>36.799999999999997</v>
      </c>
      <c r="K98" s="336">
        <f t="shared" si="5"/>
        <v>255</v>
      </c>
      <c r="L98" s="247">
        <v>255</v>
      </c>
      <c r="M98" s="247"/>
      <c r="N98" s="247"/>
      <c r="O98" s="247"/>
      <c r="P98" s="247"/>
      <c r="Q98" s="247"/>
      <c r="R98" s="246" t="e">
        <f>IF(L98="nio",0,IF(L98&gt;0,L98*J98/X98,0))*VLOOKUP(B98,'2-Kosten per locatie'!$A$14:$C$56,3,FALSE)</f>
        <v>#DIV/0!</v>
      </c>
      <c r="S98" s="246">
        <f>IF(L98="nio",0,IF(M98&gt;0,M98*J98/Y98,0))*VLOOKUP(B98,'2-Kosten per locatie'!$A$14:$C$56,3,FALSE)</f>
        <v>0</v>
      </c>
      <c r="T98" s="246">
        <f>IF(L98="nio",0,IF(N98&gt;0,N98*J98/Z98,0))*VLOOKUP(B98,'2-Kosten per locatie'!$A$14:$C$56,3,FALSE)</f>
        <v>0</v>
      </c>
      <c r="U98" s="246">
        <f>IF(L98="nio",0,IF(O98&gt;0,O98*J98/AA98,0))*VLOOKUP(B98,'2-Kosten per locatie'!$A$14:$C$56,3,FALSE)</f>
        <v>0</v>
      </c>
      <c r="V98" s="246">
        <f>IF(L98="nio",0,IF(P98&gt;0,P98*J98/Z98,0))*VLOOKUP(B98,'2-Kosten per locatie'!$A$14:$C$56,3,FALSE)</f>
        <v>0</v>
      </c>
      <c r="W98" s="246">
        <f>IF(L98="nio",0,IF(Q98&gt;0,Q98*J98/AA98,0))*VLOOKUP(B98,'2-Kosten per locatie'!$A$14:$C$56,3,FALSE)</f>
        <v>0</v>
      </c>
      <c r="X98" s="337">
        <f>IF(L98="nio",0,IF(L98&gt;0,VLOOKUP(H98,'3-Productie normen'!A:L,VLOOKUP(L98,'3-Productie normen'!$B$35:$C$38,2,FALSE),FALSE)))</f>
        <v>0</v>
      </c>
      <c r="Y98" s="337">
        <f t="shared" si="6"/>
        <v>0</v>
      </c>
      <c r="Z98" s="337">
        <f t="shared" si="7"/>
        <v>0</v>
      </c>
      <c r="AA98" s="337">
        <f t="shared" si="8"/>
        <v>0</v>
      </c>
      <c r="AB98" s="338" t="str">
        <f>VLOOKUP(H98,'3-Productie normen'!A:O,12,FALSE)</f>
        <v>B</v>
      </c>
      <c r="AC98" s="338"/>
      <c r="AE98" s="339">
        <f t="shared" si="9"/>
        <v>9384</v>
      </c>
    </row>
    <row r="99" spans="1:31" ht="14.1" customHeight="1">
      <c r="A99" s="71">
        <v>99</v>
      </c>
      <c r="B99" s="482" t="s">
        <v>88</v>
      </c>
      <c r="C99" s="482"/>
      <c r="D99" s="333" t="s">
        <v>231</v>
      </c>
      <c r="E99" s="334">
        <v>402</v>
      </c>
      <c r="F99" s="513" t="s">
        <v>185</v>
      </c>
      <c r="G99" s="69" t="s">
        <v>233</v>
      </c>
      <c r="H99" s="314" t="s">
        <v>128</v>
      </c>
      <c r="I99" s="69" t="s">
        <v>191</v>
      </c>
      <c r="J99" s="335">
        <v>78</v>
      </c>
      <c r="K99" s="336">
        <f t="shared" si="5"/>
        <v>255</v>
      </c>
      <c r="L99" s="247">
        <v>255</v>
      </c>
      <c r="M99" s="247"/>
      <c r="N99" s="247"/>
      <c r="O99" s="247"/>
      <c r="P99" s="247"/>
      <c r="Q99" s="247"/>
      <c r="R99" s="246" t="e">
        <f>IF(L99="nio",0,IF(L99&gt;0,L99*J99/X99,0))*VLOOKUP(B99,'2-Kosten per locatie'!$A$14:$C$56,3,FALSE)</f>
        <v>#DIV/0!</v>
      </c>
      <c r="S99" s="246">
        <f>IF(L99="nio",0,IF(M99&gt;0,M99*J99/Y99,0))*VLOOKUP(B99,'2-Kosten per locatie'!$A$14:$C$56,3,FALSE)</f>
        <v>0</v>
      </c>
      <c r="T99" s="246">
        <f>IF(L99="nio",0,IF(N99&gt;0,N99*J99/Z99,0))*VLOOKUP(B99,'2-Kosten per locatie'!$A$14:$C$56,3,FALSE)</f>
        <v>0</v>
      </c>
      <c r="U99" s="246">
        <f>IF(L99="nio",0,IF(O99&gt;0,O99*J99/AA99,0))*VLOOKUP(B99,'2-Kosten per locatie'!$A$14:$C$56,3,FALSE)</f>
        <v>0</v>
      </c>
      <c r="V99" s="246">
        <f>IF(L99="nio",0,IF(P99&gt;0,P99*J99/Z99,0))*VLOOKUP(B99,'2-Kosten per locatie'!$A$14:$C$56,3,FALSE)</f>
        <v>0</v>
      </c>
      <c r="W99" s="246">
        <f>IF(L99="nio",0,IF(Q99&gt;0,Q99*J99/AA99,0))*VLOOKUP(B99,'2-Kosten per locatie'!$A$14:$C$56,3,FALSE)</f>
        <v>0</v>
      </c>
      <c r="X99" s="337">
        <f>IF(L99="nio",0,IF(L99&gt;0,VLOOKUP(H99,'3-Productie normen'!A:L,VLOOKUP(L99,'3-Productie normen'!$B$35:$C$38,2,FALSE),FALSE)))</f>
        <v>0</v>
      </c>
      <c r="Y99" s="337">
        <f t="shared" si="6"/>
        <v>0</v>
      </c>
      <c r="Z99" s="337">
        <f t="shared" si="7"/>
        <v>0</v>
      </c>
      <c r="AA99" s="337">
        <f t="shared" si="8"/>
        <v>0</v>
      </c>
      <c r="AB99" s="338" t="str">
        <f>VLOOKUP(H99,'3-Productie normen'!A:O,12,FALSE)</f>
        <v>B</v>
      </c>
      <c r="AC99" s="338"/>
      <c r="AE99" s="339">
        <f t="shared" si="9"/>
        <v>19890</v>
      </c>
    </row>
    <row r="100" spans="1:31" ht="14.1" customHeight="1">
      <c r="A100" s="71">
        <v>100</v>
      </c>
      <c r="B100" s="482" t="s">
        <v>88</v>
      </c>
      <c r="C100" s="482"/>
      <c r="D100" s="333" t="s">
        <v>231</v>
      </c>
      <c r="E100" s="334">
        <v>403</v>
      </c>
      <c r="F100" s="513" t="s">
        <v>185</v>
      </c>
      <c r="G100" s="69" t="s">
        <v>234</v>
      </c>
      <c r="H100" s="314" t="s">
        <v>135</v>
      </c>
      <c r="I100" s="69" t="s">
        <v>191</v>
      </c>
      <c r="J100" s="335">
        <v>22</v>
      </c>
      <c r="K100" s="336">
        <f t="shared" si="5"/>
        <v>255</v>
      </c>
      <c r="L100" s="247">
        <v>255</v>
      </c>
      <c r="M100" s="247"/>
      <c r="N100" s="247"/>
      <c r="O100" s="247"/>
      <c r="P100" s="247"/>
      <c r="Q100" s="247"/>
      <c r="R100" s="246" t="e">
        <f>IF(L100="nio",0,IF(L100&gt;0,L100*J100/X100,0))*VLOOKUP(B100,'2-Kosten per locatie'!$A$14:$C$56,3,FALSE)</f>
        <v>#DIV/0!</v>
      </c>
      <c r="S100" s="246">
        <f>IF(L100="nio",0,IF(M100&gt;0,M100*J100/Y100,0))*VLOOKUP(B100,'2-Kosten per locatie'!$A$14:$C$56,3,FALSE)</f>
        <v>0</v>
      </c>
      <c r="T100" s="246">
        <f>IF(L100="nio",0,IF(N100&gt;0,N100*J100/Z100,0))*VLOOKUP(B100,'2-Kosten per locatie'!$A$14:$C$56,3,FALSE)</f>
        <v>0</v>
      </c>
      <c r="U100" s="246">
        <f>IF(L100="nio",0,IF(O100&gt;0,O100*J100/AA100,0))*VLOOKUP(B100,'2-Kosten per locatie'!$A$14:$C$56,3,FALSE)</f>
        <v>0</v>
      </c>
      <c r="V100" s="246">
        <f>IF(L100="nio",0,IF(P100&gt;0,P100*J100/Z100,0))*VLOOKUP(B100,'2-Kosten per locatie'!$A$14:$C$56,3,FALSE)</f>
        <v>0</v>
      </c>
      <c r="W100" s="246">
        <f>IF(L100="nio",0,IF(Q100&gt;0,Q100*J100/AA100,0))*VLOOKUP(B100,'2-Kosten per locatie'!$A$14:$C$56,3,FALSE)</f>
        <v>0</v>
      </c>
      <c r="X100" s="337">
        <f>IF(L100="nio",0,IF(L100&gt;0,VLOOKUP(H100,'3-Productie normen'!A:L,VLOOKUP(L100,'3-Productie normen'!$B$35:$C$38,2,FALSE),FALSE)))</f>
        <v>0</v>
      </c>
      <c r="Y100" s="337">
        <f t="shared" si="6"/>
        <v>0</v>
      </c>
      <c r="Z100" s="337">
        <f t="shared" si="7"/>
        <v>0</v>
      </c>
      <c r="AA100" s="337">
        <f t="shared" si="8"/>
        <v>0</v>
      </c>
      <c r="AB100" s="338" t="str">
        <f>VLOOKUP(H100,'3-Productie normen'!A:O,12,FALSE)</f>
        <v>V</v>
      </c>
      <c r="AC100" s="338"/>
      <c r="AE100" s="339">
        <f t="shared" si="9"/>
        <v>5610</v>
      </c>
    </row>
    <row r="101" spans="1:31" ht="14.1" customHeight="1">
      <c r="A101" s="71">
        <v>101</v>
      </c>
      <c r="B101" s="482" t="s">
        <v>88</v>
      </c>
      <c r="C101" s="482"/>
      <c r="D101" s="333" t="s">
        <v>231</v>
      </c>
      <c r="E101" s="334">
        <v>404</v>
      </c>
      <c r="F101" s="513" t="s">
        <v>197</v>
      </c>
      <c r="G101" s="69" t="s">
        <v>235</v>
      </c>
      <c r="H101" s="69" t="s">
        <v>148</v>
      </c>
      <c r="I101" s="69" t="s">
        <v>191</v>
      </c>
      <c r="J101" s="335">
        <v>53.8</v>
      </c>
      <c r="K101" s="336">
        <f t="shared" si="5"/>
        <v>0</v>
      </c>
      <c r="L101" s="247" t="s">
        <v>199</v>
      </c>
      <c r="M101" s="247"/>
      <c r="N101" s="247"/>
      <c r="O101" s="247"/>
      <c r="P101" s="247"/>
      <c r="Q101" s="247"/>
      <c r="R101" s="246">
        <f>IF(L101="nio",0,IF(L101&gt;0,L101*J101/X101,0))*VLOOKUP(B101,'2-Kosten per locatie'!$A$14:$C$56,3,FALSE)</f>
        <v>0</v>
      </c>
      <c r="S101" s="246">
        <f>IF(L101="nio",0,IF(M101&gt;0,M101*J101/Y101,0))*VLOOKUP(B101,'2-Kosten per locatie'!$A$14:$C$56,3,FALSE)</f>
        <v>0</v>
      </c>
      <c r="T101" s="246">
        <f>IF(L101="nio",0,IF(N101&gt;0,N101*J101/Z101,0))*VLOOKUP(B101,'2-Kosten per locatie'!$A$14:$C$56,3,FALSE)</f>
        <v>0</v>
      </c>
      <c r="U101" s="246">
        <f>IF(L101="nio",0,IF(O101&gt;0,O101*J101/AA101,0))*VLOOKUP(B101,'2-Kosten per locatie'!$A$14:$C$56,3,FALSE)</f>
        <v>0</v>
      </c>
      <c r="V101" s="246">
        <f>IF(L101="nio",0,IF(P101&gt;0,P101*J101/Z101,0))*VLOOKUP(B101,'2-Kosten per locatie'!$A$14:$C$56,3,FALSE)</f>
        <v>0</v>
      </c>
      <c r="W101" s="246">
        <f>IF(L101="nio",0,IF(Q101&gt;0,Q101*J101/AA101,0))*VLOOKUP(B101,'2-Kosten per locatie'!$A$14:$C$56,3,FALSE)</f>
        <v>0</v>
      </c>
      <c r="X101" s="337">
        <f>IF(L101="nio",0,IF(L101&gt;0,VLOOKUP(H101,'3-Productie normen'!A:L,VLOOKUP(L101,'3-Productie normen'!$B$35:$C$38,2,FALSE),FALSE)))</f>
        <v>0</v>
      </c>
      <c r="Y101" s="337">
        <f t="shared" si="6"/>
        <v>0</v>
      </c>
      <c r="Z101" s="337">
        <f t="shared" si="7"/>
        <v>0</v>
      </c>
      <c r="AA101" s="337">
        <f t="shared" si="8"/>
        <v>0</v>
      </c>
      <c r="AB101" s="338">
        <f>VLOOKUP(H101,'3-Productie normen'!A:O,12,FALSE)</f>
        <v>0</v>
      </c>
      <c r="AC101" s="338"/>
      <c r="AE101" s="339">
        <f t="shared" si="9"/>
        <v>0</v>
      </c>
    </row>
    <row r="102" spans="1:31" ht="14.1" customHeight="1">
      <c r="A102" s="71">
        <v>102</v>
      </c>
      <c r="B102" s="482" t="s">
        <v>88</v>
      </c>
      <c r="C102" s="482"/>
      <c r="D102" s="333" t="s">
        <v>231</v>
      </c>
      <c r="E102" s="334">
        <v>405</v>
      </c>
      <c r="F102" s="513" t="s">
        <v>185</v>
      </c>
      <c r="G102" s="69" t="s">
        <v>236</v>
      </c>
      <c r="H102" s="314" t="s">
        <v>128</v>
      </c>
      <c r="I102" s="69" t="s">
        <v>191</v>
      </c>
      <c r="J102" s="335">
        <v>55.5</v>
      </c>
      <c r="K102" s="336">
        <f t="shared" si="5"/>
        <v>255</v>
      </c>
      <c r="L102" s="247">
        <v>255</v>
      </c>
      <c r="M102" s="247"/>
      <c r="N102" s="247"/>
      <c r="O102" s="247"/>
      <c r="P102" s="247"/>
      <c r="Q102" s="247"/>
      <c r="R102" s="246" t="e">
        <f>IF(L102="nio",0,IF(L102&gt;0,L102*J102/X102,0))*VLOOKUP(B102,'2-Kosten per locatie'!$A$14:$C$56,3,FALSE)</f>
        <v>#DIV/0!</v>
      </c>
      <c r="S102" s="246">
        <f>IF(L102="nio",0,IF(M102&gt;0,M102*J102/Y102,0))*VLOOKUP(B102,'2-Kosten per locatie'!$A$14:$C$56,3,FALSE)</f>
        <v>0</v>
      </c>
      <c r="T102" s="246">
        <f>IF(L102="nio",0,IF(N102&gt;0,N102*J102/Z102,0))*VLOOKUP(B102,'2-Kosten per locatie'!$A$14:$C$56,3,FALSE)</f>
        <v>0</v>
      </c>
      <c r="U102" s="246">
        <f>IF(L102="nio",0,IF(O102&gt;0,O102*J102/AA102,0))*VLOOKUP(B102,'2-Kosten per locatie'!$A$14:$C$56,3,FALSE)</f>
        <v>0</v>
      </c>
      <c r="V102" s="246">
        <f>IF(L102="nio",0,IF(P102&gt;0,P102*J102/Z102,0))*VLOOKUP(B102,'2-Kosten per locatie'!$A$14:$C$56,3,FALSE)</f>
        <v>0</v>
      </c>
      <c r="W102" s="246">
        <f>IF(L102="nio",0,IF(Q102&gt;0,Q102*J102/AA102,0))*VLOOKUP(B102,'2-Kosten per locatie'!$A$14:$C$56,3,FALSE)</f>
        <v>0</v>
      </c>
      <c r="X102" s="337">
        <f>IF(L102="nio",0,IF(L102&gt;0,VLOOKUP(H102,'3-Productie normen'!A:L,VLOOKUP(L102,'3-Productie normen'!$B$35:$C$38,2,FALSE),FALSE)))</f>
        <v>0</v>
      </c>
      <c r="Y102" s="337">
        <f t="shared" si="6"/>
        <v>0</v>
      </c>
      <c r="Z102" s="337">
        <f t="shared" si="7"/>
        <v>0</v>
      </c>
      <c r="AA102" s="337">
        <f t="shared" si="8"/>
        <v>0</v>
      </c>
      <c r="AB102" s="338" t="str">
        <f>VLOOKUP(H102,'3-Productie normen'!A:O,12,FALSE)</f>
        <v>B</v>
      </c>
      <c r="AC102" s="338"/>
      <c r="AE102" s="339">
        <f t="shared" si="9"/>
        <v>14152.5</v>
      </c>
    </row>
    <row r="103" spans="1:31" ht="14.1" customHeight="1">
      <c r="A103" s="71">
        <v>103</v>
      </c>
      <c r="B103" s="482" t="s">
        <v>88</v>
      </c>
      <c r="C103" s="482"/>
      <c r="D103" s="333" t="s">
        <v>231</v>
      </c>
      <c r="E103" s="334">
        <v>310</v>
      </c>
      <c r="F103" s="513" t="s">
        <v>185</v>
      </c>
      <c r="G103" s="69" t="s">
        <v>196</v>
      </c>
      <c r="H103" s="314" t="s">
        <v>141</v>
      </c>
      <c r="I103" s="69" t="s">
        <v>195</v>
      </c>
      <c r="J103" s="335">
        <v>12</v>
      </c>
      <c r="K103" s="336">
        <f t="shared" si="5"/>
        <v>510</v>
      </c>
      <c r="L103" s="247">
        <v>255</v>
      </c>
      <c r="M103" s="247">
        <v>255</v>
      </c>
      <c r="N103" s="247"/>
      <c r="O103" s="247"/>
      <c r="P103" s="247"/>
      <c r="Q103" s="247"/>
      <c r="R103" s="246" t="e">
        <f>IF(L103="nio",0,IF(L103&gt;0,L103*J103/X103,0))*VLOOKUP(B103,'2-Kosten per locatie'!$A$14:$C$56,3,FALSE)</f>
        <v>#DIV/0!</v>
      </c>
      <c r="S103" s="246" t="e">
        <f>IF(L103="nio",0,IF(M103&gt;0,M103*J103/Y103,0))*VLOOKUP(B103,'2-Kosten per locatie'!$A$14:$C$56,3,FALSE)</f>
        <v>#DIV/0!</v>
      </c>
      <c r="T103" s="246">
        <f>IF(L103="nio",0,IF(N103&gt;0,N103*J103/Z103,0))*VLOOKUP(B103,'2-Kosten per locatie'!$A$14:$C$56,3,FALSE)</f>
        <v>0</v>
      </c>
      <c r="U103" s="246">
        <f>IF(L103="nio",0,IF(O103&gt;0,O103*J103/AA103,0))*VLOOKUP(B103,'2-Kosten per locatie'!$A$14:$C$56,3,FALSE)</f>
        <v>0</v>
      </c>
      <c r="V103" s="246">
        <f>IF(L103="nio",0,IF(P103&gt;0,P103*J103/Z103,0))*VLOOKUP(B103,'2-Kosten per locatie'!$A$14:$C$56,3,FALSE)</f>
        <v>0</v>
      </c>
      <c r="W103" s="246">
        <f>IF(L103="nio",0,IF(Q103&gt;0,Q103*J103/AA103,0))*VLOOKUP(B103,'2-Kosten per locatie'!$A$14:$C$56,3,FALSE)</f>
        <v>0</v>
      </c>
      <c r="X103" s="337">
        <f>IF(L103="nio",0,IF(L103&gt;0,VLOOKUP(H103,'3-Productie normen'!A:L,VLOOKUP(L103,'3-Productie normen'!$B$35:$C$38,2,FALSE),FALSE)))</f>
        <v>0</v>
      </c>
      <c r="Y103" s="337">
        <f t="shared" si="6"/>
        <v>0</v>
      </c>
      <c r="Z103" s="337">
        <f t="shared" si="7"/>
        <v>0</v>
      </c>
      <c r="AA103" s="337">
        <f t="shared" si="8"/>
        <v>0</v>
      </c>
      <c r="AB103" s="338" t="str">
        <f>VLOOKUP(H103,'3-Productie normen'!A:O,12,FALSE)</f>
        <v>S</v>
      </c>
      <c r="AC103" s="338"/>
      <c r="AE103" s="339">
        <f t="shared" si="9"/>
        <v>6120</v>
      </c>
    </row>
    <row r="104" spans="1:31" ht="14.1" customHeight="1">
      <c r="A104" s="71">
        <v>104</v>
      </c>
      <c r="B104" s="482" t="s">
        <v>88</v>
      </c>
      <c r="C104" s="482"/>
      <c r="D104" s="333" t="s">
        <v>231</v>
      </c>
      <c r="E104" s="334">
        <v>318</v>
      </c>
      <c r="F104" s="513" t="s">
        <v>185</v>
      </c>
      <c r="G104" s="69" t="s">
        <v>201</v>
      </c>
      <c r="H104" s="314" t="s">
        <v>135</v>
      </c>
      <c r="I104" s="69" t="s">
        <v>191</v>
      </c>
      <c r="J104" s="335">
        <v>21</v>
      </c>
      <c r="K104" s="336">
        <f t="shared" si="5"/>
        <v>255</v>
      </c>
      <c r="L104" s="247">
        <v>255</v>
      </c>
      <c r="M104" s="247"/>
      <c r="N104" s="247"/>
      <c r="O104" s="247"/>
      <c r="P104" s="247"/>
      <c r="Q104" s="247"/>
      <c r="R104" s="246" t="e">
        <f>IF(L104="nio",0,IF(L104&gt;0,L104*J104/X104,0))*VLOOKUP(B104,'2-Kosten per locatie'!$A$14:$C$56,3,FALSE)</f>
        <v>#DIV/0!</v>
      </c>
      <c r="S104" s="246">
        <f>IF(L104="nio",0,IF(M104&gt;0,M104*J104/Y104,0))*VLOOKUP(B104,'2-Kosten per locatie'!$A$14:$C$56,3,FALSE)</f>
        <v>0</v>
      </c>
      <c r="T104" s="246">
        <f>IF(L104="nio",0,IF(N104&gt;0,N104*J104/Z104,0))*VLOOKUP(B104,'2-Kosten per locatie'!$A$14:$C$56,3,FALSE)</f>
        <v>0</v>
      </c>
      <c r="U104" s="246">
        <f>IF(L104="nio",0,IF(O104&gt;0,O104*J104/AA104,0))*VLOOKUP(B104,'2-Kosten per locatie'!$A$14:$C$56,3,FALSE)</f>
        <v>0</v>
      </c>
      <c r="V104" s="246">
        <f>IF(L104="nio",0,IF(P104&gt;0,P104*J104/Z104,0))*VLOOKUP(B104,'2-Kosten per locatie'!$A$14:$C$56,3,FALSE)</f>
        <v>0</v>
      </c>
      <c r="W104" s="246">
        <f>IF(L104="nio",0,IF(Q104&gt;0,Q104*J104/AA104,0))*VLOOKUP(B104,'2-Kosten per locatie'!$A$14:$C$56,3,FALSE)</f>
        <v>0</v>
      </c>
      <c r="X104" s="337">
        <f>IF(L104="nio",0,IF(L104&gt;0,VLOOKUP(H104,'3-Productie normen'!A:L,VLOOKUP(L104,'3-Productie normen'!$B$35:$C$38,2,FALSE),FALSE)))</f>
        <v>0</v>
      </c>
      <c r="Y104" s="337">
        <f t="shared" si="6"/>
        <v>0</v>
      </c>
      <c r="Z104" s="337">
        <f t="shared" si="7"/>
        <v>0</v>
      </c>
      <c r="AA104" s="337">
        <f t="shared" si="8"/>
        <v>0</v>
      </c>
      <c r="AB104" s="338" t="str">
        <f>VLOOKUP(H104,'3-Productie normen'!A:O,12,FALSE)</f>
        <v>V</v>
      </c>
      <c r="AC104" s="338"/>
      <c r="AE104" s="339">
        <f t="shared" si="9"/>
        <v>5355</v>
      </c>
    </row>
    <row r="105" spans="1:31" ht="14.1" customHeight="1">
      <c r="A105" s="71">
        <v>105</v>
      </c>
      <c r="B105" s="482" t="s">
        <v>88</v>
      </c>
      <c r="C105" s="482"/>
      <c r="D105" s="333" t="s">
        <v>231</v>
      </c>
      <c r="E105" s="334">
        <v>319</v>
      </c>
      <c r="F105" s="513" t="s">
        <v>185</v>
      </c>
      <c r="G105" s="69" t="s">
        <v>220</v>
      </c>
      <c r="H105" s="69" t="s">
        <v>143</v>
      </c>
      <c r="I105" s="69" t="s">
        <v>203</v>
      </c>
      <c r="J105" s="335">
        <v>15.2</v>
      </c>
      <c r="K105" s="336">
        <f t="shared" si="5"/>
        <v>255</v>
      </c>
      <c r="L105" s="247">
        <v>255</v>
      </c>
      <c r="M105" s="247"/>
      <c r="N105" s="247"/>
      <c r="O105" s="247"/>
      <c r="P105" s="247"/>
      <c r="Q105" s="247"/>
      <c r="R105" s="246" t="e">
        <f>IF(L105="nio",0,IF(L105&gt;0,L105*J105/X105,0))*VLOOKUP(B105,'2-Kosten per locatie'!$A$14:$C$56,3,FALSE)</f>
        <v>#DIV/0!</v>
      </c>
      <c r="S105" s="246">
        <f>IF(L105="nio",0,IF(M105&gt;0,M105*J105/Y105,0))*VLOOKUP(B105,'2-Kosten per locatie'!$A$14:$C$56,3,FALSE)</f>
        <v>0</v>
      </c>
      <c r="T105" s="246">
        <f>IF(L105="nio",0,IF(N105&gt;0,N105*J105/Z105,0))*VLOOKUP(B105,'2-Kosten per locatie'!$A$14:$C$56,3,FALSE)</f>
        <v>0</v>
      </c>
      <c r="U105" s="246">
        <f>IF(L105="nio",0,IF(O105&gt;0,O105*J105/AA105,0))*VLOOKUP(B105,'2-Kosten per locatie'!$A$14:$C$56,3,FALSE)</f>
        <v>0</v>
      </c>
      <c r="V105" s="246">
        <f>IF(L105="nio",0,IF(P105&gt;0,P105*J105/Z105,0))*VLOOKUP(B105,'2-Kosten per locatie'!$A$14:$C$56,3,FALSE)</f>
        <v>0</v>
      </c>
      <c r="W105" s="246">
        <f>IF(L105="nio",0,IF(Q105&gt;0,Q105*J105/AA105,0))*VLOOKUP(B105,'2-Kosten per locatie'!$A$14:$C$56,3,FALSE)</f>
        <v>0</v>
      </c>
      <c r="X105" s="337">
        <f>IF(L105="nio",0,IF(L105&gt;0,VLOOKUP(H105,'3-Productie normen'!A:L,VLOOKUP(L105,'3-Productie normen'!$B$35:$C$38,2,FALSE),FALSE)))</f>
        <v>0</v>
      </c>
      <c r="Y105" s="337">
        <f t="shared" si="6"/>
        <v>0</v>
      </c>
      <c r="Z105" s="337">
        <f t="shared" si="7"/>
        <v>0</v>
      </c>
      <c r="AA105" s="337">
        <f t="shared" si="8"/>
        <v>0</v>
      </c>
      <c r="AB105" s="338" t="str">
        <f>VLOOKUP(H105,'3-Productie normen'!A:O,12,FALSE)</f>
        <v>V</v>
      </c>
      <c r="AC105" s="338"/>
      <c r="AE105" s="339">
        <f t="shared" si="9"/>
        <v>3876</v>
      </c>
    </row>
    <row r="106" spans="1:31" ht="14.1" customHeight="1">
      <c r="A106" s="71">
        <v>106</v>
      </c>
      <c r="B106" s="482" t="s">
        <v>88</v>
      </c>
      <c r="C106" s="482"/>
      <c r="D106" s="333" t="s">
        <v>231</v>
      </c>
      <c r="E106" s="334">
        <v>309</v>
      </c>
      <c r="F106" s="513" t="s">
        <v>185</v>
      </c>
      <c r="G106" s="69" t="s">
        <v>194</v>
      </c>
      <c r="H106" s="314" t="s">
        <v>141</v>
      </c>
      <c r="I106" s="69" t="s">
        <v>195</v>
      </c>
      <c r="J106" s="335">
        <v>12</v>
      </c>
      <c r="K106" s="336">
        <f t="shared" si="5"/>
        <v>510</v>
      </c>
      <c r="L106" s="247">
        <v>255</v>
      </c>
      <c r="M106" s="247">
        <v>255</v>
      </c>
      <c r="N106" s="247"/>
      <c r="O106" s="247"/>
      <c r="P106" s="247"/>
      <c r="Q106" s="247"/>
      <c r="R106" s="246" t="e">
        <f>IF(L106="nio",0,IF(L106&gt;0,L106*J106/X106,0))*VLOOKUP(B106,'2-Kosten per locatie'!$A$14:$C$56,3,FALSE)</f>
        <v>#DIV/0!</v>
      </c>
      <c r="S106" s="246" t="e">
        <f>IF(L106="nio",0,IF(M106&gt;0,M106*J106/Y106,0))*VLOOKUP(B106,'2-Kosten per locatie'!$A$14:$C$56,3,FALSE)</f>
        <v>#DIV/0!</v>
      </c>
      <c r="T106" s="246">
        <f>IF(L106="nio",0,IF(N106&gt;0,N106*J106/Z106,0))*VLOOKUP(B106,'2-Kosten per locatie'!$A$14:$C$56,3,FALSE)</f>
        <v>0</v>
      </c>
      <c r="U106" s="246">
        <f>IF(L106="nio",0,IF(O106&gt;0,O106*J106/AA106,0))*VLOOKUP(B106,'2-Kosten per locatie'!$A$14:$C$56,3,FALSE)</f>
        <v>0</v>
      </c>
      <c r="V106" s="246">
        <f>IF(L106="nio",0,IF(P106&gt;0,P106*J106/Z106,0))*VLOOKUP(B106,'2-Kosten per locatie'!$A$14:$C$56,3,FALSE)</f>
        <v>0</v>
      </c>
      <c r="W106" s="246">
        <f>IF(L106="nio",0,IF(Q106&gt;0,Q106*J106/AA106,0))*VLOOKUP(B106,'2-Kosten per locatie'!$A$14:$C$56,3,FALSE)</f>
        <v>0</v>
      </c>
      <c r="X106" s="337">
        <f>IF(L106="nio",0,IF(L106&gt;0,VLOOKUP(H106,'3-Productie normen'!A:L,VLOOKUP(L106,'3-Productie normen'!$B$35:$C$38,2,FALSE),FALSE)))</f>
        <v>0</v>
      </c>
      <c r="Y106" s="337">
        <f t="shared" si="6"/>
        <v>0</v>
      </c>
      <c r="Z106" s="337">
        <f t="shared" si="7"/>
        <v>0</v>
      </c>
      <c r="AA106" s="337">
        <f t="shared" si="8"/>
        <v>0</v>
      </c>
      <c r="AB106" s="338" t="str">
        <f>VLOOKUP(H106,'3-Productie normen'!A:O,12,FALSE)</f>
        <v>S</v>
      </c>
      <c r="AC106" s="338"/>
      <c r="AE106" s="339">
        <f t="shared" si="9"/>
        <v>6120</v>
      </c>
    </row>
    <row r="107" spans="1:31" ht="14.1" customHeight="1">
      <c r="A107" s="71">
        <v>107</v>
      </c>
      <c r="B107" s="482" t="s">
        <v>88</v>
      </c>
      <c r="C107" s="482"/>
      <c r="D107" s="333" t="s">
        <v>231</v>
      </c>
      <c r="E107" s="334">
        <v>308</v>
      </c>
      <c r="F107" s="513" t="s">
        <v>185</v>
      </c>
      <c r="G107" s="69" t="s">
        <v>193</v>
      </c>
      <c r="H107" s="314" t="s">
        <v>135</v>
      </c>
      <c r="I107" s="69" t="s">
        <v>191</v>
      </c>
      <c r="J107" s="335">
        <v>24.85</v>
      </c>
      <c r="K107" s="336">
        <f t="shared" si="5"/>
        <v>255</v>
      </c>
      <c r="L107" s="247">
        <v>255</v>
      </c>
      <c r="M107" s="247"/>
      <c r="N107" s="247"/>
      <c r="O107" s="247"/>
      <c r="P107" s="247"/>
      <c r="Q107" s="247"/>
      <c r="R107" s="246" t="e">
        <f>IF(L107="nio",0,IF(L107&gt;0,L107*J107/X107,0))*VLOOKUP(B107,'2-Kosten per locatie'!$A$14:$C$56,3,FALSE)</f>
        <v>#DIV/0!</v>
      </c>
      <c r="S107" s="246">
        <f>IF(L107="nio",0,IF(M107&gt;0,M107*J107/Y107,0))*VLOOKUP(B107,'2-Kosten per locatie'!$A$14:$C$56,3,FALSE)</f>
        <v>0</v>
      </c>
      <c r="T107" s="246">
        <f>IF(L107="nio",0,IF(N107&gt;0,N107*J107/Z107,0))*VLOOKUP(B107,'2-Kosten per locatie'!$A$14:$C$56,3,FALSE)</f>
        <v>0</v>
      </c>
      <c r="U107" s="246">
        <f>IF(L107="nio",0,IF(O107&gt;0,O107*J107/AA107,0))*VLOOKUP(B107,'2-Kosten per locatie'!$A$14:$C$56,3,FALSE)</f>
        <v>0</v>
      </c>
      <c r="V107" s="246">
        <f>IF(L107="nio",0,IF(P107&gt;0,P107*J107/Z107,0))*VLOOKUP(B107,'2-Kosten per locatie'!$A$14:$C$56,3,FALSE)</f>
        <v>0</v>
      </c>
      <c r="W107" s="246">
        <f>IF(L107="nio",0,IF(Q107&gt;0,Q107*J107/AA107,0))*VLOOKUP(B107,'2-Kosten per locatie'!$A$14:$C$56,3,FALSE)</f>
        <v>0</v>
      </c>
      <c r="X107" s="337">
        <f>IF(L107="nio",0,IF(L107&gt;0,VLOOKUP(H107,'3-Productie normen'!A:L,VLOOKUP(L107,'3-Productie normen'!$B$35:$C$38,2,FALSE),FALSE)))</f>
        <v>0</v>
      </c>
      <c r="Y107" s="337">
        <f t="shared" si="6"/>
        <v>0</v>
      </c>
      <c r="Z107" s="337">
        <f t="shared" si="7"/>
        <v>0</v>
      </c>
      <c r="AA107" s="337">
        <f t="shared" si="8"/>
        <v>0</v>
      </c>
      <c r="AB107" s="338" t="str">
        <f>VLOOKUP(H107,'3-Productie normen'!A:O,12,FALSE)</f>
        <v>V</v>
      </c>
      <c r="AC107" s="338"/>
      <c r="AE107" s="339">
        <f t="shared" si="9"/>
        <v>6336.75</v>
      </c>
    </row>
    <row r="108" spans="1:31" ht="14.1" customHeight="1">
      <c r="A108" s="71">
        <v>108</v>
      </c>
      <c r="B108" s="482" t="s">
        <v>88</v>
      </c>
      <c r="C108" s="482"/>
      <c r="D108" s="333" t="s">
        <v>231</v>
      </c>
      <c r="E108" s="334">
        <v>311</v>
      </c>
      <c r="F108" s="513" t="s">
        <v>185</v>
      </c>
      <c r="G108" s="69" t="s">
        <v>193</v>
      </c>
      <c r="H108" s="314" t="s">
        <v>135</v>
      </c>
      <c r="I108" s="69" t="s">
        <v>191</v>
      </c>
      <c r="J108" s="335">
        <v>24.85</v>
      </c>
      <c r="K108" s="336">
        <f t="shared" si="5"/>
        <v>255</v>
      </c>
      <c r="L108" s="247">
        <v>255</v>
      </c>
      <c r="M108" s="247"/>
      <c r="N108" s="247"/>
      <c r="O108" s="247"/>
      <c r="P108" s="247"/>
      <c r="Q108" s="247"/>
      <c r="R108" s="246" t="e">
        <f>IF(L108="nio",0,IF(L108&gt;0,L108*J108/X108,0))*VLOOKUP(B108,'2-Kosten per locatie'!$A$14:$C$56,3,FALSE)</f>
        <v>#DIV/0!</v>
      </c>
      <c r="S108" s="246">
        <f>IF(L108="nio",0,IF(M108&gt;0,M108*J108/Y108,0))*VLOOKUP(B108,'2-Kosten per locatie'!$A$14:$C$56,3,FALSE)</f>
        <v>0</v>
      </c>
      <c r="T108" s="246">
        <f>IF(L108="nio",0,IF(N108&gt;0,N108*J108/Z108,0))*VLOOKUP(B108,'2-Kosten per locatie'!$A$14:$C$56,3,FALSE)</f>
        <v>0</v>
      </c>
      <c r="U108" s="246">
        <f>IF(L108="nio",0,IF(O108&gt;0,O108*J108/AA108,0))*VLOOKUP(B108,'2-Kosten per locatie'!$A$14:$C$56,3,FALSE)</f>
        <v>0</v>
      </c>
      <c r="V108" s="246">
        <f>IF(L108="nio",0,IF(P108&gt;0,P108*J108/Z108,0))*VLOOKUP(B108,'2-Kosten per locatie'!$A$14:$C$56,3,FALSE)</f>
        <v>0</v>
      </c>
      <c r="W108" s="246">
        <f>IF(L108="nio",0,IF(Q108&gt;0,Q108*J108/AA108,0))*VLOOKUP(B108,'2-Kosten per locatie'!$A$14:$C$56,3,FALSE)</f>
        <v>0</v>
      </c>
      <c r="X108" s="337">
        <f>IF(L108="nio",0,IF(L108&gt;0,VLOOKUP(H108,'3-Productie normen'!A:L,VLOOKUP(L108,'3-Productie normen'!$B$35:$C$38,2,FALSE),FALSE)))</f>
        <v>0</v>
      </c>
      <c r="Y108" s="337">
        <f t="shared" si="6"/>
        <v>0</v>
      </c>
      <c r="Z108" s="337">
        <f t="shared" si="7"/>
        <v>0</v>
      </c>
      <c r="AA108" s="337">
        <f t="shared" si="8"/>
        <v>0</v>
      </c>
      <c r="AB108" s="338" t="str">
        <f>VLOOKUP(H108,'3-Productie normen'!A:O,12,FALSE)</f>
        <v>V</v>
      </c>
      <c r="AC108" s="338"/>
      <c r="AE108" s="339">
        <f t="shared" si="9"/>
        <v>6336.75</v>
      </c>
    </row>
    <row r="109" spans="1:31" ht="14.1" customHeight="1">
      <c r="A109" s="71">
        <v>109</v>
      </c>
      <c r="B109" s="482" t="s">
        <v>88</v>
      </c>
      <c r="C109" s="482"/>
      <c r="D109" s="333" t="s">
        <v>231</v>
      </c>
      <c r="E109" s="334">
        <v>504</v>
      </c>
      <c r="F109" s="513" t="s">
        <v>185</v>
      </c>
      <c r="G109" s="69" t="s">
        <v>193</v>
      </c>
      <c r="H109" s="314" t="s">
        <v>135</v>
      </c>
      <c r="I109" s="69" t="s">
        <v>191</v>
      </c>
      <c r="J109" s="335">
        <v>14.4</v>
      </c>
      <c r="K109" s="336">
        <f t="shared" si="5"/>
        <v>255</v>
      </c>
      <c r="L109" s="247">
        <v>255</v>
      </c>
      <c r="M109" s="247"/>
      <c r="N109" s="247"/>
      <c r="O109" s="247"/>
      <c r="P109" s="247"/>
      <c r="Q109" s="247"/>
      <c r="R109" s="246" t="e">
        <f>IF(L109="nio",0,IF(L109&gt;0,L109*J109/X109,0))*VLOOKUP(B109,'2-Kosten per locatie'!$A$14:$C$56,3,FALSE)</f>
        <v>#DIV/0!</v>
      </c>
      <c r="S109" s="246">
        <f>IF(L109="nio",0,IF(M109&gt;0,M109*J109/Y109,0))*VLOOKUP(B109,'2-Kosten per locatie'!$A$14:$C$56,3,FALSE)</f>
        <v>0</v>
      </c>
      <c r="T109" s="246">
        <f>IF(L109="nio",0,IF(N109&gt;0,N109*J109/Z109,0))*VLOOKUP(B109,'2-Kosten per locatie'!$A$14:$C$56,3,FALSE)</f>
        <v>0</v>
      </c>
      <c r="U109" s="246">
        <f>IF(L109="nio",0,IF(O109&gt;0,O109*J109/AA109,0))*VLOOKUP(B109,'2-Kosten per locatie'!$A$14:$C$56,3,FALSE)</f>
        <v>0</v>
      </c>
      <c r="V109" s="246">
        <f>IF(L109="nio",0,IF(P109&gt;0,P109*J109/Z109,0))*VLOOKUP(B109,'2-Kosten per locatie'!$A$14:$C$56,3,FALSE)</f>
        <v>0</v>
      </c>
      <c r="W109" s="246">
        <f>IF(L109="nio",0,IF(Q109&gt;0,Q109*J109/AA109,0))*VLOOKUP(B109,'2-Kosten per locatie'!$A$14:$C$56,3,FALSE)</f>
        <v>0</v>
      </c>
      <c r="X109" s="337">
        <f>IF(L109="nio",0,IF(L109&gt;0,VLOOKUP(H109,'3-Productie normen'!A:L,VLOOKUP(L109,'3-Productie normen'!$B$35:$C$38,2,FALSE),FALSE)))</f>
        <v>0</v>
      </c>
      <c r="Y109" s="337">
        <f t="shared" si="6"/>
        <v>0</v>
      </c>
      <c r="Z109" s="337">
        <f t="shared" si="7"/>
        <v>0</v>
      </c>
      <c r="AA109" s="337">
        <f t="shared" si="8"/>
        <v>0</v>
      </c>
      <c r="AB109" s="338" t="str">
        <f>VLOOKUP(H109,'3-Productie normen'!A:O,12,FALSE)</f>
        <v>V</v>
      </c>
      <c r="AC109" s="338"/>
      <c r="AE109" s="339">
        <f t="shared" si="9"/>
        <v>3672</v>
      </c>
    </row>
    <row r="110" spans="1:31" ht="14.1" customHeight="1">
      <c r="A110" s="71">
        <v>110</v>
      </c>
      <c r="B110" s="482" t="s">
        <v>88</v>
      </c>
      <c r="C110" s="482"/>
      <c r="D110" s="333" t="s">
        <v>231</v>
      </c>
      <c r="E110" s="334">
        <v>505</v>
      </c>
      <c r="F110" s="513" t="s">
        <v>185</v>
      </c>
      <c r="G110" s="69" t="s">
        <v>237</v>
      </c>
      <c r="H110" s="314" t="s">
        <v>135</v>
      </c>
      <c r="I110" s="69" t="s">
        <v>195</v>
      </c>
      <c r="J110" s="335">
        <v>8.35</v>
      </c>
      <c r="K110" s="336">
        <f t="shared" si="5"/>
        <v>255</v>
      </c>
      <c r="L110" s="247">
        <v>255</v>
      </c>
      <c r="M110" s="247"/>
      <c r="N110" s="247"/>
      <c r="O110" s="247"/>
      <c r="P110" s="247"/>
      <c r="Q110" s="247"/>
      <c r="R110" s="246" t="e">
        <f>IF(L110="nio",0,IF(L110&gt;0,L110*J110/X110,0))*VLOOKUP(B110,'2-Kosten per locatie'!$A$14:$C$56,3,FALSE)</f>
        <v>#DIV/0!</v>
      </c>
      <c r="S110" s="246">
        <f>IF(L110="nio",0,IF(M110&gt;0,M110*J110/Y110,0))*VLOOKUP(B110,'2-Kosten per locatie'!$A$14:$C$56,3,FALSE)</f>
        <v>0</v>
      </c>
      <c r="T110" s="246">
        <f>IF(L110="nio",0,IF(N110&gt;0,N110*J110/Z110,0))*VLOOKUP(B110,'2-Kosten per locatie'!$A$14:$C$56,3,FALSE)</f>
        <v>0</v>
      </c>
      <c r="U110" s="246">
        <f>IF(L110="nio",0,IF(O110&gt;0,O110*J110/AA110,0))*VLOOKUP(B110,'2-Kosten per locatie'!$A$14:$C$56,3,FALSE)</f>
        <v>0</v>
      </c>
      <c r="V110" s="246">
        <f>IF(L110="nio",0,IF(P110&gt;0,P110*J110/Z110,0))*VLOOKUP(B110,'2-Kosten per locatie'!$A$14:$C$56,3,FALSE)</f>
        <v>0</v>
      </c>
      <c r="W110" s="246">
        <f>IF(L110="nio",0,IF(Q110&gt;0,Q110*J110/AA110,0))*VLOOKUP(B110,'2-Kosten per locatie'!$A$14:$C$56,3,FALSE)</f>
        <v>0</v>
      </c>
      <c r="X110" s="337">
        <f>IF(L110="nio",0,IF(L110&gt;0,VLOOKUP(H110,'3-Productie normen'!A:L,VLOOKUP(L110,'3-Productie normen'!$B$35:$C$38,2,FALSE),FALSE)))</f>
        <v>0</v>
      </c>
      <c r="Y110" s="337">
        <f t="shared" si="6"/>
        <v>0</v>
      </c>
      <c r="Z110" s="337">
        <f t="shared" si="7"/>
        <v>0</v>
      </c>
      <c r="AA110" s="337">
        <f t="shared" si="8"/>
        <v>0</v>
      </c>
      <c r="AB110" s="338" t="str">
        <f>VLOOKUP(H110,'3-Productie normen'!A:O,12,FALSE)</f>
        <v>V</v>
      </c>
      <c r="AC110" s="338"/>
      <c r="AE110" s="339">
        <f t="shared" si="9"/>
        <v>2129.25</v>
      </c>
    </row>
    <row r="111" spans="1:31" ht="14.1" customHeight="1">
      <c r="A111" s="71">
        <v>111</v>
      </c>
      <c r="B111" s="482" t="s">
        <v>88</v>
      </c>
      <c r="C111" s="482"/>
      <c r="D111" s="333" t="s">
        <v>231</v>
      </c>
      <c r="E111" s="334">
        <v>506</v>
      </c>
      <c r="F111" s="513" t="s">
        <v>185</v>
      </c>
      <c r="G111" s="69" t="s">
        <v>237</v>
      </c>
      <c r="H111" s="314" t="s">
        <v>135</v>
      </c>
      <c r="I111" s="69" t="s">
        <v>195</v>
      </c>
      <c r="J111" s="335">
        <v>4.25</v>
      </c>
      <c r="K111" s="336">
        <f t="shared" si="5"/>
        <v>255</v>
      </c>
      <c r="L111" s="247">
        <v>255</v>
      </c>
      <c r="M111" s="247"/>
      <c r="N111" s="247"/>
      <c r="O111" s="247"/>
      <c r="P111" s="247"/>
      <c r="Q111" s="247"/>
      <c r="R111" s="246" t="e">
        <f>IF(L111="nio",0,IF(L111&gt;0,L111*J111/X111,0))*VLOOKUP(B111,'2-Kosten per locatie'!$A$14:$C$56,3,FALSE)</f>
        <v>#DIV/0!</v>
      </c>
      <c r="S111" s="246">
        <f>IF(L111="nio",0,IF(M111&gt;0,M111*J111/Y111,0))*VLOOKUP(B111,'2-Kosten per locatie'!$A$14:$C$56,3,FALSE)</f>
        <v>0</v>
      </c>
      <c r="T111" s="246">
        <f>IF(L111="nio",0,IF(N111&gt;0,N111*J111/Z111,0))*VLOOKUP(B111,'2-Kosten per locatie'!$A$14:$C$56,3,FALSE)</f>
        <v>0</v>
      </c>
      <c r="U111" s="246">
        <f>IF(L111="nio",0,IF(O111&gt;0,O111*J111/AA111,0))*VLOOKUP(B111,'2-Kosten per locatie'!$A$14:$C$56,3,FALSE)</f>
        <v>0</v>
      </c>
      <c r="V111" s="246">
        <f>IF(L111="nio",0,IF(P111&gt;0,P111*J111/Z111,0))*VLOOKUP(B111,'2-Kosten per locatie'!$A$14:$C$56,3,FALSE)</f>
        <v>0</v>
      </c>
      <c r="W111" s="246">
        <f>IF(L111="nio",0,IF(Q111&gt;0,Q111*J111/AA111,0))*VLOOKUP(B111,'2-Kosten per locatie'!$A$14:$C$56,3,FALSE)</f>
        <v>0</v>
      </c>
      <c r="X111" s="337">
        <f>IF(L111="nio",0,IF(L111&gt;0,VLOOKUP(H111,'3-Productie normen'!A:L,VLOOKUP(L111,'3-Productie normen'!$B$35:$C$38,2,FALSE),FALSE)))</f>
        <v>0</v>
      </c>
      <c r="Y111" s="337">
        <f t="shared" si="6"/>
        <v>0</v>
      </c>
      <c r="Z111" s="337">
        <f t="shared" si="7"/>
        <v>0</v>
      </c>
      <c r="AA111" s="337">
        <f t="shared" si="8"/>
        <v>0</v>
      </c>
      <c r="AB111" s="338" t="str">
        <f>VLOOKUP(H111,'3-Productie normen'!A:O,12,FALSE)</f>
        <v>V</v>
      </c>
      <c r="AC111" s="338"/>
      <c r="AE111" s="339">
        <f t="shared" si="9"/>
        <v>1083.75</v>
      </c>
    </row>
    <row r="112" spans="1:31" ht="14.1" customHeight="1">
      <c r="A112" s="71">
        <v>112</v>
      </c>
      <c r="B112" s="482" t="s">
        <v>88</v>
      </c>
      <c r="C112" s="482"/>
      <c r="D112" s="333" t="s">
        <v>231</v>
      </c>
      <c r="E112" s="334">
        <v>511</v>
      </c>
      <c r="F112" s="513" t="s">
        <v>185</v>
      </c>
      <c r="G112" s="69" t="s">
        <v>238</v>
      </c>
      <c r="H112" s="314" t="s">
        <v>128</v>
      </c>
      <c r="I112" s="69" t="s">
        <v>191</v>
      </c>
      <c r="J112" s="335">
        <v>4.5</v>
      </c>
      <c r="K112" s="336">
        <f t="shared" si="5"/>
        <v>510</v>
      </c>
      <c r="L112" s="247">
        <v>255</v>
      </c>
      <c r="M112" s="247">
        <v>255</v>
      </c>
      <c r="N112" s="247"/>
      <c r="O112" s="247"/>
      <c r="P112" s="247"/>
      <c r="Q112" s="247"/>
      <c r="R112" s="246" t="e">
        <f>IF(L112="nio",0,IF(L112&gt;0,L112*J112/X112,0))*VLOOKUP(B112,'2-Kosten per locatie'!$A$14:$C$56,3,FALSE)</f>
        <v>#DIV/0!</v>
      </c>
      <c r="S112" s="246" t="e">
        <f>IF(L112="nio",0,IF(M112&gt;0,M112*J112/Y112,0))*VLOOKUP(B112,'2-Kosten per locatie'!$A$14:$C$56,3,FALSE)</f>
        <v>#DIV/0!</v>
      </c>
      <c r="T112" s="246">
        <f>IF(L112="nio",0,IF(N112&gt;0,N112*J112/Z112,0))*VLOOKUP(B112,'2-Kosten per locatie'!$A$14:$C$56,3,FALSE)</f>
        <v>0</v>
      </c>
      <c r="U112" s="246">
        <f>IF(L112="nio",0,IF(O112&gt;0,O112*J112/AA112,0))*VLOOKUP(B112,'2-Kosten per locatie'!$A$14:$C$56,3,FALSE)</f>
        <v>0</v>
      </c>
      <c r="V112" s="246">
        <f>IF(L112="nio",0,IF(P112&gt;0,P112*J112/Z112,0))*VLOOKUP(B112,'2-Kosten per locatie'!$A$14:$C$56,3,FALSE)</f>
        <v>0</v>
      </c>
      <c r="W112" s="246">
        <f>IF(L112="nio",0,IF(Q112&gt;0,Q112*J112/AA112,0))*VLOOKUP(B112,'2-Kosten per locatie'!$A$14:$C$56,3,FALSE)</f>
        <v>0</v>
      </c>
      <c r="X112" s="337">
        <f>IF(L112="nio",0,IF(L112&gt;0,VLOOKUP(H112,'3-Productie normen'!A:L,VLOOKUP(L112,'3-Productie normen'!$B$35:$C$38,2,FALSE),FALSE)))</f>
        <v>0</v>
      </c>
      <c r="Y112" s="337">
        <f t="shared" si="6"/>
        <v>0</v>
      </c>
      <c r="Z112" s="337">
        <f t="shared" si="7"/>
        <v>0</v>
      </c>
      <c r="AA112" s="337">
        <f t="shared" si="8"/>
        <v>0</v>
      </c>
      <c r="AB112" s="338" t="str">
        <f>VLOOKUP(H112,'3-Productie normen'!A:O,12,FALSE)</f>
        <v>B</v>
      </c>
      <c r="AC112" s="338"/>
      <c r="AE112" s="339">
        <f t="shared" si="9"/>
        <v>2295</v>
      </c>
    </row>
    <row r="113" spans="1:31" ht="14.1" customHeight="1">
      <c r="A113" s="71">
        <v>113</v>
      </c>
      <c r="B113" s="482" t="s">
        <v>88</v>
      </c>
      <c r="C113" s="482"/>
      <c r="D113" s="333" t="s">
        <v>231</v>
      </c>
      <c r="E113" s="334">
        <v>510</v>
      </c>
      <c r="F113" s="513" t="s">
        <v>185</v>
      </c>
      <c r="G113" s="69" t="s">
        <v>239</v>
      </c>
      <c r="H113" s="69" t="s">
        <v>131</v>
      </c>
      <c r="I113" s="69" t="s">
        <v>195</v>
      </c>
      <c r="J113" s="335">
        <v>4.4000000000000004</v>
      </c>
      <c r="K113" s="336">
        <f t="shared" si="5"/>
        <v>510</v>
      </c>
      <c r="L113" s="247">
        <v>255</v>
      </c>
      <c r="M113" s="247">
        <v>255</v>
      </c>
      <c r="N113" s="247"/>
      <c r="O113" s="247"/>
      <c r="P113" s="247"/>
      <c r="Q113" s="247"/>
      <c r="R113" s="246" t="e">
        <f>IF(L113="nio",0,IF(L113&gt;0,L113*J113/X113,0))*VLOOKUP(B113,'2-Kosten per locatie'!$A$14:$C$56,3,FALSE)</f>
        <v>#DIV/0!</v>
      </c>
      <c r="S113" s="246" t="e">
        <f>IF(L113="nio",0,IF(M113&gt;0,M113*J113/Y113,0))*VLOOKUP(B113,'2-Kosten per locatie'!$A$14:$C$56,3,FALSE)</f>
        <v>#DIV/0!</v>
      </c>
      <c r="T113" s="246">
        <f>IF(L113="nio",0,IF(N113&gt;0,N113*J113/Z113,0))*VLOOKUP(B113,'2-Kosten per locatie'!$A$14:$C$56,3,FALSE)</f>
        <v>0</v>
      </c>
      <c r="U113" s="246">
        <f>IF(L113="nio",0,IF(O113&gt;0,O113*J113/AA113,0))*VLOOKUP(B113,'2-Kosten per locatie'!$A$14:$C$56,3,FALSE)</f>
        <v>0</v>
      </c>
      <c r="V113" s="246">
        <f>IF(L113="nio",0,IF(P113&gt;0,P113*J113/Z113,0))*VLOOKUP(B113,'2-Kosten per locatie'!$A$14:$C$56,3,FALSE)</f>
        <v>0</v>
      </c>
      <c r="W113" s="246">
        <f>IF(L113="nio",0,IF(Q113&gt;0,Q113*J113/AA113,0))*VLOOKUP(B113,'2-Kosten per locatie'!$A$14:$C$56,3,FALSE)</f>
        <v>0</v>
      </c>
      <c r="X113" s="337">
        <f>IF(L113="nio",0,IF(L113&gt;0,VLOOKUP(H113,'3-Productie normen'!A:L,VLOOKUP(L113,'3-Productie normen'!$B$35:$C$38,2,FALSE),FALSE)))</f>
        <v>0</v>
      </c>
      <c r="Y113" s="337">
        <f t="shared" si="6"/>
        <v>0</v>
      </c>
      <c r="Z113" s="337">
        <f t="shared" si="7"/>
        <v>0</v>
      </c>
      <c r="AA113" s="337">
        <f t="shared" si="8"/>
        <v>0</v>
      </c>
      <c r="AB113" s="338" t="str">
        <f>VLOOKUP(H113,'3-Productie normen'!A:O,12,FALSE)</f>
        <v>S</v>
      </c>
      <c r="AC113" s="338"/>
      <c r="AE113" s="339">
        <f t="shared" si="9"/>
        <v>2244</v>
      </c>
    </row>
    <row r="114" spans="1:31" ht="14.1" customHeight="1">
      <c r="A114" s="71">
        <v>114</v>
      </c>
      <c r="B114" s="482" t="s">
        <v>88</v>
      </c>
      <c r="C114" s="482"/>
      <c r="D114" s="333" t="s">
        <v>231</v>
      </c>
      <c r="E114" s="334">
        <v>509</v>
      </c>
      <c r="F114" s="513" t="s">
        <v>197</v>
      </c>
      <c r="G114" s="69" t="s">
        <v>240</v>
      </c>
      <c r="H114" s="69" t="s">
        <v>148</v>
      </c>
      <c r="I114" s="69" t="s">
        <v>191</v>
      </c>
      <c r="J114" s="335">
        <v>18</v>
      </c>
      <c r="K114" s="336">
        <f t="shared" si="5"/>
        <v>0</v>
      </c>
      <c r="L114" s="247" t="s">
        <v>199</v>
      </c>
      <c r="M114" s="247"/>
      <c r="N114" s="247"/>
      <c r="O114" s="247"/>
      <c r="P114" s="247"/>
      <c r="Q114" s="247"/>
      <c r="R114" s="246">
        <f>IF(L114="nio",0,IF(L114&gt;0,L114*J114/X114,0))*VLOOKUP(B114,'2-Kosten per locatie'!$A$14:$C$56,3,FALSE)</f>
        <v>0</v>
      </c>
      <c r="S114" s="246">
        <f>IF(L114="nio",0,IF(M114&gt;0,M114*J114/Y114,0))*VLOOKUP(B114,'2-Kosten per locatie'!$A$14:$C$56,3,FALSE)</f>
        <v>0</v>
      </c>
      <c r="T114" s="246">
        <f>IF(L114="nio",0,IF(N114&gt;0,N114*J114/Z114,0))*VLOOKUP(B114,'2-Kosten per locatie'!$A$14:$C$56,3,FALSE)</f>
        <v>0</v>
      </c>
      <c r="U114" s="246">
        <f>IF(L114="nio",0,IF(O114&gt;0,O114*J114/AA114,0))*VLOOKUP(B114,'2-Kosten per locatie'!$A$14:$C$56,3,FALSE)</f>
        <v>0</v>
      </c>
      <c r="V114" s="246">
        <f>IF(L114="nio",0,IF(P114&gt;0,P114*J114/Z114,0))*VLOOKUP(B114,'2-Kosten per locatie'!$A$14:$C$56,3,FALSE)</f>
        <v>0</v>
      </c>
      <c r="W114" s="246">
        <f>IF(L114="nio",0,IF(Q114&gt;0,Q114*J114/AA114,0))*VLOOKUP(B114,'2-Kosten per locatie'!$A$14:$C$56,3,FALSE)</f>
        <v>0</v>
      </c>
      <c r="X114" s="337">
        <f>IF(L114="nio",0,IF(L114&gt;0,VLOOKUP(H114,'3-Productie normen'!A:L,VLOOKUP(L114,'3-Productie normen'!$B$35:$C$38,2,FALSE),FALSE)))</f>
        <v>0</v>
      </c>
      <c r="Y114" s="337">
        <f t="shared" si="6"/>
        <v>0</v>
      </c>
      <c r="Z114" s="337">
        <f t="shared" si="7"/>
        <v>0</v>
      </c>
      <c r="AA114" s="337">
        <f t="shared" si="8"/>
        <v>0</v>
      </c>
      <c r="AB114" s="338">
        <f>VLOOKUP(H114,'3-Productie normen'!A:O,12,FALSE)</f>
        <v>0</v>
      </c>
      <c r="AC114" s="338"/>
      <c r="AE114" s="339">
        <f t="shared" si="9"/>
        <v>0</v>
      </c>
    </row>
    <row r="115" spans="1:31" ht="14.1" customHeight="1">
      <c r="A115" s="71">
        <v>115</v>
      </c>
      <c r="B115" s="482" t="s">
        <v>88</v>
      </c>
      <c r="C115" s="482"/>
      <c r="D115" s="333" t="s">
        <v>231</v>
      </c>
      <c r="E115" s="334" t="s">
        <v>241</v>
      </c>
      <c r="F115" s="513" t="s">
        <v>185</v>
      </c>
      <c r="G115" s="69" t="s">
        <v>193</v>
      </c>
      <c r="H115" s="314" t="s">
        <v>135</v>
      </c>
      <c r="I115" s="69" t="s">
        <v>191</v>
      </c>
      <c r="J115" s="335">
        <v>10</v>
      </c>
      <c r="K115" s="336">
        <f t="shared" si="5"/>
        <v>255</v>
      </c>
      <c r="L115" s="247">
        <v>255</v>
      </c>
      <c r="M115" s="247"/>
      <c r="N115" s="247"/>
      <c r="O115" s="247"/>
      <c r="P115" s="247"/>
      <c r="Q115" s="247"/>
      <c r="R115" s="246" t="e">
        <f>IF(L115="nio",0,IF(L115&gt;0,L115*J115/X115,0))*VLOOKUP(B115,'2-Kosten per locatie'!$A$14:$C$56,3,FALSE)</f>
        <v>#DIV/0!</v>
      </c>
      <c r="S115" s="246">
        <f>IF(L115="nio",0,IF(M115&gt;0,M115*J115/Y115,0))*VLOOKUP(B115,'2-Kosten per locatie'!$A$14:$C$56,3,FALSE)</f>
        <v>0</v>
      </c>
      <c r="T115" s="246">
        <f>IF(L115="nio",0,IF(N115&gt;0,N115*J115/Z115,0))*VLOOKUP(B115,'2-Kosten per locatie'!$A$14:$C$56,3,FALSE)</f>
        <v>0</v>
      </c>
      <c r="U115" s="246">
        <f>IF(L115="nio",0,IF(O115&gt;0,O115*J115/AA115,0))*VLOOKUP(B115,'2-Kosten per locatie'!$A$14:$C$56,3,FALSE)</f>
        <v>0</v>
      </c>
      <c r="V115" s="246">
        <f>IF(L115="nio",0,IF(P115&gt;0,P115*J115/Z115,0))*VLOOKUP(B115,'2-Kosten per locatie'!$A$14:$C$56,3,FALSE)</f>
        <v>0</v>
      </c>
      <c r="W115" s="246">
        <f>IF(L115="nio",0,IF(Q115&gt;0,Q115*J115/AA115,0))*VLOOKUP(B115,'2-Kosten per locatie'!$A$14:$C$56,3,FALSE)</f>
        <v>0</v>
      </c>
      <c r="X115" s="337">
        <f>IF(L115="nio",0,IF(L115&gt;0,VLOOKUP(H115,'3-Productie normen'!A:L,VLOOKUP(L115,'3-Productie normen'!$B$35:$C$38,2,FALSE),FALSE)))</f>
        <v>0</v>
      </c>
      <c r="Y115" s="337">
        <f t="shared" si="6"/>
        <v>0</v>
      </c>
      <c r="Z115" s="337">
        <f t="shared" si="7"/>
        <v>0</v>
      </c>
      <c r="AA115" s="337">
        <f t="shared" si="8"/>
        <v>0</v>
      </c>
      <c r="AB115" s="338" t="str">
        <f>VLOOKUP(H115,'3-Productie normen'!A:O,12,FALSE)</f>
        <v>V</v>
      </c>
      <c r="AC115" s="338"/>
      <c r="AE115" s="339">
        <f t="shared" si="9"/>
        <v>2550</v>
      </c>
    </row>
    <row r="116" spans="1:31" ht="14.1" customHeight="1">
      <c r="A116" s="71">
        <v>116</v>
      </c>
      <c r="B116" s="482" t="s">
        <v>88</v>
      </c>
      <c r="C116" s="482"/>
      <c r="D116" s="333" t="s">
        <v>231</v>
      </c>
      <c r="E116" s="334" t="s">
        <v>242</v>
      </c>
      <c r="F116" s="513" t="s">
        <v>185</v>
      </c>
      <c r="G116" s="69" t="s">
        <v>243</v>
      </c>
      <c r="H116" s="314" t="s">
        <v>135</v>
      </c>
      <c r="I116" s="69" t="s">
        <v>191</v>
      </c>
      <c r="J116" s="335">
        <v>18.3</v>
      </c>
      <c r="K116" s="336">
        <f t="shared" si="5"/>
        <v>255</v>
      </c>
      <c r="L116" s="247">
        <v>255</v>
      </c>
      <c r="M116" s="247"/>
      <c r="N116" s="247"/>
      <c r="O116" s="247"/>
      <c r="P116" s="247"/>
      <c r="Q116" s="247"/>
      <c r="R116" s="246" t="e">
        <f>IF(L116="nio",0,IF(L116&gt;0,L116*J116/X116,0))*VLOOKUP(B116,'2-Kosten per locatie'!$A$14:$C$56,3,FALSE)</f>
        <v>#DIV/0!</v>
      </c>
      <c r="S116" s="246">
        <f>IF(L116="nio",0,IF(M116&gt;0,M116*J116/Y116,0))*VLOOKUP(B116,'2-Kosten per locatie'!$A$14:$C$56,3,FALSE)</f>
        <v>0</v>
      </c>
      <c r="T116" s="246">
        <f>IF(L116="nio",0,IF(N116&gt;0,N116*J116/Z116,0))*VLOOKUP(B116,'2-Kosten per locatie'!$A$14:$C$56,3,FALSE)</f>
        <v>0</v>
      </c>
      <c r="U116" s="246">
        <f>IF(L116="nio",0,IF(O116&gt;0,O116*J116/AA116,0))*VLOOKUP(B116,'2-Kosten per locatie'!$A$14:$C$56,3,FALSE)</f>
        <v>0</v>
      </c>
      <c r="V116" s="246">
        <f>IF(L116="nio",0,IF(P116&gt;0,P116*J116/Z116,0))*VLOOKUP(B116,'2-Kosten per locatie'!$A$14:$C$56,3,FALSE)</f>
        <v>0</v>
      </c>
      <c r="W116" s="246">
        <f>IF(L116="nio",0,IF(Q116&gt;0,Q116*J116/AA116,0))*VLOOKUP(B116,'2-Kosten per locatie'!$A$14:$C$56,3,FALSE)</f>
        <v>0</v>
      </c>
      <c r="X116" s="337">
        <f>IF(L116="nio",0,IF(L116&gt;0,VLOOKUP(H116,'3-Productie normen'!A:L,VLOOKUP(L116,'3-Productie normen'!$B$35:$C$38,2,FALSE),FALSE)))</f>
        <v>0</v>
      </c>
      <c r="Y116" s="337">
        <f t="shared" si="6"/>
        <v>0</v>
      </c>
      <c r="Z116" s="337">
        <f t="shared" si="7"/>
        <v>0</v>
      </c>
      <c r="AA116" s="337">
        <f t="shared" si="8"/>
        <v>0</v>
      </c>
      <c r="AB116" s="338" t="str">
        <f>VLOOKUP(H116,'3-Productie normen'!A:O,12,FALSE)</f>
        <v>V</v>
      </c>
      <c r="AC116" s="338"/>
      <c r="AE116" s="339">
        <f t="shared" si="9"/>
        <v>4666.5</v>
      </c>
    </row>
    <row r="117" spans="1:31" ht="14.1" customHeight="1">
      <c r="A117" s="71">
        <v>117</v>
      </c>
      <c r="B117" s="482" t="s">
        <v>88</v>
      </c>
      <c r="C117" s="482"/>
      <c r="D117" s="333" t="s">
        <v>231</v>
      </c>
      <c r="E117" s="334" t="s">
        <v>244</v>
      </c>
      <c r="F117" s="513" t="s">
        <v>197</v>
      </c>
      <c r="G117" s="69" t="s">
        <v>198</v>
      </c>
      <c r="H117" s="69" t="s">
        <v>148</v>
      </c>
      <c r="I117" s="69" t="s">
        <v>191</v>
      </c>
      <c r="J117" s="335">
        <v>9.5</v>
      </c>
      <c r="K117" s="336">
        <f t="shared" si="5"/>
        <v>0</v>
      </c>
      <c r="L117" s="247" t="s">
        <v>199</v>
      </c>
      <c r="M117" s="247"/>
      <c r="N117" s="247"/>
      <c r="O117" s="247"/>
      <c r="P117" s="247"/>
      <c r="Q117" s="247"/>
      <c r="R117" s="246">
        <f>IF(L117="nio",0,IF(L117&gt;0,L117*J117/X117,0))*VLOOKUP(B117,'2-Kosten per locatie'!$A$14:$C$56,3,FALSE)</f>
        <v>0</v>
      </c>
      <c r="S117" s="246">
        <f>IF(L117="nio",0,IF(M117&gt;0,M117*J117/Y117,0))*VLOOKUP(B117,'2-Kosten per locatie'!$A$14:$C$56,3,FALSE)</f>
        <v>0</v>
      </c>
      <c r="T117" s="246">
        <f>IF(L117="nio",0,IF(N117&gt;0,N117*J117/Z117,0))*VLOOKUP(B117,'2-Kosten per locatie'!$A$14:$C$56,3,FALSE)</f>
        <v>0</v>
      </c>
      <c r="U117" s="246">
        <f>IF(L117="nio",0,IF(O117&gt;0,O117*J117/AA117,0))*VLOOKUP(B117,'2-Kosten per locatie'!$A$14:$C$56,3,FALSE)</f>
        <v>0</v>
      </c>
      <c r="V117" s="246">
        <f>IF(L117="nio",0,IF(P117&gt;0,P117*J117/Z117,0))*VLOOKUP(B117,'2-Kosten per locatie'!$A$14:$C$56,3,FALSE)</f>
        <v>0</v>
      </c>
      <c r="W117" s="246">
        <f>IF(L117="nio",0,IF(Q117&gt;0,Q117*J117/AA117,0))*VLOOKUP(B117,'2-Kosten per locatie'!$A$14:$C$56,3,FALSE)</f>
        <v>0</v>
      </c>
      <c r="X117" s="337">
        <f>IF(L117="nio",0,IF(L117&gt;0,VLOOKUP(H117,'3-Productie normen'!A:L,VLOOKUP(L117,'3-Productie normen'!$B$35:$C$38,2,FALSE),FALSE)))</f>
        <v>0</v>
      </c>
      <c r="Y117" s="337">
        <f t="shared" si="6"/>
        <v>0</v>
      </c>
      <c r="Z117" s="337">
        <f t="shared" si="7"/>
        <v>0</v>
      </c>
      <c r="AA117" s="337">
        <f t="shared" si="8"/>
        <v>0</v>
      </c>
      <c r="AB117" s="338">
        <f>VLOOKUP(H117,'3-Productie normen'!A:O,12,FALSE)</f>
        <v>0</v>
      </c>
      <c r="AC117" s="338"/>
      <c r="AE117" s="339">
        <f t="shared" si="9"/>
        <v>0</v>
      </c>
    </row>
    <row r="118" spans="1:31" ht="14.1" customHeight="1">
      <c r="A118" s="71">
        <v>118</v>
      </c>
      <c r="B118" s="482" t="s">
        <v>88</v>
      </c>
      <c r="C118" s="482"/>
      <c r="D118" s="333" t="s">
        <v>231</v>
      </c>
      <c r="E118" s="334" t="s">
        <v>245</v>
      </c>
      <c r="F118" s="513" t="s">
        <v>185</v>
      </c>
      <c r="G118" s="69" t="s">
        <v>246</v>
      </c>
      <c r="H118" s="314" t="s">
        <v>138</v>
      </c>
      <c r="I118" s="69" t="s">
        <v>191</v>
      </c>
      <c r="J118" s="343">
        <v>27</v>
      </c>
      <c r="K118" s="336">
        <f t="shared" si="5"/>
        <v>255</v>
      </c>
      <c r="L118" s="247">
        <v>255</v>
      </c>
      <c r="M118" s="247"/>
      <c r="N118" s="247"/>
      <c r="O118" s="247"/>
      <c r="P118" s="247"/>
      <c r="Q118" s="247"/>
      <c r="R118" s="246" t="e">
        <f>IF(L118="nio",0,IF(L118&gt;0,L118*J118/X118,0))*VLOOKUP(B118,'2-Kosten per locatie'!$A$14:$C$56,3,FALSE)</f>
        <v>#DIV/0!</v>
      </c>
      <c r="S118" s="246">
        <f>IF(L118="nio",0,IF(M118&gt;0,M118*J118/Y118,0))*VLOOKUP(B118,'2-Kosten per locatie'!$A$14:$C$56,3,FALSE)</f>
        <v>0</v>
      </c>
      <c r="T118" s="246">
        <f>IF(L118="nio",0,IF(N118&gt;0,N118*J118/Z118,0))*VLOOKUP(B118,'2-Kosten per locatie'!$A$14:$C$56,3,FALSE)</f>
        <v>0</v>
      </c>
      <c r="U118" s="246">
        <f>IF(L118="nio",0,IF(O118&gt;0,O118*J118/AA118,0))*VLOOKUP(B118,'2-Kosten per locatie'!$A$14:$C$56,3,FALSE)</f>
        <v>0</v>
      </c>
      <c r="V118" s="246">
        <f>IF(L118="nio",0,IF(P118&gt;0,P118*J118/Z118,0))*VLOOKUP(B118,'2-Kosten per locatie'!$A$14:$C$56,3,FALSE)</f>
        <v>0</v>
      </c>
      <c r="W118" s="246">
        <f>IF(L118="nio",0,IF(Q118&gt;0,Q118*J118/AA118,0))*VLOOKUP(B118,'2-Kosten per locatie'!$A$14:$C$56,3,FALSE)</f>
        <v>0</v>
      </c>
      <c r="X118" s="337">
        <f>IF(L118="nio",0,IF(L118&gt;0,VLOOKUP(H118,'3-Productie normen'!A:L,VLOOKUP(L118,'3-Productie normen'!$B$35:$C$38,2,FALSE),FALSE)))</f>
        <v>0</v>
      </c>
      <c r="Y118" s="337">
        <f t="shared" si="6"/>
        <v>0</v>
      </c>
      <c r="Z118" s="337">
        <f t="shared" si="7"/>
        <v>0</v>
      </c>
      <c r="AA118" s="337">
        <f t="shared" si="8"/>
        <v>0</v>
      </c>
      <c r="AB118" s="338" t="str">
        <f>VLOOKUP(H118,'3-Productie normen'!A:O,12,FALSE)</f>
        <v>V</v>
      </c>
      <c r="AC118" s="338"/>
      <c r="AE118" s="339">
        <f t="shared" si="9"/>
        <v>6885</v>
      </c>
    </row>
    <row r="119" spans="1:31" ht="14.1" customHeight="1">
      <c r="A119" s="71">
        <v>119</v>
      </c>
      <c r="B119" s="482" t="s">
        <v>88</v>
      </c>
      <c r="C119" s="534"/>
      <c r="D119" s="81" t="s">
        <v>231</v>
      </c>
      <c r="E119" s="242" t="s">
        <v>247</v>
      </c>
      <c r="F119" s="513" t="s">
        <v>185</v>
      </c>
      <c r="G119" s="80" t="s">
        <v>248</v>
      </c>
      <c r="H119" s="69" t="s">
        <v>130</v>
      </c>
      <c r="I119" s="80" t="s">
        <v>230</v>
      </c>
      <c r="J119" s="335">
        <v>61</v>
      </c>
      <c r="K119" s="336">
        <f t="shared" si="5"/>
        <v>363</v>
      </c>
      <c r="L119" s="247">
        <v>255</v>
      </c>
      <c r="M119" s="247"/>
      <c r="N119" s="247">
        <v>102</v>
      </c>
      <c r="O119" s="247"/>
      <c r="P119" s="247">
        <v>6</v>
      </c>
      <c r="Q119" s="247"/>
      <c r="R119" s="246" t="e">
        <f>IF(L119="nio",0,IF(L119&gt;0,L119*J119/X119,0))*VLOOKUP(B119,'2-Kosten per locatie'!$A$14:$C$56,3,FALSE)</f>
        <v>#DIV/0!</v>
      </c>
      <c r="S119" s="246">
        <f>IF(L119="nio",0,IF(M119&gt;0,M119*J119/Y119,0))*VLOOKUP(B119,'2-Kosten per locatie'!$A$14:$C$56,3,FALSE)</f>
        <v>0</v>
      </c>
      <c r="T119" s="246" t="e">
        <f>IF(L119="nio",0,IF(N119&gt;0,N119*J119/Z119,0))*VLOOKUP(B119,'2-Kosten per locatie'!$A$14:$C$56,3,FALSE)</f>
        <v>#DIV/0!</v>
      </c>
      <c r="U119" s="246">
        <f>IF(L119="nio",0,IF(O119&gt;0,O119*J119/AA119,0))*VLOOKUP(B119,'2-Kosten per locatie'!$A$14:$C$56,3,FALSE)</f>
        <v>0</v>
      </c>
      <c r="V119" s="246" t="e">
        <f>IF(L119="nio",0,IF(P119&gt;0,P119*J119/Z119,0))*VLOOKUP(B119,'2-Kosten per locatie'!$A$14:$C$56,3,FALSE)</f>
        <v>#DIV/0!</v>
      </c>
      <c r="W119" s="246">
        <f>IF(L119="nio",0,IF(Q119&gt;0,Q119*J119/AA119,0))*VLOOKUP(B119,'2-Kosten per locatie'!$A$14:$C$56,3,FALSE)</f>
        <v>0</v>
      </c>
      <c r="X119" s="337">
        <f>IF(L119="nio",0,IF(L119&gt;0,VLOOKUP(H119,'3-Productie normen'!A:L,VLOOKUP(L119,'3-Productie normen'!$B$35:$C$38,2,FALSE),FALSE)))</f>
        <v>0</v>
      </c>
      <c r="Y119" s="337">
        <f t="shared" si="6"/>
        <v>0</v>
      </c>
      <c r="Z119" s="337">
        <f t="shared" si="7"/>
        <v>0</v>
      </c>
      <c r="AA119" s="337">
        <f t="shared" si="8"/>
        <v>0</v>
      </c>
      <c r="AB119" s="338" t="str">
        <f>VLOOKUP(H119,'3-Productie normen'!A:O,12,FALSE)</f>
        <v>B</v>
      </c>
      <c r="AC119" s="338"/>
      <c r="AE119" s="339">
        <f t="shared" si="9"/>
        <v>22143</v>
      </c>
    </row>
    <row r="120" spans="1:31" ht="14.1" customHeight="1">
      <c r="A120" s="71">
        <v>120</v>
      </c>
      <c r="B120" s="482" t="s">
        <v>88</v>
      </c>
      <c r="C120" s="482"/>
      <c r="D120" s="333" t="s">
        <v>231</v>
      </c>
      <c r="E120" s="334" t="s">
        <v>249</v>
      </c>
      <c r="F120" s="513" t="s">
        <v>185</v>
      </c>
      <c r="G120" s="69" t="s">
        <v>250</v>
      </c>
      <c r="H120" s="317" t="s">
        <v>139</v>
      </c>
      <c r="I120" s="69" t="s">
        <v>191</v>
      </c>
      <c r="J120" s="335">
        <v>517.35</v>
      </c>
      <c r="K120" s="336">
        <f t="shared" si="5"/>
        <v>255</v>
      </c>
      <c r="L120" s="247">
        <v>255</v>
      </c>
      <c r="M120" s="247"/>
      <c r="N120" s="247"/>
      <c r="O120" s="247"/>
      <c r="P120" s="247"/>
      <c r="Q120" s="247"/>
      <c r="R120" s="246" t="e">
        <f>IF(L120="nio",0,IF(L120&gt;0,L120*J120/X120,0))*VLOOKUP(B120,'2-Kosten per locatie'!$A$14:$C$56,3,FALSE)</f>
        <v>#DIV/0!</v>
      </c>
      <c r="S120" s="246">
        <f>IF(L120="nio",0,IF(M120&gt;0,M120*J120/Y120,0))*VLOOKUP(B120,'2-Kosten per locatie'!$A$14:$C$56,3,FALSE)</f>
        <v>0</v>
      </c>
      <c r="T120" s="246">
        <f>IF(L120="nio",0,IF(N120&gt;0,N120*J120/Z120,0))*VLOOKUP(B120,'2-Kosten per locatie'!$A$14:$C$56,3,FALSE)</f>
        <v>0</v>
      </c>
      <c r="U120" s="246">
        <f>IF(L120="nio",0,IF(O120&gt;0,O120*J120/AA120,0))*VLOOKUP(B120,'2-Kosten per locatie'!$A$14:$C$56,3,FALSE)</f>
        <v>0</v>
      </c>
      <c r="V120" s="246">
        <f>IF(L120="nio",0,IF(P120&gt;0,P120*J120/Z120,0))*VLOOKUP(B120,'2-Kosten per locatie'!$A$14:$C$56,3,FALSE)</f>
        <v>0</v>
      </c>
      <c r="W120" s="246">
        <f>IF(L120="nio",0,IF(Q120&gt;0,Q120*J120/AA120,0))*VLOOKUP(B120,'2-Kosten per locatie'!$A$14:$C$56,3,FALSE)</f>
        <v>0</v>
      </c>
      <c r="X120" s="337">
        <f>IF(L120="nio",0,IF(L120&gt;0,VLOOKUP(H120,'3-Productie normen'!A:L,VLOOKUP(L120,'3-Productie normen'!$B$35:$C$38,2,FALSE),FALSE)))</f>
        <v>0</v>
      </c>
      <c r="Y120" s="337">
        <f t="shared" si="6"/>
        <v>0</v>
      </c>
      <c r="Z120" s="337">
        <f t="shared" si="7"/>
        <v>0</v>
      </c>
      <c r="AA120" s="337">
        <f t="shared" si="8"/>
        <v>0</v>
      </c>
      <c r="AB120" s="338" t="str">
        <f>VLOOKUP(H120,'3-Productie normen'!A:O,12,FALSE)</f>
        <v>V</v>
      </c>
      <c r="AC120" s="338"/>
      <c r="AE120" s="339">
        <f t="shared" si="9"/>
        <v>131924.25</v>
      </c>
    </row>
    <row r="121" spans="1:31" ht="14.1" customHeight="1">
      <c r="A121" s="71">
        <v>121</v>
      </c>
      <c r="B121" s="482" t="s">
        <v>88</v>
      </c>
      <c r="C121" s="482"/>
      <c r="D121" s="333" t="s">
        <v>231</v>
      </c>
      <c r="E121" s="334" t="s">
        <v>251</v>
      </c>
      <c r="F121" s="513" t="s">
        <v>185</v>
      </c>
      <c r="G121" s="69" t="s">
        <v>252</v>
      </c>
      <c r="H121" s="314" t="s">
        <v>128</v>
      </c>
      <c r="I121" s="69" t="s">
        <v>187</v>
      </c>
      <c r="J121" s="335">
        <v>42</v>
      </c>
      <c r="K121" s="336">
        <f t="shared" si="5"/>
        <v>255</v>
      </c>
      <c r="L121" s="247">
        <v>255</v>
      </c>
      <c r="M121" s="247"/>
      <c r="N121" s="247"/>
      <c r="O121" s="247"/>
      <c r="P121" s="247"/>
      <c r="Q121" s="247"/>
      <c r="R121" s="246" t="e">
        <f>IF(L121="nio",0,IF(L121&gt;0,L121*J121/X121,0))*VLOOKUP(B121,'2-Kosten per locatie'!$A$14:$C$56,3,FALSE)</f>
        <v>#DIV/0!</v>
      </c>
      <c r="S121" s="246">
        <f>IF(L121="nio",0,IF(M121&gt;0,M121*J121/Y121,0))*VLOOKUP(B121,'2-Kosten per locatie'!$A$14:$C$56,3,FALSE)</f>
        <v>0</v>
      </c>
      <c r="T121" s="246">
        <f>IF(L121="nio",0,IF(N121&gt;0,N121*J121/Z121,0))*VLOOKUP(B121,'2-Kosten per locatie'!$A$14:$C$56,3,FALSE)</f>
        <v>0</v>
      </c>
      <c r="U121" s="246">
        <f>IF(L121="nio",0,IF(O121&gt;0,O121*J121/AA121,0))*VLOOKUP(B121,'2-Kosten per locatie'!$A$14:$C$56,3,FALSE)</f>
        <v>0</v>
      </c>
      <c r="V121" s="246">
        <f>IF(L121="nio",0,IF(P121&gt;0,P121*J121/Z121,0))*VLOOKUP(B121,'2-Kosten per locatie'!$A$14:$C$56,3,FALSE)</f>
        <v>0</v>
      </c>
      <c r="W121" s="246">
        <f>IF(L121="nio",0,IF(Q121&gt;0,Q121*J121/AA121,0))*VLOOKUP(B121,'2-Kosten per locatie'!$A$14:$C$56,3,FALSE)</f>
        <v>0</v>
      </c>
      <c r="X121" s="337">
        <f>IF(L121="nio",0,IF(L121&gt;0,VLOOKUP(H121,'3-Productie normen'!A:L,VLOOKUP(L121,'3-Productie normen'!$B$35:$C$38,2,FALSE),FALSE)))</f>
        <v>0</v>
      </c>
      <c r="Y121" s="337">
        <f t="shared" si="6"/>
        <v>0</v>
      </c>
      <c r="Z121" s="337">
        <f t="shared" si="7"/>
        <v>0</v>
      </c>
      <c r="AA121" s="337">
        <f t="shared" si="8"/>
        <v>0</v>
      </c>
      <c r="AB121" s="338" t="str">
        <f>VLOOKUP(H121,'3-Productie normen'!A:O,12,FALSE)</f>
        <v>B</v>
      </c>
      <c r="AC121" s="338"/>
      <c r="AE121" s="339">
        <f t="shared" si="9"/>
        <v>10710</v>
      </c>
    </row>
    <row r="122" spans="1:31" ht="14.1" customHeight="1">
      <c r="A122" s="71">
        <v>122</v>
      </c>
      <c r="B122" s="482" t="s">
        <v>88</v>
      </c>
      <c r="C122" s="482"/>
      <c r="D122" s="333" t="s">
        <v>231</v>
      </c>
      <c r="E122" s="334" t="s">
        <v>253</v>
      </c>
      <c r="F122" s="513" t="s">
        <v>185</v>
      </c>
      <c r="G122" s="69" t="s">
        <v>254</v>
      </c>
      <c r="H122" s="317" t="s">
        <v>139</v>
      </c>
      <c r="I122" s="69" t="s">
        <v>191</v>
      </c>
      <c r="J122" s="335">
        <v>1156</v>
      </c>
      <c r="K122" s="336">
        <f t="shared" si="5"/>
        <v>255</v>
      </c>
      <c r="L122" s="247">
        <v>255</v>
      </c>
      <c r="M122" s="247"/>
      <c r="N122" s="247"/>
      <c r="O122" s="247"/>
      <c r="P122" s="247"/>
      <c r="Q122" s="247"/>
      <c r="R122" s="246" t="e">
        <f>IF(L122="nio",0,IF(L122&gt;0,L122*J122/X122,0))*VLOOKUP(B122,'2-Kosten per locatie'!$A$14:$C$56,3,FALSE)</f>
        <v>#DIV/0!</v>
      </c>
      <c r="S122" s="246">
        <f>IF(L122="nio",0,IF(M122&gt;0,M122*J122/Y122,0))*VLOOKUP(B122,'2-Kosten per locatie'!$A$14:$C$56,3,FALSE)</f>
        <v>0</v>
      </c>
      <c r="T122" s="246">
        <f>IF(L122="nio",0,IF(N122&gt;0,N122*J122/Z122,0))*VLOOKUP(B122,'2-Kosten per locatie'!$A$14:$C$56,3,FALSE)</f>
        <v>0</v>
      </c>
      <c r="U122" s="246">
        <f>IF(L122="nio",0,IF(O122&gt;0,O122*J122/AA122,0))*VLOOKUP(B122,'2-Kosten per locatie'!$A$14:$C$56,3,FALSE)</f>
        <v>0</v>
      </c>
      <c r="V122" s="246">
        <f>IF(L122="nio",0,IF(P122&gt;0,P122*J122/Z122,0))*VLOOKUP(B122,'2-Kosten per locatie'!$A$14:$C$56,3,FALSE)</f>
        <v>0</v>
      </c>
      <c r="W122" s="246">
        <f>IF(L122="nio",0,IF(Q122&gt;0,Q122*J122/AA122,0))*VLOOKUP(B122,'2-Kosten per locatie'!$A$14:$C$56,3,FALSE)</f>
        <v>0</v>
      </c>
      <c r="X122" s="337">
        <f>IF(L122="nio",0,IF(L122&gt;0,VLOOKUP(H122,'3-Productie normen'!A:L,VLOOKUP(L122,'3-Productie normen'!$B$35:$C$38,2,FALSE),FALSE)))</f>
        <v>0</v>
      </c>
      <c r="Y122" s="337">
        <f t="shared" si="6"/>
        <v>0</v>
      </c>
      <c r="Z122" s="337">
        <f t="shared" si="7"/>
        <v>0</v>
      </c>
      <c r="AA122" s="337">
        <f t="shared" si="8"/>
        <v>0</v>
      </c>
      <c r="AB122" s="338" t="str">
        <f>VLOOKUP(H122,'3-Productie normen'!A:O,12,FALSE)</f>
        <v>V</v>
      </c>
      <c r="AC122" s="338"/>
      <c r="AE122" s="339">
        <f t="shared" si="9"/>
        <v>294780</v>
      </c>
    </row>
    <row r="123" spans="1:31" ht="14.1" customHeight="1">
      <c r="A123" s="71">
        <v>123</v>
      </c>
      <c r="B123" s="482" t="s">
        <v>88</v>
      </c>
      <c r="C123" s="482"/>
      <c r="D123" s="333" t="s">
        <v>231</v>
      </c>
      <c r="E123" s="334" t="s">
        <v>253</v>
      </c>
      <c r="F123" s="513" t="s">
        <v>185</v>
      </c>
      <c r="G123" s="69" t="s">
        <v>254</v>
      </c>
      <c r="H123" s="69" t="s">
        <v>133</v>
      </c>
      <c r="I123" s="69" t="s">
        <v>187</v>
      </c>
      <c r="J123" s="335">
        <v>45</v>
      </c>
      <c r="K123" s="336">
        <f t="shared" si="5"/>
        <v>255</v>
      </c>
      <c r="L123" s="247">
        <v>255</v>
      </c>
      <c r="M123" s="247"/>
      <c r="N123" s="247"/>
      <c r="O123" s="247"/>
      <c r="P123" s="247"/>
      <c r="Q123" s="247"/>
      <c r="R123" s="246" t="e">
        <f>IF(L123="nio",0,IF(L123&gt;0,L123*J123/X123,0))*VLOOKUP(B123,'2-Kosten per locatie'!$A$14:$C$56,3,FALSE)</f>
        <v>#DIV/0!</v>
      </c>
      <c r="S123" s="246">
        <f>IF(L123="nio",0,IF(M123&gt;0,M123*J123/Y123,0))*VLOOKUP(B123,'2-Kosten per locatie'!$A$14:$C$56,3,FALSE)</f>
        <v>0</v>
      </c>
      <c r="T123" s="246">
        <f>IF(L123="nio",0,IF(N123&gt;0,N123*J123/Z123,0))*VLOOKUP(B123,'2-Kosten per locatie'!$A$14:$C$56,3,FALSE)</f>
        <v>0</v>
      </c>
      <c r="U123" s="246">
        <f>IF(L123="nio",0,IF(O123&gt;0,O123*J123/AA123,0))*VLOOKUP(B123,'2-Kosten per locatie'!$A$14:$C$56,3,FALSE)</f>
        <v>0</v>
      </c>
      <c r="V123" s="246">
        <f>IF(L123="nio",0,IF(P123&gt;0,P123*J123/Z123,0))*VLOOKUP(B123,'2-Kosten per locatie'!$A$14:$C$56,3,FALSE)</f>
        <v>0</v>
      </c>
      <c r="W123" s="246">
        <f>IF(L123="nio",0,IF(Q123&gt;0,Q123*J123/AA123,0))*VLOOKUP(B123,'2-Kosten per locatie'!$A$14:$C$56,3,FALSE)</f>
        <v>0</v>
      </c>
      <c r="X123" s="337">
        <f>IF(L123="nio",0,IF(L123&gt;0,VLOOKUP(H123,'3-Productie normen'!A:L,VLOOKUP(L123,'3-Productie normen'!$B$35:$C$38,2,FALSE),FALSE)))</f>
        <v>0</v>
      </c>
      <c r="Y123" s="337">
        <f t="shared" si="6"/>
        <v>0</v>
      </c>
      <c r="Z123" s="337">
        <f t="shared" si="7"/>
        <v>0</v>
      </c>
      <c r="AA123" s="337">
        <f t="shared" si="8"/>
        <v>0</v>
      </c>
      <c r="AB123" s="338" t="str">
        <f>VLOOKUP(H123,'3-Productie normen'!A:O,12,FALSE)</f>
        <v>V</v>
      </c>
      <c r="AC123" s="338"/>
      <c r="AE123" s="339">
        <f t="shared" si="9"/>
        <v>11475</v>
      </c>
    </row>
    <row r="124" spans="1:31" ht="14.1" customHeight="1">
      <c r="A124" s="71">
        <v>124</v>
      </c>
      <c r="B124" s="482" t="s">
        <v>88</v>
      </c>
      <c r="C124" s="482"/>
      <c r="D124" s="333" t="s">
        <v>231</v>
      </c>
      <c r="E124" s="334">
        <v>301</v>
      </c>
      <c r="F124" s="513" t="s">
        <v>185</v>
      </c>
      <c r="G124" s="69" t="s">
        <v>255</v>
      </c>
      <c r="H124" s="314" t="s">
        <v>145</v>
      </c>
      <c r="I124" s="69" t="s">
        <v>187</v>
      </c>
      <c r="J124" s="335">
        <v>31.15</v>
      </c>
      <c r="K124" s="336">
        <f t="shared" si="5"/>
        <v>255</v>
      </c>
      <c r="L124" s="247">
        <v>255</v>
      </c>
      <c r="M124" s="247"/>
      <c r="N124" s="247"/>
      <c r="O124" s="247"/>
      <c r="P124" s="247"/>
      <c r="Q124" s="247"/>
      <c r="R124" s="246" t="e">
        <f>IF(L124="nio",0,IF(L124&gt;0,L124*J124/X124,0))*VLOOKUP(B124,'2-Kosten per locatie'!$A$14:$C$56,3,FALSE)</f>
        <v>#DIV/0!</v>
      </c>
      <c r="S124" s="246">
        <f>IF(L124="nio",0,IF(M124&gt;0,M124*J124/Y124,0))*VLOOKUP(B124,'2-Kosten per locatie'!$A$14:$C$56,3,FALSE)</f>
        <v>0</v>
      </c>
      <c r="T124" s="246">
        <f>IF(L124="nio",0,IF(N124&gt;0,N124*J124/Z124,0))*VLOOKUP(B124,'2-Kosten per locatie'!$A$14:$C$56,3,FALSE)</f>
        <v>0</v>
      </c>
      <c r="U124" s="246">
        <f>IF(L124="nio",0,IF(O124&gt;0,O124*J124/AA124,0))*VLOOKUP(B124,'2-Kosten per locatie'!$A$14:$C$56,3,FALSE)</f>
        <v>0</v>
      </c>
      <c r="V124" s="246">
        <f>IF(L124="nio",0,IF(P124&gt;0,P124*J124/Z124,0))*VLOOKUP(B124,'2-Kosten per locatie'!$A$14:$C$56,3,FALSE)</f>
        <v>0</v>
      </c>
      <c r="W124" s="246">
        <f>IF(L124="nio",0,IF(Q124&gt;0,Q124*J124/AA124,0))*VLOOKUP(B124,'2-Kosten per locatie'!$A$14:$C$56,3,FALSE)</f>
        <v>0</v>
      </c>
      <c r="X124" s="337">
        <f>IF(L124="nio",0,IF(L124&gt;0,VLOOKUP(H124,'3-Productie normen'!A:L,VLOOKUP(L124,'3-Productie normen'!$B$35:$C$38,2,FALSE),FALSE)))</f>
        <v>0</v>
      </c>
      <c r="Y124" s="337">
        <f t="shared" si="6"/>
        <v>0</v>
      </c>
      <c r="Z124" s="337">
        <f t="shared" si="7"/>
        <v>0</v>
      </c>
      <c r="AA124" s="337">
        <f t="shared" si="8"/>
        <v>0</v>
      </c>
      <c r="AB124" s="338" t="str">
        <f>VLOOKUP(H124,'3-Productie normen'!A:O,12,FALSE)</f>
        <v>B</v>
      </c>
      <c r="AC124" s="338"/>
      <c r="AE124" s="339">
        <f t="shared" si="9"/>
        <v>7943.25</v>
      </c>
    </row>
    <row r="125" spans="1:31" ht="14.1" customHeight="1">
      <c r="A125" s="71">
        <v>125</v>
      </c>
      <c r="B125" s="482" t="s">
        <v>88</v>
      </c>
      <c r="C125" s="482"/>
      <c r="D125" s="333" t="s">
        <v>231</v>
      </c>
      <c r="E125" s="334">
        <v>302</v>
      </c>
      <c r="F125" s="513" t="s">
        <v>185</v>
      </c>
      <c r="G125" s="69" t="s">
        <v>256</v>
      </c>
      <c r="H125" s="314" t="s">
        <v>145</v>
      </c>
      <c r="I125" s="69" t="s">
        <v>187</v>
      </c>
      <c r="J125" s="335">
        <v>47.85</v>
      </c>
      <c r="K125" s="336">
        <f t="shared" si="5"/>
        <v>255</v>
      </c>
      <c r="L125" s="247">
        <v>255</v>
      </c>
      <c r="M125" s="247"/>
      <c r="N125" s="247"/>
      <c r="O125" s="247"/>
      <c r="P125" s="247"/>
      <c r="Q125" s="247"/>
      <c r="R125" s="246" t="e">
        <f>IF(L125="nio",0,IF(L125&gt;0,L125*J125/X125,0))*VLOOKUP(B125,'2-Kosten per locatie'!$A$14:$C$56,3,FALSE)</f>
        <v>#DIV/0!</v>
      </c>
      <c r="S125" s="246">
        <f>IF(L125="nio",0,IF(M125&gt;0,M125*J125/Y125,0))*VLOOKUP(B125,'2-Kosten per locatie'!$A$14:$C$56,3,FALSE)</f>
        <v>0</v>
      </c>
      <c r="T125" s="246">
        <f>IF(L125="nio",0,IF(N125&gt;0,N125*J125/Z125,0))*VLOOKUP(B125,'2-Kosten per locatie'!$A$14:$C$56,3,FALSE)</f>
        <v>0</v>
      </c>
      <c r="U125" s="246">
        <f>IF(L125="nio",0,IF(O125&gt;0,O125*J125/AA125,0))*VLOOKUP(B125,'2-Kosten per locatie'!$A$14:$C$56,3,FALSE)</f>
        <v>0</v>
      </c>
      <c r="V125" s="246">
        <f>IF(L125="nio",0,IF(P125&gt;0,P125*J125/Z125,0))*VLOOKUP(B125,'2-Kosten per locatie'!$A$14:$C$56,3,FALSE)</f>
        <v>0</v>
      </c>
      <c r="W125" s="246">
        <f>IF(L125="nio",0,IF(Q125&gt;0,Q125*J125/AA125,0))*VLOOKUP(B125,'2-Kosten per locatie'!$A$14:$C$56,3,FALSE)</f>
        <v>0</v>
      </c>
      <c r="X125" s="337">
        <f>IF(L125="nio",0,IF(L125&gt;0,VLOOKUP(H125,'3-Productie normen'!A:L,VLOOKUP(L125,'3-Productie normen'!$B$35:$C$38,2,FALSE),FALSE)))</f>
        <v>0</v>
      </c>
      <c r="Y125" s="337">
        <f t="shared" si="6"/>
        <v>0</v>
      </c>
      <c r="Z125" s="337">
        <f t="shared" si="7"/>
        <v>0</v>
      </c>
      <c r="AA125" s="337">
        <f t="shared" si="8"/>
        <v>0</v>
      </c>
      <c r="AB125" s="338" t="str">
        <f>VLOOKUP(H125,'3-Productie normen'!A:O,12,FALSE)</f>
        <v>B</v>
      </c>
      <c r="AC125" s="338"/>
      <c r="AE125" s="339">
        <f t="shared" si="9"/>
        <v>12201.75</v>
      </c>
    </row>
    <row r="126" spans="1:31" ht="14.1" customHeight="1">
      <c r="A126" s="71">
        <v>126</v>
      </c>
      <c r="B126" s="482" t="s">
        <v>88</v>
      </c>
      <c r="C126" s="482"/>
      <c r="D126" s="333" t="s">
        <v>231</v>
      </c>
      <c r="E126" s="334">
        <v>303</v>
      </c>
      <c r="F126" s="513" t="s">
        <v>185</v>
      </c>
      <c r="G126" s="69" t="s">
        <v>257</v>
      </c>
      <c r="H126" s="314" t="s">
        <v>145</v>
      </c>
      <c r="I126" s="69" t="s">
        <v>187</v>
      </c>
      <c r="J126" s="335">
        <v>27.2</v>
      </c>
      <c r="K126" s="336">
        <f t="shared" si="5"/>
        <v>255</v>
      </c>
      <c r="L126" s="247">
        <v>255</v>
      </c>
      <c r="M126" s="247"/>
      <c r="N126" s="247"/>
      <c r="O126" s="247"/>
      <c r="P126" s="247"/>
      <c r="Q126" s="247"/>
      <c r="R126" s="246" t="e">
        <f>IF(L126="nio",0,IF(L126&gt;0,L126*J126/X126,0))*VLOOKUP(B126,'2-Kosten per locatie'!$A$14:$C$56,3,FALSE)</f>
        <v>#DIV/0!</v>
      </c>
      <c r="S126" s="246">
        <f>IF(L126="nio",0,IF(M126&gt;0,M126*J126/Y126,0))*VLOOKUP(B126,'2-Kosten per locatie'!$A$14:$C$56,3,FALSE)</f>
        <v>0</v>
      </c>
      <c r="T126" s="246">
        <f>IF(L126="nio",0,IF(N126&gt;0,N126*J126/Z126,0))*VLOOKUP(B126,'2-Kosten per locatie'!$A$14:$C$56,3,FALSE)</f>
        <v>0</v>
      </c>
      <c r="U126" s="246">
        <f>IF(L126="nio",0,IF(O126&gt;0,O126*J126/AA126,0))*VLOOKUP(B126,'2-Kosten per locatie'!$A$14:$C$56,3,FALSE)</f>
        <v>0</v>
      </c>
      <c r="V126" s="246">
        <f>IF(L126="nio",0,IF(P126&gt;0,P126*J126/Z126,0))*VLOOKUP(B126,'2-Kosten per locatie'!$A$14:$C$56,3,FALSE)</f>
        <v>0</v>
      </c>
      <c r="W126" s="246">
        <f>IF(L126="nio",0,IF(Q126&gt;0,Q126*J126/AA126,0))*VLOOKUP(B126,'2-Kosten per locatie'!$A$14:$C$56,3,FALSE)</f>
        <v>0</v>
      </c>
      <c r="X126" s="337">
        <f>IF(L126="nio",0,IF(L126&gt;0,VLOOKUP(H126,'3-Productie normen'!A:L,VLOOKUP(L126,'3-Productie normen'!$B$35:$C$38,2,FALSE),FALSE)))</f>
        <v>0</v>
      </c>
      <c r="Y126" s="337">
        <f t="shared" si="6"/>
        <v>0</v>
      </c>
      <c r="Z126" s="337">
        <f t="shared" si="7"/>
        <v>0</v>
      </c>
      <c r="AA126" s="337">
        <f t="shared" si="8"/>
        <v>0</v>
      </c>
      <c r="AB126" s="338" t="str">
        <f>VLOOKUP(H126,'3-Productie normen'!A:O,12,FALSE)</f>
        <v>B</v>
      </c>
      <c r="AC126" s="338"/>
      <c r="AE126" s="339">
        <f t="shared" si="9"/>
        <v>6936</v>
      </c>
    </row>
    <row r="127" spans="1:31" ht="14.1" customHeight="1">
      <c r="A127" s="71">
        <v>127</v>
      </c>
      <c r="B127" s="482" t="s">
        <v>88</v>
      </c>
      <c r="C127" s="482"/>
      <c r="D127" s="333" t="s">
        <v>231</v>
      </c>
      <c r="E127" s="334" t="s">
        <v>258</v>
      </c>
      <c r="F127" s="513" t="s">
        <v>185</v>
      </c>
      <c r="G127" s="69" t="s">
        <v>259</v>
      </c>
      <c r="H127" s="314" t="s">
        <v>128</v>
      </c>
      <c r="I127" s="69" t="s">
        <v>187</v>
      </c>
      <c r="J127" s="335">
        <v>61.6</v>
      </c>
      <c r="K127" s="336">
        <f t="shared" si="5"/>
        <v>255</v>
      </c>
      <c r="L127" s="247">
        <v>255</v>
      </c>
      <c r="M127" s="247"/>
      <c r="N127" s="247"/>
      <c r="O127" s="247"/>
      <c r="P127" s="247"/>
      <c r="Q127" s="247"/>
      <c r="R127" s="246" t="e">
        <f>IF(L127="nio",0,IF(L127&gt;0,L127*J127/X127,0))*VLOOKUP(B127,'2-Kosten per locatie'!$A$14:$C$56,3,FALSE)</f>
        <v>#DIV/0!</v>
      </c>
      <c r="S127" s="246">
        <f>IF(L127="nio",0,IF(M127&gt;0,M127*J127/Y127,0))*VLOOKUP(B127,'2-Kosten per locatie'!$A$14:$C$56,3,FALSE)</f>
        <v>0</v>
      </c>
      <c r="T127" s="246">
        <f>IF(L127="nio",0,IF(N127&gt;0,N127*J127/Z127,0))*VLOOKUP(B127,'2-Kosten per locatie'!$A$14:$C$56,3,FALSE)</f>
        <v>0</v>
      </c>
      <c r="U127" s="246">
        <f>IF(L127="nio",0,IF(O127&gt;0,O127*J127/AA127,0))*VLOOKUP(B127,'2-Kosten per locatie'!$A$14:$C$56,3,FALSE)</f>
        <v>0</v>
      </c>
      <c r="V127" s="246">
        <f>IF(L127="nio",0,IF(P127&gt;0,P127*J127/Z127,0))*VLOOKUP(B127,'2-Kosten per locatie'!$A$14:$C$56,3,FALSE)</f>
        <v>0</v>
      </c>
      <c r="W127" s="246">
        <f>IF(L127="nio",0,IF(Q127&gt;0,Q127*J127/AA127,0))*VLOOKUP(B127,'2-Kosten per locatie'!$A$14:$C$56,3,FALSE)</f>
        <v>0</v>
      </c>
      <c r="X127" s="337">
        <f>IF(L127="nio",0,IF(L127&gt;0,VLOOKUP(H127,'3-Productie normen'!A:L,VLOOKUP(L127,'3-Productie normen'!$B$35:$C$38,2,FALSE),FALSE)))</f>
        <v>0</v>
      </c>
      <c r="Y127" s="337">
        <f t="shared" si="6"/>
        <v>0</v>
      </c>
      <c r="Z127" s="337">
        <f t="shared" si="7"/>
        <v>0</v>
      </c>
      <c r="AA127" s="337">
        <f t="shared" si="8"/>
        <v>0</v>
      </c>
      <c r="AB127" s="338" t="str">
        <f>VLOOKUP(H127,'3-Productie normen'!A:O,12,FALSE)</f>
        <v>B</v>
      </c>
      <c r="AC127" s="338"/>
      <c r="AE127" s="339">
        <f t="shared" si="9"/>
        <v>15708</v>
      </c>
    </row>
    <row r="128" spans="1:31" ht="14.1" customHeight="1">
      <c r="A128" s="71">
        <v>128</v>
      </c>
      <c r="B128" s="482" t="s">
        <v>88</v>
      </c>
      <c r="C128" s="482"/>
      <c r="D128" s="333" t="s">
        <v>231</v>
      </c>
      <c r="E128" s="334">
        <v>306</v>
      </c>
      <c r="F128" s="513" t="s">
        <v>185</v>
      </c>
      <c r="G128" s="69" t="s">
        <v>237</v>
      </c>
      <c r="H128" s="314" t="s">
        <v>135</v>
      </c>
      <c r="I128" s="69" t="s">
        <v>191</v>
      </c>
      <c r="J128" s="335">
        <v>48.6</v>
      </c>
      <c r="K128" s="336">
        <f t="shared" si="5"/>
        <v>255</v>
      </c>
      <c r="L128" s="247">
        <v>255</v>
      </c>
      <c r="M128" s="247"/>
      <c r="N128" s="247"/>
      <c r="O128" s="247"/>
      <c r="P128" s="247"/>
      <c r="Q128" s="247"/>
      <c r="R128" s="246" t="e">
        <f>IF(L128="nio",0,IF(L128&gt;0,L128*J128/X128,0))*VLOOKUP(B128,'2-Kosten per locatie'!$A$14:$C$56,3,FALSE)</f>
        <v>#DIV/0!</v>
      </c>
      <c r="S128" s="246">
        <f>IF(L128="nio",0,IF(M128&gt;0,M128*J128/Y128,0))*VLOOKUP(B128,'2-Kosten per locatie'!$A$14:$C$56,3,FALSE)</f>
        <v>0</v>
      </c>
      <c r="T128" s="246">
        <f>IF(L128="nio",0,IF(N128&gt;0,N128*J128/Z128,0))*VLOOKUP(B128,'2-Kosten per locatie'!$A$14:$C$56,3,FALSE)</f>
        <v>0</v>
      </c>
      <c r="U128" s="246">
        <f>IF(L128="nio",0,IF(O128&gt;0,O128*J128/AA128,0))*VLOOKUP(B128,'2-Kosten per locatie'!$A$14:$C$56,3,FALSE)</f>
        <v>0</v>
      </c>
      <c r="V128" s="246">
        <f>IF(L128="nio",0,IF(P128&gt;0,P128*J128/Z128,0))*VLOOKUP(B128,'2-Kosten per locatie'!$A$14:$C$56,3,FALSE)</f>
        <v>0</v>
      </c>
      <c r="W128" s="246">
        <f>IF(L128="nio",0,IF(Q128&gt;0,Q128*J128/AA128,0))*VLOOKUP(B128,'2-Kosten per locatie'!$A$14:$C$56,3,FALSE)</f>
        <v>0</v>
      </c>
      <c r="X128" s="337">
        <f>IF(L128="nio",0,IF(L128&gt;0,VLOOKUP(H128,'3-Productie normen'!A:L,VLOOKUP(L128,'3-Productie normen'!$B$35:$C$38,2,FALSE),FALSE)))</f>
        <v>0</v>
      </c>
      <c r="Y128" s="337">
        <f t="shared" si="6"/>
        <v>0</v>
      </c>
      <c r="Z128" s="337">
        <f t="shared" si="7"/>
        <v>0</v>
      </c>
      <c r="AA128" s="337">
        <f t="shared" si="8"/>
        <v>0</v>
      </c>
      <c r="AB128" s="338" t="str">
        <f>VLOOKUP(H128,'3-Productie normen'!A:O,12,FALSE)</f>
        <v>V</v>
      </c>
      <c r="AC128" s="338"/>
      <c r="AE128" s="339">
        <f t="shared" si="9"/>
        <v>12393</v>
      </c>
    </row>
    <row r="129" spans="1:31" ht="14.1" customHeight="1">
      <c r="A129" s="71">
        <v>129</v>
      </c>
      <c r="B129" s="482" t="s">
        <v>88</v>
      </c>
      <c r="C129" s="482"/>
      <c r="D129" s="333" t="s">
        <v>231</v>
      </c>
      <c r="E129" s="334" t="s">
        <v>260</v>
      </c>
      <c r="F129" s="513" t="s">
        <v>185</v>
      </c>
      <c r="G129" s="69" t="s">
        <v>209</v>
      </c>
      <c r="H129" s="314" t="s">
        <v>145</v>
      </c>
      <c r="I129" s="69" t="s">
        <v>187</v>
      </c>
      <c r="J129" s="335">
        <v>2.5499999999999998</v>
      </c>
      <c r="K129" s="336">
        <f t="shared" si="5"/>
        <v>255</v>
      </c>
      <c r="L129" s="247">
        <v>255</v>
      </c>
      <c r="M129" s="247"/>
      <c r="N129" s="247"/>
      <c r="O129" s="247"/>
      <c r="P129" s="247"/>
      <c r="Q129" s="247"/>
      <c r="R129" s="246" t="e">
        <f>IF(L129="nio",0,IF(L129&gt;0,L129*J129/X129,0))*VLOOKUP(B129,'2-Kosten per locatie'!$A$14:$C$56,3,FALSE)</f>
        <v>#DIV/0!</v>
      </c>
      <c r="S129" s="246">
        <f>IF(L129="nio",0,IF(M129&gt;0,M129*J129/Y129,0))*VLOOKUP(B129,'2-Kosten per locatie'!$A$14:$C$56,3,FALSE)</f>
        <v>0</v>
      </c>
      <c r="T129" s="246">
        <f>IF(L129="nio",0,IF(N129&gt;0,N129*J129/Z129,0))*VLOOKUP(B129,'2-Kosten per locatie'!$A$14:$C$56,3,FALSE)</f>
        <v>0</v>
      </c>
      <c r="U129" s="246">
        <f>IF(L129="nio",0,IF(O129&gt;0,O129*J129/AA129,0))*VLOOKUP(B129,'2-Kosten per locatie'!$A$14:$C$56,3,FALSE)</f>
        <v>0</v>
      </c>
      <c r="V129" s="246">
        <f>IF(L129="nio",0,IF(P129&gt;0,P129*J129/Z129,0))*VLOOKUP(B129,'2-Kosten per locatie'!$A$14:$C$56,3,FALSE)</f>
        <v>0</v>
      </c>
      <c r="W129" s="246">
        <f>IF(L129="nio",0,IF(Q129&gt;0,Q129*J129/AA129,0))*VLOOKUP(B129,'2-Kosten per locatie'!$A$14:$C$56,3,FALSE)</f>
        <v>0</v>
      </c>
      <c r="X129" s="337">
        <f>IF(L129="nio",0,IF(L129&gt;0,VLOOKUP(H129,'3-Productie normen'!A:L,VLOOKUP(L129,'3-Productie normen'!$B$35:$C$38,2,FALSE),FALSE)))</f>
        <v>0</v>
      </c>
      <c r="Y129" s="337">
        <f t="shared" si="6"/>
        <v>0</v>
      </c>
      <c r="Z129" s="337">
        <f t="shared" si="7"/>
        <v>0</v>
      </c>
      <c r="AA129" s="337">
        <f t="shared" si="8"/>
        <v>0</v>
      </c>
      <c r="AB129" s="338" t="str">
        <f>VLOOKUP(H129,'3-Productie normen'!A:O,12,FALSE)</f>
        <v>B</v>
      </c>
      <c r="AC129" s="338"/>
      <c r="AE129" s="339">
        <f t="shared" si="9"/>
        <v>650.25</v>
      </c>
    </row>
    <row r="130" spans="1:31" ht="14.1" customHeight="1">
      <c r="A130" s="71">
        <v>130</v>
      </c>
      <c r="B130" s="482" t="s">
        <v>88</v>
      </c>
      <c r="C130" s="482"/>
      <c r="D130" s="333" t="s">
        <v>231</v>
      </c>
      <c r="E130" s="334" t="s">
        <v>261</v>
      </c>
      <c r="F130" s="513" t="s">
        <v>185</v>
      </c>
      <c r="G130" s="69" t="s">
        <v>262</v>
      </c>
      <c r="H130" s="314" t="s">
        <v>145</v>
      </c>
      <c r="I130" s="69" t="s">
        <v>187</v>
      </c>
      <c r="J130" s="335">
        <v>2.5499999999999998</v>
      </c>
      <c r="K130" s="336">
        <f t="shared" si="5"/>
        <v>255</v>
      </c>
      <c r="L130" s="247">
        <v>255</v>
      </c>
      <c r="M130" s="247"/>
      <c r="N130" s="247"/>
      <c r="O130" s="247"/>
      <c r="P130" s="247"/>
      <c r="Q130" s="247"/>
      <c r="R130" s="246" t="e">
        <f>IF(L130="nio",0,IF(L130&gt;0,L130*J130/X130,0))*VLOOKUP(B130,'2-Kosten per locatie'!$A$14:$C$56,3,FALSE)</f>
        <v>#DIV/0!</v>
      </c>
      <c r="S130" s="246">
        <f>IF(L130="nio",0,IF(M130&gt;0,M130*J130/Y130,0))*VLOOKUP(B130,'2-Kosten per locatie'!$A$14:$C$56,3,FALSE)</f>
        <v>0</v>
      </c>
      <c r="T130" s="246">
        <f>IF(L130="nio",0,IF(N130&gt;0,N130*J130/Z130,0))*VLOOKUP(B130,'2-Kosten per locatie'!$A$14:$C$56,3,FALSE)</f>
        <v>0</v>
      </c>
      <c r="U130" s="246">
        <f>IF(L130="nio",0,IF(O130&gt;0,O130*J130/AA130,0))*VLOOKUP(B130,'2-Kosten per locatie'!$A$14:$C$56,3,FALSE)</f>
        <v>0</v>
      </c>
      <c r="V130" s="246">
        <f>IF(L130="nio",0,IF(P130&gt;0,P130*J130/Z130,0))*VLOOKUP(B130,'2-Kosten per locatie'!$A$14:$C$56,3,FALSE)</f>
        <v>0</v>
      </c>
      <c r="W130" s="246">
        <f>IF(L130="nio",0,IF(Q130&gt;0,Q130*J130/AA130,0))*VLOOKUP(B130,'2-Kosten per locatie'!$A$14:$C$56,3,FALSE)</f>
        <v>0</v>
      </c>
      <c r="X130" s="337">
        <f>IF(L130="nio",0,IF(L130&gt;0,VLOOKUP(H130,'3-Productie normen'!A:L,VLOOKUP(L130,'3-Productie normen'!$B$35:$C$38,2,FALSE),FALSE)))</f>
        <v>0</v>
      </c>
      <c r="Y130" s="337">
        <f t="shared" si="6"/>
        <v>0</v>
      </c>
      <c r="Z130" s="337">
        <f t="shared" si="7"/>
        <v>0</v>
      </c>
      <c r="AA130" s="337">
        <f t="shared" si="8"/>
        <v>0</v>
      </c>
      <c r="AB130" s="338" t="str">
        <f>VLOOKUP(H130,'3-Productie normen'!A:O,12,FALSE)</f>
        <v>B</v>
      </c>
      <c r="AC130" s="338"/>
      <c r="AE130" s="339">
        <f t="shared" si="9"/>
        <v>650.25</v>
      </c>
    </row>
    <row r="131" spans="1:31" ht="14.1" customHeight="1">
      <c r="A131" s="71">
        <v>131</v>
      </c>
      <c r="B131" s="482" t="s">
        <v>88</v>
      </c>
      <c r="C131" s="482"/>
      <c r="D131" s="333" t="s">
        <v>231</v>
      </c>
      <c r="E131" s="334" t="s">
        <v>263</v>
      </c>
      <c r="F131" s="513" t="s">
        <v>185</v>
      </c>
      <c r="G131" s="69" t="s">
        <v>209</v>
      </c>
      <c r="H131" s="314" t="s">
        <v>145</v>
      </c>
      <c r="I131" s="69" t="s">
        <v>187</v>
      </c>
      <c r="J131" s="335">
        <v>2.5499999999999998</v>
      </c>
      <c r="K131" s="336">
        <f t="shared" si="5"/>
        <v>255</v>
      </c>
      <c r="L131" s="247">
        <v>255</v>
      </c>
      <c r="M131" s="247"/>
      <c r="N131" s="247"/>
      <c r="O131" s="247"/>
      <c r="P131" s="247"/>
      <c r="Q131" s="247"/>
      <c r="R131" s="246" t="e">
        <f>IF(L131="nio",0,IF(L131&gt;0,L131*J131/X131,0))*VLOOKUP(B131,'2-Kosten per locatie'!$A$14:$C$56,3,FALSE)</f>
        <v>#DIV/0!</v>
      </c>
      <c r="S131" s="246">
        <f>IF(L131="nio",0,IF(M131&gt;0,M131*J131/Y131,0))*VLOOKUP(B131,'2-Kosten per locatie'!$A$14:$C$56,3,FALSE)</f>
        <v>0</v>
      </c>
      <c r="T131" s="246">
        <f>IF(L131="nio",0,IF(N131&gt;0,N131*J131/Z131,0))*VLOOKUP(B131,'2-Kosten per locatie'!$A$14:$C$56,3,FALSE)</f>
        <v>0</v>
      </c>
      <c r="U131" s="246">
        <f>IF(L131="nio",0,IF(O131&gt;0,O131*J131/AA131,0))*VLOOKUP(B131,'2-Kosten per locatie'!$A$14:$C$56,3,FALSE)</f>
        <v>0</v>
      </c>
      <c r="V131" s="246">
        <f>IF(L131="nio",0,IF(P131&gt;0,P131*J131/Z131,0))*VLOOKUP(B131,'2-Kosten per locatie'!$A$14:$C$56,3,FALSE)</f>
        <v>0</v>
      </c>
      <c r="W131" s="246">
        <f>IF(L131="nio",0,IF(Q131&gt;0,Q131*J131/AA131,0))*VLOOKUP(B131,'2-Kosten per locatie'!$A$14:$C$56,3,FALSE)</f>
        <v>0</v>
      </c>
      <c r="X131" s="337">
        <f>IF(L131="nio",0,IF(L131&gt;0,VLOOKUP(H131,'3-Productie normen'!A:L,VLOOKUP(L131,'3-Productie normen'!$B$35:$C$38,2,FALSE),FALSE)))</f>
        <v>0</v>
      </c>
      <c r="Y131" s="337">
        <f t="shared" si="6"/>
        <v>0</v>
      </c>
      <c r="Z131" s="337">
        <f t="shared" si="7"/>
        <v>0</v>
      </c>
      <c r="AA131" s="337">
        <f t="shared" si="8"/>
        <v>0</v>
      </c>
      <c r="AB131" s="338" t="str">
        <f>VLOOKUP(H131,'3-Productie normen'!A:O,12,FALSE)</f>
        <v>B</v>
      </c>
      <c r="AC131" s="338"/>
      <c r="AE131" s="339">
        <f t="shared" si="9"/>
        <v>650.25</v>
      </c>
    </row>
    <row r="132" spans="1:31" ht="14.1" customHeight="1">
      <c r="A132" s="71">
        <v>132</v>
      </c>
      <c r="B132" s="482" t="s">
        <v>88</v>
      </c>
      <c r="C132" s="482"/>
      <c r="D132" s="333" t="s">
        <v>231</v>
      </c>
      <c r="E132" s="334" t="s">
        <v>264</v>
      </c>
      <c r="F132" s="513" t="s">
        <v>185</v>
      </c>
      <c r="G132" s="69" t="s">
        <v>265</v>
      </c>
      <c r="H132" s="314" t="s">
        <v>145</v>
      </c>
      <c r="I132" s="69" t="s">
        <v>191</v>
      </c>
      <c r="J132" s="335">
        <v>111.3</v>
      </c>
      <c r="K132" s="336">
        <f t="shared" si="5"/>
        <v>255</v>
      </c>
      <c r="L132" s="247">
        <v>255</v>
      </c>
      <c r="M132" s="247"/>
      <c r="N132" s="247"/>
      <c r="O132" s="247"/>
      <c r="P132" s="247"/>
      <c r="Q132" s="247"/>
      <c r="R132" s="246" t="e">
        <f>IF(L132="nio",0,IF(L132&gt;0,L132*J132/X132,0))*VLOOKUP(B132,'2-Kosten per locatie'!$A$14:$C$56,3,FALSE)</f>
        <v>#DIV/0!</v>
      </c>
      <c r="S132" s="246">
        <f>IF(L132="nio",0,IF(M132&gt;0,M132*J132/Y132,0))*VLOOKUP(B132,'2-Kosten per locatie'!$A$14:$C$56,3,FALSE)</f>
        <v>0</v>
      </c>
      <c r="T132" s="246">
        <f>IF(L132="nio",0,IF(N132&gt;0,N132*J132/Z132,0))*VLOOKUP(B132,'2-Kosten per locatie'!$A$14:$C$56,3,FALSE)</f>
        <v>0</v>
      </c>
      <c r="U132" s="246">
        <f>IF(L132="nio",0,IF(O132&gt;0,O132*J132/AA132,0))*VLOOKUP(B132,'2-Kosten per locatie'!$A$14:$C$56,3,FALSE)</f>
        <v>0</v>
      </c>
      <c r="V132" s="246">
        <f>IF(L132="nio",0,IF(P132&gt;0,P132*J132/Z132,0))*VLOOKUP(B132,'2-Kosten per locatie'!$A$14:$C$56,3,FALSE)</f>
        <v>0</v>
      </c>
      <c r="W132" s="246">
        <f>IF(L132="nio",0,IF(Q132&gt;0,Q132*J132/AA132,0))*VLOOKUP(B132,'2-Kosten per locatie'!$A$14:$C$56,3,FALSE)</f>
        <v>0</v>
      </c>
      <c r="X132" s="337">
        <f>IF(L132="nio",0,IF(L132&gt;0,VLOOKUP(H132,'3-Productie normen'!A:L,VLOOKUP(L132,'3-Productie normen'!$B$35:$C$38,2,FALSE),FALSE)))</f>
        <v>0</v>
      </c>
      <c r="Y132" s="337">
        <f t="shared" si="6"/>
        <v>0</v>
      </c>
      <c r="Z132" s="337">
        <f t="shared" si="7"/>
        <v>0</v>
      </c>
      <c r="AA132" s="337">
        <f t="shared" si="8"/>
        <v>0</v>
      </c>
      <c r="AB132" s="338" t="str">
        <f>VLOOKUP(H132,'3-Productie normen'!A:O,12,FALSE)</f>
        <v>B</v>
      </c>
      <c r="AC132" s="338"/>
      <c r="AE132" s="339">
        <f t="shared" si="9"/>
        <v>28381.5</v>
      </c>
    </row>
    <row r="133" spans="1:31" ht="14.1" customHeight="1">
      <c r="A133" s="71">
        <v>133</v>
      </c>
      <c r="B133" s="482" t="s">
        <v>88</v>
      </c>
      <c r="C133" s="482"/>
      <c r="D133" s="333" t="s">
        <v>231</v>
      </c>
      <c r="E133" s="334">
        <v>603</v>
      </c>
      <c r="F133" s="513" t="s">
        <v>185</v>
      </c>
      <c r="G133" s="69" t="s">
        <v>266</v>
      </c>
      <c r="H133" s="314" t="s">
        <v>128</v>
      </c>
      <c r="I133" s="69" t="s">
        <v>195</v>
      </c>
      <c r="J133" s="335">
        <v>12</v>
      </c>
      <c r="K133" s="336">
        <f t="shared" si="5"/>
        <v>255</v>
      </c>
      <c r="L133" s="247">
        <v>255</v>
      </c>
      <c r="M133" s="247"/>
      <c r="N133" s="247"/>
      <c r="O133" s="247"/>
      <c r="P133" s="247"/>
      <c r="Q133" s="247"/>
      <c r="R133" s="246" t="e">
        <f>IF(L133="nio",0,IF(L133&gt;0,L133*J133/X133,0))*VLOOKUP(B133,'2-Kosten per locatie'!$A$14:$C$56,3,FALSE)</f>
        <v>#DIV/0!</v>
      </c>
      <c r="S133" s="246">
        <f>IF(L133="nio",0,IF(M133&gt;0,M133*J133/Y133,0))*VLOOKUP(B133,'2-Kosten per locatie'!$A$14:$C$56,3,FALSE)</f>
        <v>0</v>
      </c>
      <c r="T133" s="246">
        <f>IF(L133="nio",0,IF(N133&gt;0,N133*J133/Z133,0))*VLOOKUP(B133,'2-Kosten per locatie'!$A$14:$C$56,3,FALSE)</f>
        <v>0</v>
      </c>
      <c r="U133" s="246">
        <f>IF(L133="nio",0,IF(O133&gt;0,O133*J133/AA133,0))*VLOOKUP(B133,'2-Kosten per locatie'!$A$14:$C$56,3,FALSE)</f>
        <v>0</v>
      </c>
      <c r="V133" s="246">
        <f>IF(L133="nio",0,IF(P133&gt;0,P133*J133/Z133,0))*VLOOKUP(B133,'2-Kosten per locatie'!$A$14:$C$56,3,FALSE)</f>
        <v>0</v>
      </c>
      <c r="W133" s="246">
        <f>IF(L133="nio",0,IF(Q133&gt;0,Q133*J133/AA133,0))*VLOOKUP(B133,'2-Kosten per locatie'!$A$14:$C$56,3,FALSE)</f>
        <v>0</v>
      </c>
      <c r="X133" s="337">
        <f>IF(L133="nio",0,IF(L133&gt;0,VLOOKUP(H133,'3-Productie normen'!A:L,VLOOKUP(L133,'3-Productie normen'!$B$35:$C$38,2,FALSE),FALSE)))</f>
        <v>0</v>
      </c>
      <c r="Y133" s="337">
        <f t="shared" si="6"/>
        <v>0</v>
      </c>
      <c r="Z133" s="337">
        <f t="shared" si="7"/>
        <v>0</v>
      </c>
      <c r="AA133" s="337">
        <f t="shared" si="8"/>
        <v>0</v>
      </c>
      <c r="AB133" s="338" t="str">
        <f>VLOOKUP(H133,'3-Productie normen'!A:O,12,FALSE)</f>
        <v>B</v>
      </c>
      <c r="AC133" s="338"/>
      <c r="AE133" s="339">
        <f t="shared" si="9"/>
        <v>3060</v>
      </c>
    </row>
    <row r="134" spans="1:31" ht="14.1" customHeight="1">
      <c r="A134" s="71">
        <v>134</v>
      </c>
      <c r="B134" s="482" t="s">
        <v>88</v>
      </c>
      <c r="C134" s="482"/>
      <c r="D134" s="333" t="s">
        <v>231</v>
      </c>
      <c r="E134" s="334">
        <v>602</v>
      </c>
      <c r="F134" s="513" t="s">
        <v>185</v>
      </c>
      <c r="G134" s="69" t="s">
        <v>193</v>
      </c>
      <c r="H134" s="314" t="s">
        <v>135</v>
      </c>
      <c r="I134" s="69" t="s">
        <v>191</v>
      </c>
      <c r="J134" s="335">
        <v>24.65</v>
      </c>
      <c r="K134" s="336">
        <f t="shared" si="5"/>
        <v>255</v>
      </c>
      <c r="L134" s="247">
        <v>255</v>
      </c>
      <c r="M134" s="247"/>
      <c r="N134" s="247"/>
      <c r="O134" s="247"/>
      <c r="P134" s="247"/>
      <c r="Q134" s="247"/>
      <c r="R134" s="246" t="e">
        <f>IF(L134="nio",0,IF(L134&gt;0,L134*J134/X134,0))*VLOOKUP(B134,'2-Kosten per locatie'!$A$14:$C$56,3,FALSE)</f>
        <v>#DIV/0!</v>
      </c>
      <c r="S134" s="246">
        <f>IF(L134="nio",0,IF(M134&gt;0,M134*J134/Y134,0))*VLOOKUP(B134,'2-Kosten per locatie'!$A$14:$C$56,3,FALSE)</f>
        <v>0</v>
      </c>
      <c r="T134" s="246">
        <f>IF(L134="nio",0,IF(N134&gt;0,N134*J134/Z134,0))*VLOOKUP(B134,'2-Kosten per locatie'!$A$14:$C$56,3,FALSE)</f>
        <v>0</v>
      </c>
      <c r="U134" s="246">
        <f>IF(L134="nio",0,IF(O134&gt;0,O134*J134/AA134,0))*VLOOKUP(B134,'2-Kosten per locatie'!$A$14:$C$56,3,FALSE)</f>
        <v>0</v>
      </c>
      <c r="V134" s="246">
        <f>IF(L134="nio",0,IF(P134&gt;0,P134*J134/Z134,0))*VLOOKUP(B134,'2-Kosten per locatie'!$A$14:$C$56,3,FALSE)</f>
        <v>0</v>
      </c>
      <c r="W134" s="246">
        <f>IF(L134="nio",0,IF(Q134&gt;0,Q134*J134/AA134,0))*VLOOKUP(B134,'2-Kosten per locatie'!$A$14:$C$56,3,FALSE)</f>
        <v>0</v>
      </c>
      <c r="X134" s="337">
        <f>IF(L134="nio",0,IF(L134&gt;0,VLOOKUP(H134,'3-Productie normen'!A:L,VLOOKUP(L134,'3-Productie normen'!$B$35:$C$38,2,FALSE),FALSE)))</f>
        <v>0</v>
      </c>
      <c r="Y134" s="337">
        <f t="shared" si="6"/>
        <v>0</v>
      </c>
      <c r="Z134" s="337">
        <f t="shared" si="7"/>
        <v>0</v>
      </c>
      <c r="AA134" s="337">
        <f t="shared" si="8"/>
        <v>0</v>
      </c>
      <c r="AB134" s="338" t="str">
        <f>VLOOKUP(H134,'3-Productie normen'!A:O,12,FALSE)</f>
        <v>V</v>
      </c>
      <c r="AC134" s="338"/>
      <c r="AE134" s="339">
        <f t="shared" si="9"/>
        <v>6285.75</v>
      </c>
    </row>
    <row r="135" spans="1:31" ht="14.1" customHeight="1">
      <c r="A135" s="71">
        <v>135</v>
      </c>
      <c r="B135" s="482" t="s">
        <v>88</v>
      </c>
      <c r="C135" s="482"/>
      <c r="D135" s="333" t="s">
        <v>231</v>
      </c>
      <c r="E135" s="334">
        <v>604</v>
      </c>
      <c r="F135" s="513" t="s">
        <v>185</v>
      </c>
      <c r="G135" s="69" t="s">
        <v>196</v>
      </c>
      <c r="H135" s="314" t="s">
        <v>141</v>
      </c>
      <c r="I135" s="69" t="s">
        <v>195</v>
      </c>
      <c r="J135" s="335">
        <v>13</v>
      </c>
      <c r="K135" s="336">
        <f t="shared" si="5"/>
        <v>730</v>
      </c>
      <c r="L135" s="247">
        <v>255</v>
      </c>
      <c r="M135" s="247">
        <v>255</v>
      </c>
      <c r="N135" s="247">
        <v>102</v>
      </c>
      <c r="O135" s="247">
        <v>102</v>
      </c>
      <c r="P135" s="247">
        <v>8</v>
      </c>
      <c r="Q135" s="247">
        <v>8</v>
      </c>
      <c r="R135" s="246" t="e">
        <f>IF(L135="nio",0,IF(L135&gt;0,L135*J135/X135,0))*VLOOKUP(B135,'2-Kosten per locatie'!$A$14:$C$56,3,FALSE)</f>
        <v>#DIV/0!</v>
      </c>
      <c r="S135" s="246" t="e">
        <f>IF(L135="nio",0,IF(M135&gt;0,M135*J135/Y135,0))*VLOOKUP(B135,'2-Kosten per locatie'!$A$14:$C$56,3,FALSE)</f>
        <v>#DIV/0!</v>
      </c>
      <c r="T135" s="246" t="e">
        <f>IF(L135="nio",0,IF(N135&gt;0,N135*J135/Z135,0))*VLOOKUP(B135,'2-Kosten per locatie'!$A$14:$C$56,3,FALSE)</f>
        <v>#DIV/0!</v>
      </c>
      <c r="U135" s="246" t="e">
        <f>IF(L135="nio",0,IF(O135&gt;0,O135*J135/AA135,0))*VLOOKUP(B135,'2-Kosten per locatie'!$A$14:$C$56,3,FALSE)</f>
        <v>#DIV/0!</v>
      </c>
      <c r="V135" s="246" t="e">
        <f>IF(L135="nio",0,IF(P135&gt;0,P135*J135/Z135,0))*VLOOKUP(B135,'2-Kosten per locatie'!$A$14:$C$56,3,FALSE)</f>
        <v>#DIV/0!</v>
      </c>
      <c r="W135" s="246" t="e">
        <f>IF(L135="nio",0,IF(Q135&gt;0,Q135*J135/AA135,0))*VLOOKUP(B135,'2-Kosten per locatie'!$A$14:$C$56,3,FALSE)</f>
        <v>#DIV/0!</v>
      </c>
      <c r="X135" s="337">
        <f>IF(L135="nio",0,IF(L135&gt;0,VLOOKUP(H135,'3-Productie normen'!A:L,VLOOKUP(L135,'3-Productie normen'!$B$35:$C$38,2,FALSE),FALSE)))</f>
        <v>0</v>
      </c>
      <c r="Y135" s="337">
        <f t="shared" si="6"/>
        <v>0</v>
      </c>
      <c r="Z135" s="337">
        <f t="shared" si="7"/>
        <v>0</v>
      </c>
      <c r="AA135" s="337">
        <f t="shared" si="8"/>
        <v>0</v>
      </c>
      <c r="AB135" s="338" t="str">
        <f>VLOOKUP(H135,'3-Productie normen'!A:O,12,FALSE)</f>
        <v>S</v>
      </c>
      <c r="AC135" s="338"/>
      <c r="AE135" s="339">
        <f t="shared" si="9"/>
        <v>9490</v>
      </c>
    </row>
    <row r="136" spans="1:31" ht="14.1" customHeight="1">
      <c r="A136" s="71">
        <v>136</v>
      </c>
      <c r="B136" s="482" t="s">
        <v>88</v>
      </c>
      <c r="C136" s="482"/>
      <c r="D136" s="333" t="s">
        <v>231</v>
      </c>
      <c r="E136" s="334">
        <v>605</v>
      </c>
      <c r="F136" s="513" t="s">
        <v>185</v>
      </c>
      <c r="G136" s="69" t="s">
        <v>220</v>
      </c>
      <c r="H136" s="69" t="s">
        <v>143</v>
      </c>
      <c r="I136" s="69" t="s">
        <v>203</v>
      </c>
      <c r="J136" s="335">
        <v>15.2</v>
      </c>
      <c r="K136" s="336">
        <f t="shared" si="5"/>
        <v>255</v>
      </c>
      <c r="L136" s="247">
        <v>255</v>
      </c>
      <c r="M136" s="247"/>
      <c r="N136" s="247"/>
      <c r="O136" s="247"/>
      <c r="P136" s="247"/>
      <c r="Q136" s="247"/>
      <c r="R136" s="246" t="e">
        <f>IF(L136="nio",0,IF(L136&gt;0,L136*J136/X136,0))*VLOOKUP(B136,'2-Kosten per locatie'!$A$14:$C$56,3,FALSE)</f>
        <v>#DIV/0!</v>
      </c>
      <c r="S136" s="246">
        <f>IF(L136="nio",0,IF(M136&gt;0,M136*J136/Y136,0))*VLOOKUP(B136,'2-Kosten per locatie'!$A$14:$C$56,3,FALSE)</f>
        <v>0</v>
      </c>
      <c r="T136" s="246">
        <f>IF(L136="nio",0,IF(N136&gt;0,N136*J136/Z136,0))*VLOOKUP(B136,'2-Kosten per locatie'!$A$14:$C$56,3,FALSE)</f>
        <v>0</v>
      </c>
      <c r="U136" s="246">
        <f>IF(L136="nio",0,IF(O136&gt;0,O136*J136/AA136,0))*VLOOKUP(B136,'2-Kosten per locatie'!$A$14:$C$56,3,FALSE)</f>
        <v>0</v>
      </c>
      <c r="V136" s="246">
        <f>IF(L136="nio",0,IF(P136&gt;0,P136*J136/Z136,0))*VLOOKUP(B136,'2-Kosten per locatie'!$A$14:$C$56,3,FALSE)</f>
        <v>0</v>
      </c>
      <c r="W136" s="246">
        <f>IF(L136="nio",0,IF(Q136&gt;0,Q136*J136/AA136,0))*VLOOKUP(B136,'2-Kosten per locatie'!$A$14:$C$56,3,FALSE)</f>
        <v>0</v>
      </c>
      <c r="X136" s="337">
        <f>IF(L136="nio",0,IF(L136&gt;0,VLOOKUP(H136,'3-Productie normen'!A:L,VLOOKUP(L136,'3-Productie normen'!$B$35:$C$38,2,FALSE),FALSE)))</f>
        <v>0</v>
      </c>
      <c r="Y136" s="337">
        <f t="shared" si="6"/>
        <v>0</v>
      </c>
      <c r="Z136" s="337">
        <f t="shared" si="7"/>
        <v>0</v>
      </c>
      <c r="AA136" s="337">
        <f t="shared" si="8"/>
        <v>0</v>
      </c>
      <c r="AB136" s="338" t="str">
        <f>VLOOKUP(H136,'3-Productie normen'!A:O,12,FALSE)</f>
        <v>V</v>
      </c>
      <c r="AC136" s="338"/>
      <c r="AE136" s="339">
        <f t="shared" si="9"/>
        <v>3876</v>
      </c>
    </row>
    <row r="137" spans="1:31" ht="14.1" customHeight="1">
      <c r="A137" s="71">
        <v>137</v>
      </c>
      <c r="B137" s="482" t="s">
        <v>88</v>
      </c>
      <c r="C137" s="482"/>
      <c r="D137" s="333" t="s">
        <v>231</v>
      </c>
      <c r="E137" s="334">
        <v>606</v>
      </c>
      <c r="F137" s="513" t="s">
        <v>185</v>
      </c>
      <c r="G137" s="69" t="s">
        <v>267</v>
      </c>
      <c r="H137" s="314" t="s">
        <v>135</v>
      </c>
      <c r="I137" s="69" t="s">
        <v>191</v>
      </c>
      <c r="J137" s="335">
        <v>46</v>
      </c>
      <c r="K137" s="336">
        <f t="shared" si="5"/>
        <v>255</v>
      </c>
      <c r="L137" s="247">
        <v>255</v>
      </c>
      <c r="M137" s="247"/>
      <c r="N137" s="247"/>
      <c r="O137" s="247"/>
      <c r="P137" s="247"/>
      <c r="Q137" s="247"/>
      <c r="R137" s="246" t="e">
        <f>IF(L137="nio",0,IF(L137&gt;0,L137*J137/X137,0))*VLOOKUP(B137,'2-Kosten per locatie'!$A$14:$C$56,3,FALSE)</f>
        <v>#DIV/0!</v>
      </c>
      <c r="S137" s="246">
        <f>IF(L137="nio",0,IF(M137&gt;0,M137*J137/Y137,0))*VLOOKUP(B137,'2-Kosten per locatie'!$A$14:$C$56,3,FALSE)</f>
        <v>0</v>
      </c>
      <c r="T137" s="246">
        <f>IF(L137="nio",0,IF(N137&gt;0,N137*J137/Z137,0))*VLOOKUP(B137,'2-Kosten per locatie'!$A$14:$C$56,3,FALSE)</f>
        <v>0</v>
      </c>
      <c r="U137" s="246">
        <f>IF(L137="nio",0,IF(O137&gt;0,O137*J137/AA137,0))*VLOOKUP(B137,'2-Kosten per locatie'!$A$14:$C$56,3,FALSE)</f>
        <v>0</v>
      </c>
      <c r="V137" s="246">
        <f>IF(L137="nio",0,IF(P137&gt;0,P137*J137/Z137,0))*VLOOKUP(B137,'2-Kosten per locatie'!$A$14:$C$56,3,FALSE)</f>
        <v>0</v>
      </c>
      <c r="W137" s="246">
        <f>IF(L137="nio",0,IF(Q137&gt;0,Q137*J137/AA137,0))*VLOOKUP(B137,'2-Kosten per locatie'!$A$14:$C$56,3,FALSE)</f>
        <v>0</v>
      </c>
      <c r="X137" s="337">
        <f>IF(L137="nio",0,IF(L137&gt;0,VLOOKUP(H137,'3-Productie normen'!A:L,VLOOKUP(L137,'3-Productie normen'!$B$35:$C$38,2,FALSE),FALSE)))</f>
        <v>0</v>
      </c>
      <c r="Y137" s="337">
        <f t="shared" si="6"/>
        <v>0</v>
      </c>
      <c r="Z137" s="337">
        <f t="shared" si="7"/>
        <v>0</v>
      </c>
      <c r="AA137" s="337">
        <f t="shared" si="8"/>
        <v>0</v>
      </c>
      <c r="AB137" s="338" t="str">
        <f>VLOOKUP(H137,'3-Productie normen'!A:O,12,FALSE)</f>
        <v>V</v>
      </c>
      <c r="AC137" s="338"/>
      <c r="AE137" s="339">
        <f t="shared" si="9"/>
        <v>11730</v>
      </c>
    </row>
    <row r="138" spans="1:31" ht="14.1" customHeight="1">
      <c r="A138" s="71">
        <v>138</v>
      </c>
      <c r="B138" s="482" t="s">
        <v>88</v>
      </c>
      <c r="C138" s="482"/>
      <c r="D138" s="333" t="s">
        <v>231</v>
      </c>
      <c r="E138" s="334">
        <v>607</v>
      </c>
      <c r="F138" s="513" t="s">
        <v>185</v>
      </c>
      <c r="G138" s="69" t="s">
        <v>194</v>
      </c>
      <c r="H138" s="314" t="s">
        <v>141</v>
      </c>
      <c r="I138" s="69" t="s">
        <v>195</v>
      </c>
      <c r="J138" s="335">
        <v>13</v>
      </c>
      <c r="K138" s="336">
        <f t="shared" ref="K138:K202" si="10">SUM(L138:Q138)</f>
        <v>510</v>
      </c>
      <c r="L138" s="247">
        <v>255</v>
      </c>
      <c r="M138" s="247">
        <v>255</v>
      </c>
      <c r="N138" s="247"/>
      <c r="O138" s="247"/>
      <c r="P138" s="247"/>
      <c r="Q138" s="247"/>
      <c r="R138" s="246" t="e">
        <f>IF(L138="nio",0,IF(L138&gt;0,L138*J138/X138,0))*VLOOKUP(B138,'2-Kosten per locatie'!$A$14:$C$56,3,FALSE)</f>
        <v>#DIV/0!</v>
      </c>
      <c r="S138" s="246" t="e">
        <f>IF(L138="nio",0,IF(M138&gt;0,M138*J138/Y138,0))*VLOOKUP(B138,'2-Kosten per locatie'!$A$14:$C$56,3,FALSE)</f>
        <v>#DIV/0!</v>
      </c>
      <c r="T138" s="246">
        <f>IF(L138="nio",0,IF(N138&gt;0,N138*J138/Z138,0))*VLOOKUP(B138,'2-Kosten per locatie'!$A$14:$C$56,3,FALSE)</f>
        <v>0</v>
      </c>
      <c r="U138" s="246">
        <f>IF(L138="nio",0,IF(O138&gt;0,O138*J138/AA138,0))*VLOOKUP(B138,'2-Kosten per locatie'!$A$14:$C$56,3,FALSE)</f>
        <v>0</v>
      </c>
      <c r="V138" s="246">
        <f>IF(L138="nio",0,IF(P138&gt;0,P138*J138/Z138,0))*VLOOKUP(B138,'2-Kosten per locatie'!$A$14:$C$56,3,FALSE)</f>
        <v>0</v>
      </c>
      <c r="W138" s="246">
        <f>IF(L138="nio",0,IF(Q138&gt;0,Q138*J138/AA138,0))*VLOOKUP(B138,'2-Kosten per locatie'!$A$14:$C$56,3,FALSE)</f>
        <v>0</v>
      </c>
      <c r="X138" s="337">
        <f>IF(L138="nio",0,IF(L138&gt;0,VLOOKUP(H138,'3-Productie normen'!A:L,VLOOKUP(L138,'3-Productie normen'!$B$35:$C$38,2,FALSE),FALSE)))</f>
        <v>0</v>
      </c>
      <c r="Y138" s="337">
        <f t="shared" ref="Y138:Y193" si="11">IF(M138&gt;0,X138*$Y$8,0)</f>
        <v>0</v>
      </c>
      <c r="Z138" s="337">
        <f t="shared" ref="Z138:Z193" si="12">IF((OR(N138&gt;0,P138&gt;0)),X138*$Z$8,0)</f>
        <v>0</v>
      </c>
      <c r="AA138" s="337">
        <f t="shared" ref="AA138:AA193" si="13">IF((OR(O138&gt;0,Q138&gt;0)),X138*$AA$8,0)</f>
        <v>0</v>
      </c>
      <c r="AB138" s="338" t="str">
        <f>VLOOKUP(H138,'3-Productie normen'!A:O,12,FALSE)</f>
        <v>S</v>
      </c>
      <c r="AC138" s="338"/>
      <c r="AE138" s="339">
        <f t="shared" ref="AE138:AE201" si="14">K138*J138</f>
        <v>6630</v>
      </c>
    </row>
    <row r="139" spans="1:31" ht="14.1" customHeight="1">
      <c r="A139" s="71">
        <v>139</v>
      </c>
      <c r="B139" s="482" t="s">
        <v>88</v>
      </c>
      <c r="C139" s="482"/>
      <c r="D139" s="333" t="s">
        <v>231</v>
      </c>
      <c r="E139" s="334">
        <v>608</v>
      </c>
      <c r="F139" s="513" t="s">
        <v>185</v>
      </c>
      <c r="G139" s="69" t="s">
        <v>268</v>
      </c>
      <c r="H139" s="314" t="s">
        <v>141</v>
      </c>
      <c r="I139" s="69" t="s">
        <v>195</v>
      </c>
      <c r="J139" s="335">
        <v>5.5</v>
      </c>
      <c r="K139" s="336">
        <f t="shared" si="10"/>
        <v>510</v>
      </c>
      <c r="L139" s="247">
        <v>255</v>
      </c>
      <c r="M139" s="247">
        <v>255</v>
      </c>
      <c r="N139" s="247"/>
      <c r="O139" s="247"/>
      <c r="P139" s="247"/>
      <c r="Q139" s="247"/>
      <c r="R139" s="246" t="e">
        <f>IF(L139="nio",0,IF(L139&gt;0,L139*J139/X139,0))*VLOOKUP(B139,'2-Kosten per locatie'!$A$14:$C$56,3,FALSE)</f>
        <v>#DIV/0!</v>
      </c>
      <c r="S139" s="246" t="e">
        <f>IF(L139="nio",0,IF(M139&gt;0,M139*J139/Y139,0))*VLOOKUP(B139,'2-Kosten per locatie'!$A$14:$C$56,3,FALSE)</f>
        <v>#DIV/0!</v>
      </c>
      <c r="T139" s="246">
        <f>IF(L139="nio",0,IF(N139&gt;0,N139*J139/Z139,0))*VLOOKUP(B139,'2-Kosten per locatie'!$A$14:$C$56,3,FALSE)</f>
        <v>0</v>
      </c>
      <c r="U139" s="246">
        <f>IF(L139="nio",0,IF(O139&gt;0,O139*J139/AA139,0))*VLOOKUP(B139,'2-Kosten per locatie'!$A$14:$C$56,3,FALSE)</f>
        <v>0</v>
      </c>
      <c r="V139" s="246">
        <f>IF(L139="nio",0,IF(P139&gt;0,P139*J139/Z139,0))*VLOOKUP(B139,'2-Kosten per locatie'!$A$14:$C$56,3,FALSE)</f>
        <v>0</v>
      </c>
      <c r="W139" s="246">
        <f>IF(L139="nio",0,IF(Q139&gt;0,Q139*J139/AA139,0))*VLOOKUP(B139,'2-Kosten per locatie'!$A$14:$C$56,3,FALSE)</f>
        <v>0</v>
      </c>
      <c r="X139" s="337">
        <f>IF(L139="nio",0,IF(L139&gt;0,VLOOKUP(H139,'3-Productie normen'!A:L,VLOOKUP(L139,'3-Productie normen'!$B$35:$C$38,2,FALSE),FALSE)))</f>
        <v>0</v>
      </c>
      <c r="Y139" s="337">
        <f t="shared" si="11"/>
        <v>0</v>
      </c>
      <c r="Z139" s="337">
        <f t="shared" si="12"/>
        <v>0</v>
      </c>
      <c r="AA139" s="337">
        <f t="shared" si="13"/>
        <v>0</v>
      </c>
      <c r="AB139" s="338" t="str">
        <f>VLOOKUP(H139,'3-Productie normen'!A:O,12,FALSE)</f>
        <v>S</v>
      </c>
      <c r="AC139" s="338"/>
      <c r="AE139" s="339">
        <f t="shared" si="14"/>
        <v>2805</v>
      </c>
    </row>
    <row r="140" spans="1:31" ht="14.1" customHeight="1">
      <c r="A140" s="71">
        <v>140</v>
      </c>
      <c r="B140" s="482" t="s">
        <v>88</v>
      </c>
      <c r="C140" s="482"/>
      <c r="D140" s="333" t="s">
        <v>231</v>
      </c>
      <c r="E140" s="334" t="s">
        <v>269</v>
      </c>
      <c r="F140" s="513" t="s">
        <v>185</v>
      </c>
      <c r="G140" s="69" t="s">
        <v>270</v>
      </c>
      <c r="H140" s="314" t="s">
        <v>145</v>
      </c>
      <c r="I140" s="69" t="s">
        <v>187</v>
      </c>
      <c r="J140" s="335">
        <v>21.6</v>
      </c>
      <c r="K140" s="336">
        <f t="shared" si="10"/>
        <v>255</v>
      </c>
      <c r="L140" s="247">
        <v>255</v>
      </c>
      <c r="M140" s="247"/>
      <c r="N140" s="247"/>
      <c r="O140" s="247"/>
      <c r="P140" s="247"/>
      <c r="Q140" s="247"/>
      <c r="R140" s="246" t="e">
        <f>IF(L140="nio",0,IF(L140&gt;0,L140*J140/X140,0))*VLOOKUP(B140,'2-Kosten per locatie'!$A$14:$C$56,3,FALSE)</f>
        <v>#DIV/0!</v>
      </c>
      <c r="S140" s="246">
        <f>IF(L140="nio",0,IF(M140&gt;0,M140*J140/Y140,0))*VLOOKUP(B140,'2-Kosten per locatie'!$A$14:$C$56,3,FALSE)</f>
        <v>0</v>
      </c>
      <c r="T140" s="246">
        <f>IF(L140="nio",0,IF(N140&gt;0,N140*J140/Z140,0))*VLOOKUP(B140,'2-Kosten per locatie'!$A$14:$C$56,3,FALSE)</f>
        <v>0</v>
      </c>
      <c r="U140" s="246">
        <f>IF(L140="nio",0,IF(O140&gt;0,O140*J140/AA140,0))*VLOOKUP(B140,'2-Kosten per locatie'!$A$14:$C$56,3,FALSE)</f>
        <v>0</v>
      </c>
      <c r="V140" s="246">
        <f>IF(L140="nio",0,IF(P140&gt;0,P140*J140/Z140,0))*VLOOKUP(B140,'2-Kosten per locatie'!$A$14:$C$56,3,FALSE)</f>
        <v>0</v>
      </c>
      <c r="W140" s="246">
        <f>IF(L140="nio",0,IF(Q140&gt;0,Q140*J140/AA140,0))*VLOOKUP(B140,'2-Kosten per locatie'!$A$14:$C$56,3,FALSE)</f>
        <v>0</v>
      </c>
      <c r="X140" s="337">
        <f>IF(L140="nio",0,IF(L140&gt;0,VLOOKUP(H140,'3-Productie normen'!A:L,VLOOKUP(L140,'3-Productie normen'!$B$35:$C$38,2,FALSE),FALSE)))</f>
        <v>0</v>
      </c>
      <c r="Y140" s="337">
        <f t="shared" si="11"/>
        <v>0</v>
      </c>
      <c r="Z140" s="337">
        <f t="shared" si="12"/>
        <v>0</v>
      </c>
      <c r="AA140" s="337">
        <f t="shared" si="13"/>
        <v>0</v>
      </c>
      <c r="AB140" s="338" t="str">
        <f>VLOOKUP(H140,'3-Productie normen'!A:O,12,FALSE)</f>
        <v>B</v>
      </c>
      <c r="AC140" s="338"/>
      <c r="AE140" s="339">
        <f t="shared" si="14"/>
        <v>5508</v>
      </c>
    </row>
    <row r="141" spans="1:31" ht="14.1" customHeight="1">
      <c r="A141" s="71">
        <v>141</v>
      </c>
      <c r="B141" s="482" t="s">
        <v>88</v>
      </c>
      <c r="C141" s="482"/>
      <c r="D141" s="333" t="s">
        <v>231</v>
      </c>
      <c r="E141" s="334" t="s">
        <v>271</v>
      </c>
      <c r="F141" s="513" t="s">
        <v>185</v>
      </c>
      <c r="G141" s="69" t="s">
        <v>272</v>
      </c>
      <c r="H141" s="314" t="s">
        <v>145</v>
      </c>
      <c r="I141" s="69" t="s">
        <v>187</v>
      </c>
      <c r="J141" s="335">
        <v>29.65</v>
      </c>
      <c r="K141" s="336">
        <f t="shared" si="10"/>
        <v>255</v>
      </c>
      <c r="L141" s="247">
        <v>255</v>
      </c>
      <c r="M141" s="247"/>
      <c r="N141" s="247"/>
      <c r="O141" s="247"/>
      <c r="P141" s="247"/>
      <c r="Q141" s="247"/>
      <c r="R141" s="246" t="e">
        <f>IF(L141="nio",0,IF(L141&gt;0,L141*J141/X141,0))*VLOOKUP(B141,'2-Kosten per locatie'!$A$14:$C$56,3,FALSE)</f>
        <v>#DIV/0!</v>
      </c>
      <c r="S141" s="246">
        <f>IF(L141="nio",0,IF(M141&gt;0,M141*J141/Y141,0))*VLOOKUP(B141,'2-Kosten per locatie'!$A$14:$C$56,3,FALSE)</f>
        <v>0</v>
      </c>
      <c r="T141" s="246">
        <f>IF(L141="nio",0,IF(N141&gt;0,N141*J141/Z141,0))*VLOOKUP(B141,'2-Kosten per locatie'!$A$14:$C$56,3,FALSE)</f>
        <v>0</v>
      </c>
      <c r="U141" s="246">
        <f>IF(L141="nio",0,IF(O141&gt;0,O141*J141/AA141,0))*VLOOKUP(B141,'2-Kosten per locatie'!$A$14:$C$56,3,FALSE)</f>
        <v>0</v>
      </c>
      <c r="V141" s="246">
        <f>IF(L141="nio",0,IF(P141&gt;0,P141*J141/Z141,0))*VLOOKUP(B141,'2-Kosten per locatie'!$A$14:$C$56,3,FALSE)</f>
        <v>0</v>
      </c>
      <c r="W141" s="246">
        <f>IF(L141="nio",0,IF(Q141&gt;0,Q141*J141/AA141,0))*VLOOKUP(B141,'2-Kosten per locatie'!$A$14:$C$56,3,FALSE)</f>
        <v>0</v>
      </c>
      <c r="X141" s="337">
        <f>IF(L141="nio",0,IF(L141&gt;0,VLOOKUP(H141,'3-Productie normen'!A:L,VLOOKUP(L141,'3-Productie normen'!$B$35:$C$38,2,FALSE),FALSE)))</f>
        <v>0</v>
      </c>
      <c r="Y141" s="337">
        <f t="shared" si="11"/>
        <v>0</v>
      </c>
      <c r="Z141" s="337">
        <f t="shared" si="12"/>
        <v>0</v>
      </c>
      <c r="AA141" s="337">
        <f t="shared" si="13"/>
        <v>0</v>
      </c>
      <c r="AB141" s="338" t="str">
        <f>VLOOKUP(H141,'3-Productie normen'!A:O,12,FALSE)</f>
        <v>B</v>
      </c>
      <c r="AC141" s="338"/>
      <c r="AE141" s="339">
        <f t="shared" si="14"/>
        <v>7560.75</v>
      </c>
    </row>
    <row r="142" spans="1:31" ht="14.1" customHeight="1">
      <c r="A142" s="71">
        <v>142</v>
      </c>
      <c r="B142" s="482" t="s">
        <v>88</v>
      </c>
      <c r="C142" s="482"/>
      <c r="D142" s="333" t="s">
        <v>231</v>
      </c>
      <c r="E142" s="334" t="s">
        <v>273</v>
      </c>
      <c r="F142" s="513" t="s">
        <v>185</v>
      </c>
      <c r="G142" s="69" t="s">
        <v>274</v>
      </c>
      <c r="H142" s="314" t="s">
        <v>145</v>
      </c>
      <c r="I142" s="69" t="s">
        <v>187</v>
      </c>
      <c r="J142" s="335">
        <v>21.9</v>
      </c>
      <c r="K142" s="336">
        <f t="shared" si="10"/>
        <v>255</v>
      </c>
      <c r="L142" s="247">
        <v>255</v>
      </c>
      <c r="M142" s="247"/>
      <c r="N142" s="247"/>
      <c r="O142" s="247"/>
      <c r="P142" s="247"/>
      <c r="Q142" s="247"/>
      <c r="R142" s="246" t="e">
        <f>IF(L142="nio",0,IF(L142&gt;0,L142*J142/X142,0))*VLOOKUP(B142,'2-Kosten per locatie'!$A$14:$C$56,3,FALSE)</f>
        <v>#DIV/0!</v>
      </c>
      <c r="S142" s="246">
        <f>IF(L142="nio",0,IF(M142&gt;0,M142*J142/Y142,0))*VLOOKUP(B142,'2-Kosten per locatie'!$A$14:$C$56,3,FALSE)</f>
        <v>0</v>
      </c>
      <c r="T142" s="246">
        <f>IF(L142="nio",0,IF(N142&gt;0,N142*J142/Z142,0))*VLOOKUP(B142,'2-Kosten per locatie'!$A$14:$C$56,3,FALSE)</f>
        <v>0</v>
      </c>
      <c r="U142" s="246">
        <f>IF(L142="nio",0,IF(O142&gt;0,O142*J142/AA142,0))*VLOOKUP(B142,'2-Kosten per locatie'!$A$14:$C$56,3,FALSE)</f>
        <v>0</v>
      </c>
      <c r="V142" s="246">
        <f>IF(L142="nio",0,IF(P142&gt;0,P142*J142/Z142,0))*VLOOKUP(B142,'2-Kosten per locatie'!$A$14:$C$56,3,FALSE)</f>
        <v>0</v>
      </c>
      <c r="W142" s="246">
        <f>IF(L142="nio",0,IF(Q142&gt;0,Q142*J142/AA142,0))*VLOOKUP(B142,'2-Kosten per locatie'!$A$14:$C$56,3,FALSE)</f>
        <v>0</v>
      </c>
      <c r="X142" s="337">
        <f>IF(L142="nio",0,IF(L142&gt;0,VLOOKUP(H142,'3-Productie normen'!A:L,VLOOKUP(L142,'3-Productie normen'!$B$35:$C$38,2,FALSE),FALSE)))</f>
        <v>0</v>
      </c>
      <c r="Y142" s="337">
        <f t="shared" si="11"/>
        <v>0</v>
      </c>
      <c r="Z142" s="337">
        <f t="shared" si="12"/>
        <v>0</v>
      </c>
      <c r="AA142" s="337">
        <f t="shared" si="13"/>
        <v>0</v>
      </c>
      <c r="AB142" s="338" t="str">
        <f>VLOOKUP(H142,'3-Productie normen'!A:O,12,FALSE)</f>
        <v>B</v>
      </c>
      <c r="AC142" s="338"/>
      <c r="AE142" s="339">
        <f t="shared" si="14"/>
        <v>5584.5</v>
      </c>
    </row>
    <row r="143" spans="1:31" ht="14.1" customHeight="1">
      <c r="A143" s="71">
        <v>143</v>
      </c>
      <c r="B143" s="482" t="s">
        <v>88</v>
      </c>
      <c r="C143" s="482"/>
      <c r="D143" s="333" t="s">
        <v>231</v>
      </c>
      <c r="E143" s="334" t="s">
        <v>275</v>
      </c>
      <c r="F143" s="513" t="s">
        <v>185</v>
      </c>
      <c r="G143" s="298" t="s">
        <v>276</v>
      </c>
      <c r="H143" s="314" t="s">
        <v>145</v>
      </c>
      <c r="I143" s="69" t="s">
        <v>187</v>
      </c>
      <c r="J143" s="335">
        <v>52</v>
      </c>
      <c r="K143" s="336">
        <f t="shared" si="10"/>
        <v>255</v>
      </c>
      <c r="L143" s="247">
        <v>255</v>
      </c>
      <c r="M143" s="247"/>
      <c r="N143" s="247"/>
      <c r="O143" s="247"/>
      <c r="P143" s="247"/>
      <c r="Q143" s="247"/>
      <c r="R143" s="246" t="e">
        <f>IF(L143="nio",0,IF(L143&gt;0,L143*J143/X143,0))*VLOOKUP(B143,'2-Kosten per locatie'!$A$14:$C$56,3,FALSE)</f>
        <v>#DIV/0!</v>
      </c>
      <c r="S143" s="246">
        <f>IF(L143="nio",0,IF(M143&gt;0,M143*J143/Y143,0))*VLOOKUP(B143,'2-Kosten per locatie'!$A$14:$C$56,3,FALSE)</f>
        <v>0</v>
      </c>
      <c r="T143" s="246">
        <f>IF(L143="nio",0,IF(N143&gt;0,N143*J143/Z143,0))*VLOOKUP(B143,'2-Kosten per locatie'!$A$14:$C$56,3,FALSE)</f>
        <v>0</v>
      </c>
      <c r="U143" s="246">
        <f>IF(L143="nio",0,IF(O143&gt;0,O143*J143/AA143,0))*VLOOKUP(B143,'2-Kosten per locatie'!$A$14:$C$56,3,FALSE)</f>
        <v>0</v>
      </c>
      <c r="V143" s="246">
        <f>IF(L143="nio",0,IF(P143&gt;0,P143*J143/Z143,0))*VLOOKUP(B143,'2-Kosten per locatie'!$A$14:$C$56,3,FALSE)</f>
        <v>0</v>
      </c>
      <c r="W143" s="246">
        <f>IF(L143="nio",0,IF(Q143&gt;0,Q143*J143/AA143,0))*VLOOKUP(B143,'2-Kosten per locatie'!$A$14:$C$56,3,FALSE)</f>
        <v>0</v>
      </c>
      <c r="X143" s="337">
        <f>IF(L143="nio",0,IF(L143&gt;0,VLOOKUP(H143,'3-Productie normen'!A:L,VLOOKUP(L143,'3-Productie normen'!$B$35:$C$38,2,FALSE),FALSE)))</f>
        <v>0</v>
      </c>
      <c r="Y143" s="337">
        <f t="shared" si="11"/>
        <v>0</v>
      </c>
      <c r="Z143" s="337">
        <f t="shared" si="12"/>
        <v>0</v>
      </c>
      <c r="AA143" s="337">
        <f t="shared" si="13"/>
        <v>0</v>
      </c>
      <c r="AB143" s="338" t="str">
        <f>VLOOKUP(H143,'3-Productie normen'!A:O,12,FALSE)</f>
        <v>B</v>
      </c>
      <c r="AC143" s="338"/>
      <c r="AE143" s="339">
        <f t="shared" si="14"/>
        <v>13260</v>
      </c>
    </row>
    <row r="144" spans="1:31" ht="14.1" customHeight="1">
      <c r="A144" s="71">
        <v>144</v>
      </c>
      <c r="B144" s="482" t="s">
        <v>88</v>
      </c>
      <c r="C144" s="482"/>
      <c r="D144" s="333" t="s">
        <v>231</v>
      </c>
      <c r="E144" s="334" t="s">
        <v>277</v>
      </c>
      <c r="F144" s="513" t="s">
        <v>185</v>
      </c>
      <c r="G144" s="298" t="s">
        <v>278</v>
      </c>
      <c r="H144" s="314" t="s">
        <v>145</v>
      </c>
      <c r="I144" s="69" t="s">
        <v>187</v>
      </c>
      <c r="J144" s="335">
        <v>39.5</v>
      </c>
      <c r="K144" s="336">
        <f t="shared" si="10"/>
        <v>255</v>
      </c>
      <c r="L144" s="247">
        <v>255</v>
      </c>
      <c r="M144" s="247"/>
      <c r="N144" s="247"/>
      <c r="O144" s="247"/>
      <c r="P144" s="247"/>
      <c r="Q144" s="247"/>
      <c r="R144" s="246" t="e">
        <f>IF(L144="nio",0,IF(L144&gt;0,L144*J144/X144,0))*VLOOKUP(B144,'2-Kosten per locatie'!$A$14:$C$56,3,FALSE)</f>
        <v>#DIV/0!</v>
      </c>
      <c r="S144" s="246">
        <f>IF(L144="nio",0,IF(M144&gt;0,M144*J144/Y144,0))*VLOOKUP(B144,'2-Kosten per locatie'!$A$14:$C$56,3,FALSE)</f>
        <v>0</v>
      </c>
      <c r="T144" s="246">
        <f>IF(L144="nio",0,IF(N144&gt;0,N144*J144/Z144,0))*VLOOKUP(B144,'2-Kosten per locatie'!$A$14:$C$56,3,FALSE)</f>
        <v>0</v>
      </c>
      <c r="U144" s="246">
        <f>IF(L144="nio",0,IF(O144&gt;0,O144*J144/AA144,0))*VLOOKUP(B144,'2-Kosten per locatie'!$A$14:$C$56,3,FALSE)</f>
        <v>0</v>
      </c>
      <c r="V144" s="246">
        <f>IF(L144="nio",0,IF(P144&gt;0,P144*J144/Z144,0))*VLOOKUP(B144,'2-Kosten per locatie'!$A$14:$C$56,3,FALSE)</f>
        <v>0</v>
      </c>
      <c r="W144" s="246">
        <f>IF(L144="nio",0,IF(Q144&gt;0,Q144*J144/AA144,0))*VLOOKUP(B144,'2-Kosten per locatie'!$A$14:$C$56,3,FALSE)</f>
        <v>0</v>
      </c>
      <c r="X144" s="337">
        <f>IF(L144="nio",0,IF(L144&gt;0,VLOOKUP(H144,'3-Productie normen'!A:L,VLOOKUP(L144,'3-Productie normen'!$B$35:$C$38,2,FALSE),FALSE)))</f>
        <v>0</v>
      </c>
      <c r="Y144" s="337">
        <f t="shared" si="11"/>
        <v>0</v>
      </c>
      <c r="Z144" s="337">
        <f t="shared" si="12"/>
        <v>0</v>
      </c>
      <c r="AA144" s="337">
        <f t="shared" si="13"/>
        <v>0</v>
      </c>
      <c r="AB144" s="338" t="str">
        <f>VLOOKUP(H144,'3-Productie normen'!A:O,12,FALSE)</f>
        <v>B</v>
      </c>
      <c r="AC144" s="338"/>
      <c r="AE144" s="339">
        <f t="shared" si="14"/>
        <v>10072.5</v>
      </c>
    </row>
    <row r="145" spans="1:31" ht="14.1" customHeight="1">
      <c r="A145" s="71">
        <v>145</v>
      </c>
      <c r="B145" s="482" t="s">
        <v>88</v>
      </c>
      <c r="C145" s="482"/>
      <c r="D145" s="333" t="s">
        <v>231</v>
      </c>
      <c r="E145" s="334" t="s">
        <v>279</v>
      </c>
      <c r="F145" s="513" t="s">
        <v>185</v>
      </c>
      <c r="G145" s="298" t="s">
        <v>237</v>
      </c>
      <c r="H145" s="298" t="s">
        <v>135</v>
      </c>
      <c r="I145" s="69" t="s">
        <v>191</v>
      </c>
      <c r="J145" s="335">
        <v>29.5</v>
      </c>
      <c r="K145" s="336">
        <f t="shared" si="10"/>
        <v>255</v>
      </c>
      <c r="L145" s="247">
        <v>255</v>
      </c>
      <c r="M145" s="247"/>
      <c r="N145" s="247"/>
      <c r="O145" s="247"/>
      <c r="P145" s="247"/>
      <c r="Q145" s="247"/>
      <c r="R145" s="246" t="e">
        <f>IF(L145="nio",0,IF(L145&gt;0,L145*J145/X145,0))*VLOOKUP(B145,'2-Kosten per locatie'!$A$14:$C$56,3,FALSE)</f>
        <v>#DIV/0!</v>
      </c>
      <c r="S145" s="246">
        <f>IF(L145="nio",0,IF(M145&gt;0,M145*J145/Y145,0))*VLOOKUP(B145,'2-Kosten per locatie'!$A$14:$C$56,3,FALSE)</f>
        <v>0</v>
      </c>
      <c r="T145" s="246">
        <f>IF(L145="nio",0,IF(N145&gt;0,N145*J145/Z145,0))*VLOOKUP(B145,'2-Kosten per locatie'!$A$14:$C$56,3,FALSE)</f>
        <v>0</v>
      </c>
      <c r="U145" s="246">
        <f>IF(L145="nio",0,IF(O145&gt;0,O145*J145/AA145,0))*VLOOKUP(B145,'2-Kosten per locatie'!$A$14:$C$56,3,FALSE)</f>
        <v>0</v>
      </c>
      <c r="V145" s="246">
        <f>IF(L145="nio",0,IF(P145&gt;0,P145*J145/Z145,0))*VLOOKUP(B145,'2-Kosten per locatie'!$A$14:$C$56,3,FALSE)</f>
        <v>0</v>
      </c>
      <c r="W145" s="246">
        <f>IF(L145="nio",0,IF(Q145&gt;0,Q145*J145/AA145,0))*VLOOKUP(B145,'2-Kosten per locatie'!$A$14:$C$56,3,FALSE)</f>
        <v>0</v>
      </c>
      <c r="X145" s="337">
        <f>IF(L145="nio",0,IF(L145&gt;0,VLOOKUP(H145,'3-Productie normen'!A:L,VLOOKUP(L145,'3-Productie normen'!$B$35:$C$38,2,FALSE),FALSE)))</f>
        <v>0</v>
      </c>
      <c r="Y145" s="337">
        <f t="shared" si="11"/>
        <v>0</v>
      </c>
      <c r="Z145" s="337">
        <f t="shared" si="12"/>
        <v>0</v>
      </c>
      <c r="AA145" s="337">
        <f t="shared" si="13"/>
        <v>0</v>
      </c>
      <c r="AB145" s="338" t="str">
        <f>VLOOKUP(H145,'3-Productie normen'!A:O,12,FALSE)</f>
        <v>V</v>
      </c>
      <c r="AC145" s="338"/>
      <c r="AE145" s="339">
        <f t="shared" si="14"/>
        <v>7522.5</v>
      </c>
    </row>
    <row r="146" spans="1:31" ht="14.1" customHeight="1">
      <c r="A146" s="71">
        <v>146</v>
      </c>
      <c r="B146" s="482" t="s">
        <v>88</v>
      </c>
      <c r="C146" s="482"/>
      <c r="D146" s="333" t="s">
        <v>280</v>
      </c>
      <c r="E146" s="334"/>
      <c r="F146" s="513" t="s">
        <v>185</v>
      </c>
      <c r="G146" s="298" t="s">
        <v>220</v>
      </c>
      <c r="H146" s="482" t="s">
        <v>143</v>
      </c>
      <c r="I146" s="69" t="s">
        <v>191</v>
      </c>
      <c r="J146" s="335">
        <v>12</v>
      </c>
      <c r="K146" s="336">
        <f t="shared" si="10"/>
        <v>255</v>
      </c>
      <c r="L146" s="247">
        <v>255</v>
      </c>
      <c r="M146" s="247"/>
      <c r="N146" s="247"/>
      <c r="O146" s="247"/>
      <c r="P146" s="247"/>
      <c r="Q146" s="247"/>
      <c r="R146" s="246" t="e">
        <f>IF(L146="nio",0,IF(L146&gt;0,L146*J146/X146,0))*VLOOKUP(B146,'2-Kosten per locatie'!$A$14:$C$56,3,FALSE)</f>
        <v>#DIV/0!</v>
      </c>
      <c r="S146" s="246">
        <f>IF(L146="nio",0,IF(M146&gt;0,M146*J146/Y146,0))*VLOOKUP(B146,'2-Kosten per locatie'!$A$14:$C$56,3,FALSE)</f>
        <v>0</v>
      </c>
      <c r="T146" s="246">
        <f>IF(L146="nio",0,IF(N146&gt;0,N146*J146/Z146,0))*VLOOKUP(B146,'2-Kosten per locatie'!$A$14:$C$56,3,FALSE)</f>
        <v>0</v>
      </c>
      <c r="U146" s="246">
        <f>IF(L146="nio",0,IF(O146&gt;0,O146*J146/AA146,0))*VLOOKUP(B146,'2-Kosten per locatie'!$A$14:$C$56,3,FALSE)</f>
        <v>0</v>
      </c>
      <c r="V146" s="246">
        <f>IF(L146="nio",0,IF(P146&gt;0,P146*J146/Z146,0))*VLOOKUP(B146,'2-Kosten per locatie'!$A$14:$C$56,3,FALSE)</f>
        <v>0</v>
      </c>
      <c r="W146" s="246">
        <f>IF(L146="nio",0,IF(Q146&gt;0,Q146*J146/AA146,0))*VLOOKUP(B146,'2-Kosten per locatie'!$A$14:$C$56,3,FALSE)</f>
        <v>0</v>
      </c>
      <c r="X146" s="337">
        <f>IF(L146="nio",0,IF(L146&gt;0,VLOOKUP(H146,'3-Productie normen'!A:L,VLOOKUP(L146,'3-Productie normen'!$B$35:$C$38,2,FALSE),FALSE)))</f>
        <v>0</v>
      </c>
      <c r="Y146" s="337">
        <f t="shared" ref="Y146:Y148" si="15">IF(M146&gt;0,X146*$Y$8,0)</f>
        <v>0</v>
      </c>
      <c r="Z146" s="337">
        <f t="shared" ref="Z146:Z148" si="16">IF((OR(N146&gt;0,P146&gt;0)),X146*$Z$8,0)</f>
        <v>0</v>
      </c>
      <c r="AA146" s="337">
        <f t="shared" ref="AA146:AA148" si="17">IF((OR(O146&gt;0,Q146&gt;0)),X146*$AA$8,0)</f>
        <v>0</v>
      </c>
      <c r="AB146" s="338" t="str">
        <f>VLOOKUP(H146,'3-Productie normen'!A:O,12,FALSE)</f>
        <v>V</v>
      </c>
      <c r="AC146" s="338"/>
      <c r="AE146" s="339">
        <f t="shared" si="14"/>
        <v>3060</v>
      </c>
    </row>
    <row r="147" spans="1:31" ht="14.1" customHeight="1">
      <c r="A147" s="71">
        <v>147</v>
      </c>
      <c r="B147" s="482" t="s">
        <v>88</v>
      </c>
      <c r="C147" s="482"/>
      <c r="D147" s="333" t="s">
        <v>281</v>
      </c>
      <c r="E147" s="334"/>
      <c r="F147" s="513" t="s">
        <v>185</v>
      </c>
      <c r="G147" s="298" t="s">
        <v>220</v>
      </c>
      <c r="H147" s="482" t="s">
        <v>143</v>
      </c>
      <c r="I147" s="69" t="s">
        <v>203</v>
      </c>
      <c r="J147" s="335">
        <v>22.9</v>
      </c>
      <c r="K147" s="336">
        <f t="shared" si="10"/>
        <v>365</v>
      </c>
      <c r="L147" s="247">
        <v>255</v>
      </c>
      <c r="M147" s="247"/>
      <c r="N147" s="247">
        <v>102</v>
      </c>
      <c r="O147" s="247"/>
      <c r="P147" s="247">
        <v>8</v>
      </c>
      <c r="Q147" s="247"/>
      <c r="R147" s="246" t="e">
        <f>IF(L147="nio",0,IF(L147&gt;0,L147*J147/X147,0))*VLOOKUP(B147,'2-Kosten per locatie'!$A$14:$C$56,3,FALSE)</f>
        <v>#DIV/0!</v>
      </c>
      <c r="S147" s="246">
        <f>IF(L147="nio",0,IF(M147&gt;0,M147*J147/Y147,0))*VLOOKUP(B147,'2-Kosten per locatie'!$A$14:$C$56,3,FALSE)</f>
        <v>0</v>
      </c>
      <c r="T147" s="246" t="e">
        <f>IF(L147="nio",0,IF(N147&gt;0,N147*J147/Z147,0))*VLOOKUP(B147,'2-Kosten per locatie'!$A$14:$C$56,3,FALSE)</f>
        <v>#DIV/0!</v>
      </c>
      <c r="U147" s="246">
        <f>IF(L147="nio",0,IF(O147&gt;0,O147*J147/AA147,0))*VLOOKUP(B147,'2-Kosten per locatie'!$A$14:$C$56,3,FALSE)</f>
        <v>0</v>
      </c>
      <c r="V147" s="246" t="e">
        <f>IF(L147="nio",0,IF(P147&gt;0,P147*J147/Z147,0))*VLOOKUP(B147,'2-Kosten per locatie'!$A$14:$C$56,3,FALSE)</f>
        <v>#DIV/0!</v>
      </c>
      <c r="W147" s="246">
        <f>IF(L147="nio",0,IF(Q147&gt;0,Q147*J147/AA147,0))*VLOOKUP(B147,'2-Kosten per locatie'!$A$14:$C$56,3,FALSE)</f>
        <v>0</v>
      </c>
      <c r="X147" s="337">
        <f>IF(L147="nio",0,IF(L147&gt;0,VLOOKUP(H147,'3-Productie normen'!A:L,VLOOKUP(L147,'3-Productie normen'!$B$35:$C$38,2,FALSE),FALSE)))</f>
        <v>0</v>
      </c>
      <c r="Y147" s="337">
        <f t="shared" si="15"/>
        <v>0</v>
      </c>
      <c r="Z147" s="337">
        <f t="shared" si="16"/>
        <v>0</v>
      </c>
      <c r="AA147" s="337">
        <f t="shared" si="17"/>
        <v>0</v>
      </c>
      <c r="AB147" s="338" t="str">
        <f>VLOOKUP(H147,'3-Productie normen'!A:O,12,FALSE)</f>
        <v>V</v>
      </c>
      <c r="AC147" s="338"/>
      <c r="AE147" s="339">
        <f t="shared" si="14"/>
        <v>8358.5</v>
      </c>
    </row>
    <row r="148" spans="1:31" ht="14.1" customHeight="1">
      <c r="A148" s="71">
        <v>148</v>
      </c>
      <c r="B148" s="482" t="s">
        <v>88</v>
      </c>
      <c r="C148" s="482"/>
      <c r="D148" s="333" t="s">
        <v>281</v>
      </c>
      <c r="E148" s="334"/>
      <c r="F148" s="513" t="s">
        <v>185</v>
      </c>
      <c r="G148" s="298" t="s">
        <v>201</v>
      </c>
      <c r="H148" s="482" t="s">
        <v>135</v>
      </c>
      <c r="I148" s="69" t="s">
        <v>195</v>
      </c>
      <c r="J148" s="335">
        <v>13.1</v>
      </c>
      <c r="K148" s="336">
        <f t="shared" si="10"/>
        <v>255</v>
      </c>
      <c r="L148" s="247">
        <v>255</v>
      </c>
      <c r="M148" s="247"/>
      <c r="N148" s="247"/>
      <c r="O148" s="247"/>
      <c r="P148" s="247"/>
      <c r="Q148" s="247"/>
      <c r="R148" s="246" t="e">
        <f>IF(L148="nio",0,IF(L148&gt;0,L148*J148/X148,0))*VLOOKUP(B148,'2-Kosten per locatie'!$A$14:$C$56,3,FALSE)</f>
        <v>#DIV/0!</v>
      </c>
      <c r="S148" s="246">
        <f>IF(L148="nio",0,IF(M148&gt;0,M148*J148/Y148,0))*VLOOKUP(B148,'2-Kosten per locatie'!$A$14:$C$56,3,FALSE)</f>
        <v>0</v>
      </c>
      <c r="T148" s="246">
        <f>IF(L148="nio",0,IF(N148&gt;0,N148*J148/Z148,0))*VLOOKUP(B148,'2-Kosten per locatie'!$A$14:$C$56,3,FALSE)</f>
        <v>0</v>
      </c>
      <c r="U148" s="246">
        <f>IF(L148="nio",0,IF(O148&gt;0,O148*J148/AA148,0))*VLOOKUP(B148,'2-Kosten per locatie'!$A$14:$C$56,3,FALSE)</f>
        <v>0</v>
      </c>
      <c r="V148" s="246">
        <f>IF(L148="nio",0,IF(P148&gt;0,P148*J148/Z148,0))*VLOOKUP(B148,'2-Kosten per locatie'!$A$14:$C$56,3,FALSE)</f>
        <v>0</v>
      </c>
      <c r="W148" s="246">
        <f>IF(L148="nio",0,IF(Q148&gt;0,Q148*J148/AA148,0))*VLOOKUP(B148,'2-Kosten per locatie'!$A$14:$C$56,3,FALSE)</f>
        <v>0</v>
      </c>
      <c r="X148" s="337">
        <f>IF(L148="nio",0,IF(L148&gt;0,VLOOKUP(H148,'3-Productie normen'!A:L,VLOOKUP(L148,'3-Productie normen'!$B$35:$C$38,2,FALSE),FALSE)))</f>
        <v>0</v>
      </c>
      <c r="Y148" s="337">
        <f t="shared" si="15"/>
        <v>0</v>
      </c>
      <c r="Z148" s="337">
        <f t="shared" si="16"/>
        <v>0</v>
      </c>
      <c r="AA148" s="337">
        <f t="shared" si="17"/>
        <v>0</v>
      </c>
      <c r="AB148" s="338" t="str">
        <f>VLOOKUP(H148,'3-Productie normen'!A:O,12,FALSE)</f>
        <v>V</v>
      </c>
      <c r="AC148" s="338"/>
      <c r="AE148" s="339">
        <f t="shared" si="14"/>
        <v>3340.5</v>
      </c>
    </row>
    <row r="149" spans="1:31" ht="14.1" customHeight="1">
      <c r="A149" s="71">
        <v>149</v>
      </c>
      <c r="B149" s="482" t="s">
        <v>88</v>
      </c>
      <c r="C149" s="482"/>
      <c r="D149" s="333" t="s">
        <v>281</v>
      </c>
      <c r="E149" s="334"/>
      <c r="F149" s="513" t="s">
        <v>185</v>
      </c>
      <c r="G149" s="69" t="s">
        <v>201</v>
      </c>
      <c r="H149" s="505" t="s">
        <v>135</v>
      </c>
      <c r="I149" s="69" t="s">
        <v>225</v>
      </c>
      <c r="J149" s="335">
        <v>2.4</v>
      </c>
      <c r="K149" s="336">
        <f t="shared" si="10"/>
        <v>255</v>
      </c>
      <c r="L149" s="247">
        <v>255</v>
      </c>
      <c r="M149" s="247"/>
      <c r="N149" s="247"/>
      <c r="O149" s="247"/>
      <c r="P149" s="247"/>
      <c r="Q149" s="247"/>
      <c r="R149" s="246" t="e">
        <f>IF(L149="nio",0,IF(L149&gt;0,L149*J149/X149,0))*VLOOKUP(B149,'2-Kosten per locatie'!$A$14:$C$56,3,FALSE)</f>
        <v>#DIV/0!</v>
      </c>
      <c r="S149" s="246">
        <f>IF(L149="nio",0,IF(M149&gt;0,M149*J149/Y149,0))*VLOOKUP(B149,'2-Kosten per locatie'!$A$14:$C$56,3,FALSE)</f>
        <v>0</v>
      </c>
      <c r="T149" s="246">
        <f>IF(L149="nio",0,IF(N149&gt;0,N149*J149/Z149,0))*VLOOKUP(B149,'2-Kosten per locatie'!$A$14:$C$56,3,FALSE)</f>
        <v>0</v>
      </c>
      <c r="U149" s="246">
        <f>IF(L149="nio",0,IF(O149&gt;0,O149*J149/AA149,0))*VLOOKUP(B149,'2-Kosten per locatie'!$A$14:$C$56,3,FALSE)</f>
        <v>0</v>
      </c>
      <c r="V149" s="246">
        <f>IF(L149="nio",0,IF(P149&gt;0,P149*J149/Z149,0))*VLOOKUP(B149,'2-Kosten per locatie'!$A$14:$C$56,3,FALSE)</f>
        <v>0</v>
      </c>
      <c r="W149" s="246">
        <f>IF(L149="nio",0,IF(Q149&gt;0,Q149*J149/AA149,0))*VLOOKUP(B149,'2-Kosten per locatie'!$A$14:$C$56,3,FALSE)</f>
        <v>0</v>
      </c>
      <c r="X149" s="337">
        <f>IF(L149="nio",0,IF(L149&gt;0,VLOOKUP(H149,'3-Productie normen'!A:L,VLOOKUP(L149,'3-Productie normen'!$B$35:$C$38,2,FALSE),FALSE)))</f>
        <v>0</v>
      </c>
      <c r="Y149" s="337">
        <f t="shared" si="11"/>
        <v>0</v>
      </c>
      <c r="Z149" s="337">
        <f t="shared" si="12"/>
        <v>0</v>
      </c>
      <c r="AA149" s="337">
        <f t="shared" si="13"/>
        <v>0</v>
      </c>
      <c r="AB149" s="338" t="str">
        <f>VLOOKUP(H149,'3-Productie normen'!A:O,12,FALSE)</f>
        <v>V</v>
      </c>
      <c r="AC149" s="338"/>
      <c r="AE149" s="339">
        <f t="shared" si="14"/>
        <v>612</v>
      </c>
    </row>
    <row r="150" spans="1:31" ht="14.1" customHeight="1">
      <c r="A150" s="71">
        <v>150</v>
      </c>
      <c r="B150" s="482" t="s">
        <v>63</v>
      </c>
      <c r="C150" s="482"/>
      <c r="D150" s="333" t="s">
        <v>231</v>
      </c>
      <c r="E150" s="334" t="s">
        <v>282</v>
      </c>
      <c r="F150" s="513" t="s">
        <v>185</v>
      </c>
      <c r="G150" s="69" t="s">
        <v>283</v>
      </c>
      <c r="H150" s="314" t="s">
        <v>136</v>
      </c>
      <c r="I150" s="69" t="s">
        <v>203</v>
      </c>
      <c r="J150" s="335">
        <v>41.238599999999998</v>
      </c>
      <c r="K150" s="336">
        <f t="shared" si="10"/>
        <v>255</v>
      </c>
      <c r="L150" s="247">
        <v>255</v>
      </c>
      <c r="M150" s="247"/>
      <c r="N150" s="247"/>
      <c r="O150" s="247"/>
      <c r="P150" s="247"/>
      <c r="Q150" s="247"/>
      <c r="R150" s="246" t="e">
        <f>IF(L150="nio",0,IF(L150&gt;0,L150*J150/X150,0))*VLOOKUP(B150,'2-Kosten per locatie'!$A$14:$C$56,3,FALSE)</f>
        <v>#DIV/0!</v>
      </c>
      <c r="S150" s="246">
        <f>IF(L150="nio",0,IF(M150&gt;0,M150*J150/Y150,0))*VLOOKUP(B150,'2-Kosten per locatie'!$A$14:$C$56,3,FALSE)</f>
        <v>0</v>
      </c>
      <c r="T150" s="246">
        <f>IF(L150="nio",0,IF(N150&gt;0,N150*J150/Z150,0))*VLOOKUP(B150,'2-Kosten per locatie'!$A$14:$C$56,3,FALSE)</f>
        <v>0</v>
      </c>
      <c r="U150" s="246">
        <f>IF(L150="nio",0,IF(O150&gt;0,O150*J150/AA150,0))*VLOOKUP(B150,'2-Kosten per locatie'!$A$14:$C$56,3,FALSE)</f>
        <v>0</v>
      </c>
      <c r="V150" s="246">
        <f>IF(L150="nio",0,IF(P150&gt;0,P150*J150/Z150,0))*VLOOKUP(B150,'2-Kosten per locatie'!$A$14:$C$56,3,FALSE)</f>
        <v>0</v>
      </c>
      <c r="W150" s="246">
        <f>IF(L150="nio",0,IF(Q150&gt;0,Q150*J150/AA150,0))*VLOOKUP(B150,'2-Kosten per locatie'!$A$14:$C$56,3,FALSE)</f>
        <v>0</v>
      </c>
      <c r="X150" s="337">
        <f>IF(L150="nio",0,IF(L150&gt;0,VLOOKUP(H150,'3-Productie normen'!A:L,VLOOKUP(L150,'3-Productie normen'!$B$35:$C$38,2,FALSE),FALSE)))</f>
        <v>0</v>
      </c>
      <c r="Y150" s="337">
        <f t="shared" si="11"/>
        <v>0</v>
      </c>
      <c r="Z150" s="337">
        <f t="shared" si="12"/>
        <v>0</v>
      </c>
      <c r="AA150" s="337">
        <f t="shared" si="13"/>
        <v>0</v>
      </c>
      <c r="AB150" s="338" t="str">
        <f>VLOOKUP(H150,'3-Productie normen'!A:O,12,FALSE)</f>
        <v>S</v>
      </c>
      <c r="AC150" s="338"/>
      <c r="AE150" s="339">
        <f t="shared" si="14"/>
        <v>10515.842999999999</v>
      </c>
    </row>
    <row r="151" spans="1:31" ht="14.1" customHeight="1">
      <c r="A151" s="71">
        <v>151</v>
      </c>
      <c r="B151" s="482" t="s">
        <v>63</v>
      </c>
      <c r="C151" s="482"/>
      <c r="D151" s="333" t="s">
        <v>231</v>
      </c>
      <c r="E151" s="334" t="s">
        <v>284</v>
      </c>
      <c r="F151" s="513" t="s">
        <v>185</v>
      </c>
      <c r="G151" s="342" t="s">
        <v>285</v>
      </c>
      <c r="H151" s="298" t="s">
        <v>141</v>
      </c>
      <c r="I151" s="69" t="s">
        <v>203</v>
      </c>
      <c r="J151" s="335">
        <v>8.0074500000000004</v>
      </c>
      <c r="K151" s="336">
        <f t="shared" si="10"/>
        <v>255</v>
      </c>
      <c r="L151" s="247">
        <v>255</v>
      </c>
      <c r="M151" s="247"/>
      <c r="N151" s="247"/>
      <c r="O151" s="247"/>
      <c r="P151" s="247"/>
      <c r="Q151" s="247"/>
      <c r="R151" s="246" t="e">
        <f>IF(L151="nio",0,IF(L151&gt;0,L151*J151/X151,0))*VLOOKUP(B151,'2-Kosten per locatie'!$A$14:$C$56,3,FALSE)</f>
        <v>#DIV/0!</v>
      </c>
      <c r="S151" s="246">
        <f>IF(L151="nio",0,IF(M151&gt;0,M151*J151/Y151,0))*VLOOKUP(B151,'2-Kosten per locatie'!$A$14:$C$56,3,FALSE)</f>
        <v>0</v>
      </c>
      <c r="T151" s="246">
        <f>IF(L151="nio",0,IF(N151&gt;0,N151*J151/Z151,0))*VLOOKUP(B151,'2-Kosten per locatie'!$A$14:$C$56,3,FALSE)</f>
        <v>0</v>
      </c>
      <c r="U151" s="246">
        <f>IF(L151="nio",0,IF(O151&gt;0,O151*J151/AA151,0))*VLOOKUP(B151,'2-Kosten per locatie'!$A$14:$C$56,3,FALSE)</f>
        <v>0</v>
      </c>
      <c r="V151" s="246">
        <f>IF(L151="nio",0,IF(P151&gt;0,P151*J151/Z151,0))*VLOOKUP(B151,'2-Kosten per locatie'!$A$14:$C$56,3,FALSE)</f>
        <v>0</v>
      </c>
      <c r="W151" s="246">
        <f>IF(L151="nio",0,IF(Q151&gt;0,Q151*J151/AA151,0))*VLOOKUP(B151,'2-Kosten per locatie'!$A$14:$C$56,3,FALSE)</f>
        <v>0</v>
      </c>
      <c r="X151" s="337">
        <f>IF(L151="nio",0,IF(L151&gt;0,VLOOKUP(H151,'3-Productie normen'!A:L,VLOOKUP(L151,'3-Productie normen'!$B$35:$C$38,2,FALSE),FALSE)))</f>
        <v>0</v>
      </c>
      <c r="Y151" s="337">
        <f t="shared" si="11"/>
        <v>0</v>
      </c>
      <c r="Z151" s="337">
        <f t="shared" si="12"/>
        <v>0</v>
      </c>
      <c r="AA151" s="337">
        <f t="shared" si="13"/>
        <v>0</v>
      </c>
      <c r="AB151" s="338" t="str">
        <f>VLOOKUP(H151,'3-Productie normen'!A:O,12,FALSE)</f>
        <v>S</v>
      </c>
      <c r="AC151" s="338"/>
      <c r="AE151" s="339">
        <f t="shared" si="14"/>
        <v>2041.89975</v>
      </c>
    </row>
    <row r="152" spans="1:31" ht="14.1" customHeight="1">
      <c r="A152" s="71">
        <v>152</v>
      </c>
      <c r="B152" s="482" t="s">
        <v>63</v>
      </c>
      <c r="C152" s="482"/>
      <c r="D152" s="333" t="s">
        <v>231</v>
      </c>
      <c r="E152" s="334" t="s">
        <v>286</v>
      </c>
      <c r="F152" s="513" t="s">
        <v>185</v>
      </c>
      <c r="G152" s="298" t="s">
        <v>287</v>
      </c>
      <c r="H152" s="314" t="s">
        <v>131</v>
      </c>
      <c r="I152" s="340" t="s">
        <v>203</v>
      </c>
      <c r="J152" s="335">
        <v>2.0053200000000002</v>
      </c>
      <c r="K152" s="336">
        <f t="shared" si="10"/>
        <v>255</v>
      </c>
      <c r="L152" s="247">
        <v>255</v>
      </c>
      <c r="M152" s="247"/>
      <c r="N152" s="247"/>
      <c r="O152" s="247"/>
      <c r="P152" s="247"/>
      <c r="Q152" s="247"/>
      <c r="R152" s="246" t="e">
        <f>IF(L152="nio",0,IF(L152&gt;0,L152*J152/X152,0))*VLOOKUP(B152,'2-Kosten per locatie'!$A$14:$C$56,3,FALSE)</f>
        <v>#DIV/0!</v>
      </c>
      <c r="S152" s="246">
        <f>IF(L152="nio",0,IF(M152&gt;0,M152*J152/Y152,0))*VLOOKUP(B152,'2-Kosten per locatie'!$A$14:$C$56,3,FALSE)</f>
        <v>0</v>
      </c>
      <c r="T152" s="246">
        <f>IF(L152="nio",0,IF(N152&gt;0,N152*J152/Z152,0))*VLOOKUP(B152,'2-Kosten per locatie'!$A$14:$C$56,3,FALSE)</f>
        <v>0</v>
      </c>
      <c r="U152" s="246">
        <f>IF(L152="nio",0,IF(O152&gt;0,O152*J152/AA152,0))*VLOOKUP(B152,'2-Kosten per locatie'!$A$14:$C$56,3,FALSE)</f>
        <v>0</v>
      </c>
      <c r="V152" s="246">
        <f>IF(L152="nio",0,IF(P152&gt;0,P152*J152/Z152,0))*VLOOKUP(B152,'2-Kosten per locatie'!$A$14:$C$56,3,FALSE)</f>
        <v>0</v>
      </c>
      <c r="W152" s="246">
        <f>IF(L152="nio",0,IF(Q152&gt;0,Q152*J152/AA152,0))*VLOOKUP(B152,'2-Kosten per locatie'!$A$14:$C$56,3,FALSE)</f>
        <v>0</v>
      </c>
      <c r="X152" s="337">
        <f>IF(L152="nio",0,IF(L152&gt;0,VLOOKUP(H152,'3-Productie normen'!A:L,VLOOKUP(L152,'3-Productie normen'!$B$35:$C$38,2,FALSE),FALSE)))</f>
        <v>0</v>
      </c>
      <c r="Y152" s="337">
        <f t="shared" si="11"/>
        <v>0</v>
      </c>
      <c r="Z152" s="337">
        <f t="shared" si="12"/>
        <v>0</v>
      </c>
      <c r="AA152" s="337">
        <f t="shared" si="13"/>
        <v>0</v>
      </c>
      <c r="AB152" s="338" t="str">
        <f>VLOOKUP(H152,'3-Productie normen'!A:O,12,FALSE)</f>
        <v>S</v>
      </c>
      <c r="AC152" s="338"/>
      <c r="AE152" s="339">
        <f t="shared" si="14"/>
        <v>511.35660000000007</v>
      </c>
    </row>
    <row r="153" spans="1:31" ht="14.1" customHeight="1">
      <c r="A153" s="71">
        <v>153</v>
      </c>
      <c r="B153" s="482" t="s">
        <v>63</v>
      </c>
      <c r="C153" s="482"/>
      <c r="D153" s="333" t="s">
        <v>231</v>
      </c>
      <c r="E153" s="242" t="s">
        <v>288</v>
      </c>
      <c r="F153" s="513" t="s">
        <v>185</v>
      </c>
      <c r="G153" s="481" t="s">
        <v>287</v>
      </c>
      <c r="H153" s="314" t="s">
        <v>131</v>
      </c>
      <c r="I153" s="69" t="s">
        <v>203</v>
      </c>
      <c r="J153" s="335">
        <v>2.0032800000000002</v>
      </c>
      <c r="K153" s="336">
        <f t="shared" si="10"/>
        <v>255</v>
      </c>
      <c r="L153" s="247">
        <v>255</v>
      </c>
      <c r="M153" s="247"/>
      <c r="N153" s="247"/>
      <c r="O153" s="247"/>
      <c r="P153" s="247"/>
      <c r="Q153" s="247"/>
      <c r="R153" s="246" t="e">
        <f>IF(L153="nio",0,IF(L153&gt;0,L153*J153/X153,0))*VLOOKUP(B153,'2-Kosten per locatie'!$A$14:$C$56,3,FALSE)</f>
        <v>#DIV/0!</v>
      </c>
      <c r="S153" s="246">
        <f>IF(L153="nio",0,IF(M153&gt;0,M153*J153/Y153,0))*VLOOKUP(B153,'2-Kosten per locatie'!$A$14:$C$56,3,FALSE)</f>
        <v>0</v>
      </c>
      <c r="T153" s="246">
        <f>IF(L153="nio",0,IF(N153&gt;0,N153*J153/Z153,0))*VLOOKUP(B153,'2-Kosten per locatie'!$A$14:$C$56,3,FALSE)</f>
        <v>0</v>
      </c>
      <c r="U153" s="246">
        <f>IF(L153="nio",0,IF(O153&gt;0,O153*J153/AA153,0))*VLOOKUP(B153,'2-Kosten per locatie'!$A$14:$C$56,3,FALSE)</f>
        <v>0</v>
      </c>
      <c r="V153" s="246">
        <f>IF(L153="nio",0,IF(P153&gt;0,P153*J153/Z153,0))*VLOOKUP(B153,'2-Kosten per locatie'!$A$14:$C$56,3,FALSE)</f>
        <v>0</v>
      </c>
      <c r="W153" s="246">
        <f>IF(L153="nio",0,IF(Q153&gt;0,Q153*J153/AA153,0))*VLOOKUP(B153,'2-Kosten per locatie'!$A$14:$C$56,3,FALSE)</f>
        <v>0</v>
      </c>
      <c r="X153" s="337">
        <f>IF(L153="nio",0,IF(L153&gt;0,VLOOKUP(H153,'3-Productie normen'!A:L,VLOOKUP(L153,'3-Productie normen'!$B$35:$C$38,2,FALSE),FALSE)))</f>
        <v>0</v>
      </c>
      <c r="Y153" s="337">
        <f t="shared" si="11"/>
        <v>0</v>
      </c>
      <c r="Z153" s="337">
        <f t="shared" si="12"/>
        <v>0</v>
      </c>
      <c r="AA153" s="337">
        <f t="shared" si="13"/>
        <v>0</v>
      </c>
      <c r="AB153" s="338" t="str">
        <f>VLOOKUP(H153,'3-Productie normen'!A:O,12,FALSE)</f>
        <v>S</v>
      </c>
      <c r="AC153" s="338"/>
      <c r="AE153" s="339">
        <f t="shared" si="14"/>
        <v>510.83640000000003</v>
      </c>
    </row>
    <row r="154" spans="1:31" ht="14.1" customHeight="1">
      <c r="A154" s="71">
        <v>154</v>
      </c>
      <c r="B154" s="482" t="s">
        <v>63</v>
      </c>
      <c r="C154" s="482"/>
      <c r="D154" s="333" t="s">
        <v>231</v>
      </c>
      <c r="E154" s="334" t="s">
        <v>289</v>
      </c>
      <c r="F154" s="513" t="s">
        <v>185</v>
      </c>
      <c r="G154" s="298" t="s">
        <v>285</v>
      </c>
      <c r="H154" s="298" t="s">
        <v>141</v>
      </c>
      <c r="I154" s="69" t="s">
        <v>203</v>
      </c>
      <c r="J154" s="335">
        <v>2.0037500000000001</v>
      </c>
      <c r="K154" s="336">
        <f t="shared" si="10"/>
        <v>255</v>
      </c>
      <c r="L154" s="247">
        <v>255</v>
      </c>
      <c r="M154" s="247"/>
      <c r="N154" s="247"/>
      <c r="O154" s="247"/>
      <c r="P154" s="247"/>
      <c r="Q154" s="247"/>
      <c r="R154" s="246" t="e">
        <f>IF(L154="nio",0,IF(L154&gt;0,L154*J154/X154,0))*VLOOKUP(B154,'2-Kosten per locatie'!$A$14:$C$56,3,FALSE)</f>
        <v>#DIV/0!</v>
      </c>
      <c r="S154" s="246">
        <f>IF(L154="nio",0,IF(M154&gt;0,M154*J154/Y154,0))*VLOOKUP(B154,'2-Kosten per locatie'!$A$14:$C$56,3,FALSE)</f>
        <v>0</v>
      </c>
      <c r="T154" s="246">
        <f>IF(L154="nio",0,IF(N154&gt;0,N154*J154/Z154,0))*VLOOKUP(B154,'2-Kosten per locatie'!$A$14:$C$56,3,FALSE)</f>
        <v>0</v>
      </c>
      <c r="U154" s="246">
        <f>IF(L154="nio",0,IF(O154&gt;0,O154*J154/AA154,0))*VLOOKUP(B154,'2-Kosten per locatie'!$A$14:$C$56,3,FALSE)</f>
        <v>0</v>
      </c>
      <c r="V154" s="246">
        <f>IF(L154="nio",0,IF(P154&gt;0,P154*J154/Z154,0))*VLOOKUP(B154,'2-Kosten per locatie'!$A$14:$C$56,3,FALSE)</f>
        <v>0</v>
      </c>
      <c r="W154" s="246">
        <f>IF(L154="nio",0,IF(Q154&gt;0,Q154*J154/AA154,0))*VLOOKUP(B154,'2-Kosten per locatie'!$A$14:$C$56,3,FALSE)</f>
        <v>0</v>
      </c>
      <c r="X154" s="337">
        <f>IF(L154="nio",0,IF(L154&gt;0,VLOOKUP(H154,'3-Productie normen'!A:L,VLOOKUP(L154,'3-Productie normen'!$B$35:$C$38,2,FALSE),FALSE)))</f>
        <v>0</v>
      </c>
      <c r="Y154" s="337">
        <f t="shared" si="11"/>
        <v>0</v>
      </c>
      <c r="Z154" s="337">
        <f t="shared" si="12"/>
        <v>0</v>
      </c>
      <c r="AA154" s="337">
        <f t="shared" si="13"/>
        <v>0</v>
      </c>
      <c r="AB154" s="338" t="str">
        <f>VLOOKUP(H154,'3-Productie normen'!A:O,12,FALSE)</f>
        <v>S</v>
      </c>
      <c r="AC154" s="338"/>
      <c r="AE154" s="339">
        <f t="shared" si="14"/>
        <v>510.95625000000001</v>
      </c>
    </row>
    <row r="155" spans="1:31" ht="14.1" customHeight="1">
      <c r="A155" s="71">
        <v>155</v>
      </c>
      <c r="B155" s="482" t="s">
        <v>63</v>
      </c>
      <c r="C155" s="482"/>
      <c r="D155" s="333" t="s">
        <v>231</v>
      </c>
      <c r="E155" s="334" t="s">
        <v>290</v>
      </c>
      <c r="F155" s="513" t="s">
        <v>185</v>
      </c>
      <c r="G155" s="69" t="s">
        <v>291</v>
      </c>
      <c r="H155" s="69" t="s">
        <v>135</v>
      </c>
      <c r="I155" s="500"/>
      <c r="J155" s="335">
        <v>3.0228000000000002</v>
      </c>
      <c r="K155" s="336">
        <f t="shared" si="10"/>
        <v>255</v>
      </c>
      <c r="L155" s="247">
        <v>255</v>
      </c>
      <c r="M155" s="247"/>
      <c r="N155" s="247"/>
      <c r="O155" s="247"/>
      <c r="P155" s="247"/>
      <c r="Q155" s="247"/>
      <c r="R155" s="246" t="e">
        <f>IF(L155="nio",0,IF(L155&gt;0,L155*J155/X155,0))*VLOOKUP(B155,'2-Kosten per locatie'!$A$14:$C$56,3,FALSE)</f>
        <v>#DIV/0!</v>
      </c>
      <c r="S155" s="246">
        <f>IF(L155="nio",0,IF(M155&gt;0,M155*J155/Y155,0))*VLOOKUP(B155,'2-Kosten per locatie'!$A$14:$C$56,3,FALSE)</f>
        <v>0</v>
      </c>
      <c r="T155" s="246">
        <f>IF(L155="nio",0,IF(N155&gt;0,N155*J155/Z155,0))*VLOOKUP(B155,'2-Kosten per locatie'!$A$14:$C$56,3,FALSE)</f>
        <v>0</v>
      </c>
      <c r="U155" s="246">
        <f>IF(L155="nio",0,IF(O155&gt;0,O155*J155/AA155,0))*VLOOKUP(B155,'2-Kosten per locatie'!$A$14:$C$56,3,FALSE)</f>
        <v>0</v>
      </c>
      <c r="V155" s="246">
        <f>IF(L155="nio",0,IF(P155&gt;0,P155*J155/Z155,0))*VLOOKUP(B155,'2-Kosten per locatie'!$A$14:$C$56,3,FALSE)</f>
        <v>0</v>
      </c>
      <c r="W155" s="246">
        <f>IF(L155="nio",0,IF(Q155&gt;0,Q155*J155/AA155,0))*VLOOKUP(B155,'2-Kosten per locatie'!$A$14:$C$56,3,FALSE)</f>
        <v>0</v>
      </c>
      <c r="X155" s="337">
        <f>IF(L155="nio",0,IF(L155&gt;0,VLOOKUP(H155,'3-Productie normen'!A:L,VLOOKUP(L155,'3-Productie normen'!$B$35:$C$38,2,FALSE),FALSE)))</f>
        <v>0</v>
      </c>
      <c r="Y155" s="337">
        <f t="shared" si="11"/>
        <v>0</v>
      </c>
      <c r="Z155" s="337">
        <f t="shared" si="12"/>
        <v>0</v>
      </c>
      <c r="AA155" s="337">
        <f t="shared" si="13"/>
        <v>0</v>
      </c>
      <c r="AB155" s="338" t="str">
        <f>VLOOKUP(H155,'3-Productie normen'!A:O,12,FALSE)</f>
        <v>V</v>
      </c>
      <c r="AC155" s="338"/>
      <c r="AE155" s="339">
        <f t="shared" si="14"/>
        <v>770.81400000000008</v>
      </c>
    </row>
    <row r="156" spans="1:31" ht="14.1" customHeight="1">
      <c r="A156" s="71">
        <v>156</v>
      </c>
      <c r="B156" s="482" t="s">
        <v>63</v>
      </c>
      <c r="C156" s="482"/>
      <c r="D156" s="333" t="s">
        <v>231</v>
      </c>
      <c r="E156" s="334" t="s">
        <v>292</v>
      </c>
      <c r="F156" s="513" t="s">
        <v>185</v>
      </c>
      <c r="G156" s="69" t="s">
        <v>283</v>
      </c>
      <c r="H156" s="314" t="s">
        <v>136</v>
      </c>
      <c r="I156" s="69" t="s">
        <v>203</v>
      </c>
      <c r="J156" s="335">
        <v>15.9177</v>
      </c>
      <c r="K156" s="336">
        <f t="shared" si="10"/>
        <v>255</v>
      </c>
      <c r="L156" s="247">
        <v>255</v>
      </c>
      <c r="M156" s="247"/>
      <c r="N156" s="247"/>
      <c r="O156" s="247"/>
      <c r="P156" s="247"/>
      <c r="Q156" s="247"/>
      <c r="R156" s="246" t="e">
        <f>IF(L156="nio",0,IF(L156&gt;0,L156*J156/X156,0))*VLOOKUP(B156,'2-Kosten per locatie'!$A$14:$C$56,3,FALSE)</f>
        <v>#DIV/0!</v>
      </c>
      <c r="S156" s="246">
        <f>IF(L156="nio",0,IF(M156&gt;0,M156*J156/Y156,0))*VLOOKUP(B156,'2-Kosten per locatie'!$A$14:$C$56,3,FALSE)</f>
        <v>0</v>
      </c>
      <c r="T156" s="246">
        <f>IF(L156="nio",0,IF(N156&gt;0,N156*J156/Z156,0))*VLOOKUP(B156,'2-Kosten per locatie'!$A$14:$C$56,3,FALSE)</f>
        <v>0</v>
      </c>
      <c r="U156" s="246">
        <f>IF(L156="nio",0,IF(O156&gt;0,O156*J156/AA156,0))*VLOOKUP(B156,'2-Kosten per locatie'!$A$14:$C$56,3,FALSE)</f>
        <v>0</v>
      </c>
      <c r="V156" s="246">
        <f>IF(L156="nio",0,IF(P156&gt;0,P156*J156/Z156,0))*VLOOKUP(B156,'2-Kosten per locatie'!$A$14:$C$56,3,FALSE)</f>
        <v>0</v>
      </c>
      <c r="W156" s="246">
        <f>IF(L156="nio",0,IF(Q156&gt;0,Q156*J156/AA156,0))*VLOOKUP(B156,'2-Kosten per locatie'!$A$14:$C$56,3,FALSE)</f>
        <v>0</v>
      </c>
      <c r="X156" s="337">
        <f>IF(L156="nio",0,IF(L156&gt;0,VLOOKUP(H156,'3-Productie normen'!A:L,VLOOKUP(L156,'3-Productie normen'!$B$35:$C$38,2,FALSE),FALSE)))</f>
        <v>0</v>
      </c>
      <c r="Y156" s="337">
        <f t="shared" si="11"/>
        <v>0</v>
      </c>
      <c r="Z156" s="337">
        <f t="shared" si="12"/>
        <v>0</v>
      </c>
      <c r="AA156" s="337">
        <f t="shared" si="13"/>
        <v>0</v>
      </c>
      <c r="AB156" s="338" t="str">
        <f>VLOOKUP(H156,'3-Productie normen'!A:O,12,FALSE)</f>
        <v>S</v>
      </c>
      <c r="AC156" s="338"/>
      <c r="AE156" s="339">
        <f t="shared" si="14"/>
        <v>4059.0135</v>
      </c>
    </row>
    <row r="157" spans="1:31" ht="14.1" customHeight="1">
      <c r="A157" s="71">
        <v>157</v>
      </c>
      <c r="B157" s="482" t="s">
        <v>63</v>
      </c>
      <c r="C157" s="482"/>
      <c r="D157" s="333" t="s">
        <v>231</v>
      </c>
      <c r="E157" s="334" t="s">
        <v>293</v>
      </c>
      <c r="F157" s="513" t="s">
        <v>185</v>
      </c>
      <c r="G157" s="69" t="s">
        <v>285</v>
      </c>
      <c r="H157" s="69" t="s">
        <v>141</v>
      </c>
      <c r="I157" s="69" t="s">
        <v>203</v>
      </c>
      <c r="J157" s="335">
        <v>1.17</v>
      </c>
      <c r="K157" s="336">
        <f t="shared" si="10"/>
        <v>255</v>
      </c>
      <c r="L157" s="247">
        <v>255</v>
      </c>
      <c r="M157" s="247"/>
      <c r="N157" s="247"/>
      <c r="O157" s="247"/>
      <c r="P157" s="247"/>
      <c r="Q157" s="247"/>
      <c r="R157" s="246" t="e">
        <f>IF(L157="nio",0,IF(L157&gt;0,L157*J157/X157,0))*VLOOKUP(B157,'2-Kosten per locatie'!$A$14:$C$56,3,FALSE)</f>
        <v>#DIV/0!</v>
      </c>
      <c r="S157" s="246">
        <f>IF(L157="nio",0,IF(M157&gt;0,M157*J157/Y157,0))*VLOOKUP(B157,'2-Kosten per locatie'!$A$14:$C$56,3,FALSE)</f>
        <v>0</v>
      </c>
      <c r="T157" s="246">
        <f>IF(L157="nio",0,IF(N157&gt;0,N157*J157/Z157,0))*VLOOKUP(B157,'2-Kosten per locatie'!$A$14:$C$56,3,FALSE)</f>
        <v>0</v>
      </c>
      <c r="U157" s="246">
        <f>IF(L157="nio",0,IF(O157&gt;0,O157*J157/AA157,0))*VLOOKUP(B157,'2-Kosten per locatie'!$A$14:$C$56,3,FALSE)</f>
        <v>0</v>
      </c>
      <c r="V157" s="246">
        <f>IF(L157="nio",0,IF(P157&gt;0,P157*J157/Z157,0))*VLOOKUP(B157,'2-Kosten per locatie'!$A$14:$C$56,3,FALSE)</f>
        <v>0</v>
      </c>
      <c r="W157" s="246">
        <f>IF(L157="nio",0,IF(Q157&gt;0,Q157*J157/AA157,0))*VLOOKUP(B157,'2-Kosten per locatie'!$A$14:$C$56,3,FALSE)</f>
        <v>0</v>
      </c>
      <c r="X157" s="337">
        <f>IF(L157="nio",0,IF(L157&gt;0,VLOOKUP(H157,'3-Productie normen'!A:L,VLOOKUP(L157,'3-Productie normen'!$B$35:$C$38,2,FALSE),FALSE)))</f>
        <v>0</v>
      </c>
      <c r="Y157" s="337">
        <f t="shared" si="11"/>
        <v>0</v>
      </c>
      <c r="Z157" s="337">
        <f t="shared" si="12"/>
        <v>0</v>
      </c>
      <c r="AA157" s="337">
        <f t="shared" si="13"/>
        <v>0</v>
      </c>
      <c r="AB157" s="338" t="str">
        <f>VLOOKUP(H157,'3-Productie normen'!A:O,12,FALSE)</f>
        <v>S</v>
      </c>
      <c r="AC157" s="338"/>
      <c r="AE157" s="339">
        <f t="shared" si="14"/>
        <v>298.34999999999997</v>
      </c>
    </row>
    <row r="158" spans="1:31" ht="14.1" customHeight="1">
      <c r="A158" s="71">
        <v>158</v>
      </c>
      <c r="B158" s="482" t="s">
        <v>63</v>
      </c>
      <c r="C158" s="482"/>
      <c r="D158" s="333" t="s">
        <v>231</v>
      </c>
      <c r="E158" s="334" t="s">
        <v>294</v>
      </c>
      <c r="F158" s="513" t="s">
        <v>185</v>
      </c>
      <c r="G158" s="69" t="s">
        <v>285</v>
      </c>
      <c r="H158" s="69" t="s">
        <v>141</v>
      </c>
      <c r="I158" s="69" t="s">
        <v>203</v>
      </c>
      <c r="J158" s="335">
        <v>1.17</v>
      </c>
      <c r="K158" s="336">
        <f t="shared" si="10"/>
        <v>255</v>
      </c>
      <c r="L158" s="247">
        <v>255</v>
      </c>
      <c r="M158" s="247"/>
      <c r="N158" s="247"/>
      <c r="O158" s="247"/>
      <c r="P158" s="247"/>
      <c r="Q158" s="247"/>
      <c r="R158" s="246" t="e">
        <f>IF(L158="nio",0,IF(L158&gt;0,L158*J158/X158,0))*VLOOKUP(B158,'2-Kosten per locatie'!$A$14:$C$56,3,FALSE)</f>
        <v>#DIV/0!</v>
      </c>
      <c r="S158" s="246">
        <f>IF(L158="nio",0,IF(M158&gt;0,M158*J158/Y158,0))*VLOOKUP(B158,'2-Kosten per locatie'!$A$14:$C$56,3,FALSE)</f>
        <v>0</v>
      </c>
      <c r="T158" s="246">
        <f>IF(L158="nio",0,IF(N158&gt;0,N158*J158/Z158,0))*VLOOKUP(B158,'2-Kosten per locatie'!$A$14:$C$56,3,FALSE)</f>
        <v>0</v>
      </c>
      <c r="U158" s="246">
        <f>IF(L158="nio",0,IF(O158&gt;0,O158*J158/AA158,0))*VLOOKUP(B158,'2-Kosten per locatie'!$A$14:$C$56,3,FALSE)</f>
        <v>0</v>
      </c>
      <c r="V158" s="246">
        <f>IF(L158="nio",0,IF(P158&gt;0,P158*J158/Z158,0))*VLOOKUP(B158,'2-Kosten per locatie'!$A$14:$C$56,3,FALSE)</f>
        <v>0</v>
      </c>
      <c r="W158" s="246">
        <f>IF(L158="nio",0,IF(Q158&gt;0,Q158*J158/AA158,0))*VLOOKUP(B158,'2-Kosten per locatie'!$A$14:$C$56,3,FALSE)</f>
        <v>0</v>
      </c>
      <c r="X158" s="337">
        <f>IF(L158="nio",0,IF(L158&gt;0,VLOOKUP(H158,'3-Productie normen'!A:L,VLOOKUP(L158,'3-Productie normen'!$B$35:$C$38,2,FALSE),FALSE)))</f>
        <v>0</v>
      </c>
      <c r="Y158" s="337">
        <f t="shared" si="11"/>
        <v>0</v>
      </c>
      <c r="Z158" s="337">
        <f t="shared" si="12"/>
        <v>0</v>
      </c>
      <c r="AA158" s="337">
        <f t="shared" si="13"/>
        <v>0</v>
      </c>
      <c r="AB158" s="338" t="str">
        <f>VLOOKUP(H158,'3-Productie normen'!A:O,12,FALSE)</f>
        <v>S</v>
      </c>
      <c r="AC158" s="338"/>
      <c r="AE158" s="339">
        <f t="shared" si="14"/>
        <v>298.34999999999997</v>
      </c>
    </row>
    <row r="159" spans="1:31" ht="14.1" customHeight="1">
      <c r="A159" s="71">
        <v>159</v>
      </c>
      <c r="B159" s="482" t="s">
        <v>63</v>
      </c>
      <c r="C159" s="482"/>
      <c r="D159" s="333" t="s">
        <v>231</v>
      </c>
      <c r="E159" s="334" t="s">
        <v>295</v>
      </c>
      <c r="F159" s="513" t="s">
        <v>185</v>
      </c>
      <c r="G159" s="69" t="s">
        <v>285</v>
      </c>
      <c r="H159" s="69" t="s">
        <v>141</v>
      </c>
      <c r="I159" s="69" t="s">
        <v>203</v>
      </c>
      <c r="J159" s="335">
        <v>3.4571000000000001</v>
      </c>
      <c r="K159" s="336">
        <f t="shared" si="10"/>
        <v>255</v>
      </c>
      <c r="L159" s="247">
        <v>255</v>
      </c>
      <c r="M159" s="247"/>
      <c r="N159" s="247"/>
      <c r="O159" s="247"/>
      <c r="P159" s="247"/>
      <c r="Q159" s="247"/>
      <c r="R159" s="246" t="e">
        <f>IF(L159="nio",0,IF(L159&gt;0,L159*J159/X159,0))*VLOOKUP(B159,'2-Kosten per locatie'!$A$14:$C$56,3,FALSE)</f>
        <v>#DIV/0!</v>
      </c>
      <c r="S159" s="246">
        <f>IF(L159="nio",0,IF(M159&gt;0,M159*J159/Y159,0))*VLOOKUP(B159,'2-Kosten per locatie'!$A$14:$C$56,3,FALSE)</f>
        <v>0</v>
      </c>
      <c r="T159" s="246">
        <f>IF(L159="nio",0,IF(N159&gt;0,N159*J159/Z159,0))*VLOOKUP(B159,'2-Kosten per locatie'!$A$14:$C$56,3,FALSE)</f>
        <v>0</v>
      </c>
      <c r="U159" s="246">
        <f>IF(L159="nio",0,IF(O159&gt;0,O159*J159/AA159,0))*VLOOKUP(B159,'2-Kosten per locatie'!$A$14:$C$56,3,FALSE)</f>
        <v>0</v>
      </c>
      <c r="V159" s="246">
        <f>IF(L159="nio",0,IF(P159&gt;0,P159*J159/Z159,0))*VLOOKUP(B159,'2-Kosten per locatie'!$A$14:$C$56,3,FALSE)</f>
        <v>0</v>
      </c>
      <c r="W159" s="246">
        <f>IF(L159="nio",0,IF(Q159&gt;0,Q159*J159/AA159,0))*VLOOKUP(B159,'2-Kosten per locatie'!$A$14:$C$56,3,FALSE)</f>
        <v>0</v>
      </c>
      <c r="X159" s="337">
        <f>IF(L159="nio",0,IF(L159&gt;0,VLOOKUP(H159,'3-Productie normen'!A:L,VLOOKUP(L159,'3-Productie normen'!$B$35:$C$38,2,FALSE),FALSE)))</f>
        <v>0</v>
      </c>
      <c r="Y159" s="337">
        <f t="shared" si="11"/>
        <v>0</v>
      </c>
      <c r="Z159" s="337">
        <f t="shared" si="12"/>
        <v>0</v>
      </c>
      <c r="AA159" s="337">
        <f t="shared" si="13"/>
        <v>0</v>
      </c>
      <c r="AB159" s="338" t="str">
        <f>VLOOKUP(H159,'3-Productie normen'!A:O,12,FALSE)</f>
        <v>S</v>
      </c>
      <c r="AC159" s="338"/>
      <c r="AE159" s="339">
        <f t="shared" si="14"/>
        <v>881.56050000000005</v>
      </c>
    </row>
    <row r="160" spans="1:31" ht="14.1" customHeight="1">
      <c r="A160" s="71">
        <v>160</v>
      </c>
      <c r="B160" s="482" t="s">
        <v>63</v>
      </c>
      <c r="C160" s="482"/>
      <c r="D160" s="333" t="s">
        <v>231</v>
      </c>
      <c r="E160" s="334" t="s">
        <v>296</v>
      </c>
      <c r="F160" s="513" t="s">
        <v>185</v>
      </c>
      <c r="G160" s="69" t="s">
        <v>291</v>
      </c>
      <c r="H160" s="69" t="s">
        <v>135</v>
      </c>
      <c r="I160" s="500"/>
      <c r="J160" s="335">
        <v>17.761849999999999</v>
      </c>
      <c r="K160" s="336">
        <f t="shared" si="10"/>
        <v>255</v>
      </c>
      <c r="L160" s="247">
        <v>255</v>
      </c>
      <c r="M160" s="247"/>
      <c r="N160" s="247"/>
      <c r="O160" s="247"/>
      <c r="P160" s="247"/>
      <c r="Q160" s="247"/>
      <c r="R160" s="246" t="e">
        <f>IF(L160="nio",0,IF(L160&gt;0,L160*J160/X160,0))*VLOOKUP(B160,'2-Kosten per locatie'!$A$14:$C$56,3,FALSE)</f>
        <v>#DIV/0!</v>
      </c>
      <c r="S160" s="246">
        <f>IF(L160="nio",0,IF(M160&gt;0,M160*J160/Y160,0))*VLOOKUP(B160,'2-Kosten per locatie'!$A$14:$C$56,3,FALSE)</f>
        <v>0</v>
      </c>
      <c r="T160" s="246">
        <f>IF(L160="nio",0,IF(N160&gt;0,N160*J160/Z160,0))*VLOOKUP(B160,'2-Kosten per locatie'!$A$14:$C$56,3,FALSE)</f>
        <v>0</v>
      </c>
      <c r="U160" s="246">
        <f>IF(L160="nio",0,IF(O160&gt;0,O160*J160/AA160,0))*VLOOKUP(B160,'2-Kosten per locatie'!$A$14:$C$56,3,FALSE)</f>
        <v>0</v>
      </c>
      <c r="V160" s="246">
        <f>IF(L160="nio",0,IF(P160&gt;0,P160*J160/Z160,0))*VLOOKUP(B160,'2-Kosten per locatie'!$A$14:$C$56,3,FALSE)</f>
        <v>0</v>
      </c>
      <c r="W160" s="246">
        <f>IF(L160="nio",0,IF(Q160&gt;0,Q160*J160/AA160,0))*VLOOKUP(B160,'2-Kosten per locatie'!$A$14:$C$56,3,FALSE)</f>
        <v>0</v>
      </c>
      <c r="X160" s="337">
        <f>IF(L160="nio",0,IF(L160&gt;0,VLOOKUP(H160,'3-Productie normen'!A:L,VLOOKUP(L160,'3-Productie normen'!$B$35:$C$38,2,FALSE),FALSE)))</f>
        <v>0</v>
      </c>
      <c r="Y160" s="337">
        <f t="shared" si="11"/>
        <v>0</v>
      </c>
      <c r="Z160" s="337">
        <f t="shared" si="12"/>
        <v>0</v>
      </c>
      <c r="AA160" s="337">
        <f t="shared" si="13"/>
        <v>0</v>
      </c>
      <c r="AB160" s="338" t="str">
        <f>VLOOKUP(H160,'3-Productie normen'!A:O,12,FALSE)</f>
        <v>V</v>
      </c>
      <c r="AC160" s="338"/>
      <c r="AE160" s="339">
        <f t="shared" si="14"/>
        <v>4529.2717499999999</v>
      </c>
    </row>
    <row r="161" spans="1:31" ht="14.1" customHeight="1">
      <c r="A161" s="71">
        <v>161</v>
      </c>
      <c r="B161" s="482" t="s">
        <v>63</v>
      </c>
      <c r="C161" s="482"/>
      <c r="D161" s="333" t="s">
        <v>231</v>
      </c>
      <c r="E161" s="334" t="s">
        <v>297</v>
      </c>
      <c r="F161" s="513" t="s">
        <v>197</v>
      </c>
      <c r="G161" s="69" t="s">
        <v>298</v>
      </c>
      <c r="H161" s="314" t="s">
        <v>148</v>
      </c>
      <c r="I161" s="69" t="s">
        <v>203</v>
      </c>
      <c r="J161" s="335">
        <v>1.9844999999999999</v>
      </c>
      <c r="K161" s="336">
        <f t="shared" si="10"/>
        <v>0</v>
      </c>
      <c r="L161" s="247" t="s">
        <v>199</v>
      </c>
      <c r="M161" s="247"/>
      <c r="N161" s="247"/>
      <c r="O161" s="247"/>
      <c r="P161" s="247"/>
      <c r="Q161" s="247"/>
      <c r="R161" s="246">
        <f>IF(L161="nio",0,IF(L161&gt;0,L161*J161/X161,0))*VLOOKUP(B161,'2-Kosten per locatie'!$A$14:$C$56,3,FALSE)</f>
        <v>0</v>
      </c>
      <c r="S161" s="246">
        <f>IF(L161="nio",0,IF(M161&gt;0,M161*J161/Y161,0))*VLOOKUP(B161,'2-Kosten per locatie'!$A$14:$C$56,3,FALSE)</f>
        <v>0</v>
      </c>
      <c r="T161" s="246">
        <f>IF(L161="nio",0,IF(N161&gt;0,N161*J161/Z161,0))*VLOOKUP(B161,'2-Kosten per locatie'!$A$14:$C$56,3,FALSE)</f>
        <v>0</v>
      </c>
      <c r="U161" s="246">
        <f>IF(L161="nio",0,IF(O161&gt;0,O161*J161/AA161,0))*VLOOKUP(B161,'2-Kosten per locatie'!$A$14:$C$56,3,FALSE)</f>
        <v>0</v>
      </c>
      <c r="V161" s="246">
        <f>IF(L161="nio",0,IF(P161&gt;0,P161*J161/Z161,0))*VLOOKUP(B161,'2-Kosten per locatie'!$A$14:$C$56,3,FALSE)</f>
        <v>0</v>
      </c>
      <c r="W161" s="246">
        <f>IF(L161="nio",0,IF(Q161&gt;0,Q161*J161/AA161,0))*VLOOKUP(B161,'2-Kosten per locatie'!$A$14:$C$56,3,FALSE)</f>
        <v>0</v>
      </c>
      <c r="X161" s="337">
        <f>IF(L161="nio",0,IF(L161&gt;0,VLOOKUP(H161,'3-Productie normen'!A:L,VLOOKUP(L161,'3-Productie normen'!$B$35:$C$38,2,FALSE),FALSE)))</f>
        <v>0</v>
      </c>
      <c r="Y161" s="337">
        <f t="shared" si="11"/>
        <v>0</v>
      </c>
      <c r="Z161" s="337">
        <f t="shared" si="12"/>
        <v>0</v>
      </c>
      <c r="AA161" s="337">
        <f t="shared" si="13"/>
        <v>0</v>
      </c>
      <c r="AB161" s="338">
        <f>VLOOKUP(H161,'3-Productie normen'!A:O,12,FALSE)</f>
        <v>0</v>
      </c>
      <c r="AC161" s="338"/>
      <c r="AE161" s="339">
        <f t="shared" si="14"/>
        <v>0</v>
      </c>
    </row>
    <row r="162" spans="1:31" ht="14.1" customHeight="1">
      <c r="A162" s="71">
        <v>162</v>
      </c>
      <c r="B162" s="482" t="s">
        <v>63</v>
      </c>
      <c r="C162" s="482"/>
      <c r="D162" s="333" t="s">
        <v>231</v>
      </c>
      <c r="E162" s="334" t="s">
        <v>299</v>
      </c>
      <c r="F162" s="513" t="s">
        <v>185</v>
      </c>
      <c r="G162" s="69" t="s">
        <v>143</v>
      </c>
      <c r="H162" s="314" t="s">
        <v>143</v>
      </c>
      <c r="I162" s="69" t="s">
        <v>225</v>
      </c>
      <c r="J162" s="335">
        <v>4.18344</v>
      </c>
      <c r="K162" s="336">
        <f t="shared" si="10"/>
        <v>255</v>
      </c>
      <c r="L162" s="247">
        <v>255</v>
      </c>
      <c r="M162" s="247"/>
      <c r="N162" s="247"/>
      <c r="O162" s="247"/>
      <c r="P162" s="247"/>
      <c r="Q162" s="247"/>
      <c r="R162" s="246" t="e">
        <f>IF(L162="nio",0,IF(L162&gt;0,L162*J162/X162,0))*VLOOKUP(B162,'2-Kosten per locatie'!$A$14:$C$56,3,FALSE)</f>
        <v>#DIV/0!</v>
      </c>
      <c r="S162" s="246">
        <f>IF(L162="nio",0,IF(M162&gt;0,M162*J162/Y162,0))*VLOOKUP(B162,'2-Kosten per locatie'!$A$14:$C$56,3,FALSE)</f>
        <v>0</v>
      </c>
      <c r="T162" s="246">
        <f>IF(L162="nio",0,IF(N162&gt;0,N162*J162/Z162,0))*VLOOKUP(B162,'2-Kosten per locatie'!$A$14:$C$56,3,FALSE)</f>
        <v>0</v>
      </c>
      <c r="U162" s="246">
        <f>IF(L162="nio",0,IF(O162&gt;0,O162*J162/AA162,0))*VLOOKUP(B162,'2-Kosten per locatie'!$A$14:$C$56,3,FALSE)</f>
        <v>0</v>
      </c>
      <c r="V162" s="246">
        <f>IF(L162="nio",0,IF(P162&gt;0,P162*J162/Z162,0))*VLOOKUP(B162,'2-Kosten per locatie'!$A$14:$C$56,3,FALSE)</f>
        <v>0</v>
      </c>
      <c r="W162" s="246">
        <f>IF(L162="nio",0,IF(Q162&gt;0,Q162*J162/AA162,0))*VLOOKUP(B162,'2-Kosten per locatie'!$A$14:$C$56,3,FALSE)</f>
        <v>0</v>
      </c>
      <c r="X162" s="337">
        <f>IF(L162="nio",0,IF(L162&gt;0,VLOOKUP(H162,'3-Productie normen'!A:L,VLOOKUP(L162,'3-Productie normen'!$B$35:$C$38,2,FALSE),FALSE)))</f>
        <v>0</v>
      </c>
      <c r="Y162" s="337">
        <f t="shared" si="11"/>
        <v>0</v>
      </c>
      <c r="Z162" s="337">
        <f t="shared" si="12"/>
        <v>0</v>
      </c>
      <c r="AA162" s="337">
        <f t="shared" si="13"/>
        <v>0</v>
      </c>
      <c r="AB162" s="338" t="str">
        <f>VLOOKUP(H162,'3-Productie normen'!A:O,12,FALSE)</f>
        <v>V</v>
      </c>
      <c r="AC162" s="338"/>
      <c r="AE162" s="339">
        <f t="shared" si="14"/>
        <v>1066.7772</v>
      </c>
    </row>
    <row r="163" spans="1:31" ht="14.1" customHeight="1">
      <c r="A163" s="71">
        <v>163</v>
      </c>
      <c r="B163" s="482" t="s">
        <v>63</v>
      </c>
      <c r="C163" s="482"/>
      <c r="D163" s="333" t="s">
        <v>231</v>
      </c>
      <c r="E163" s="334" t="s">
        <v>300</v>
      </c>
      <c r="F163" s="513" t="s">
        <v>197</v>
      </c>
      <c r="G163" s="69" t="s">
        <v>301</v>
      </c>
      <c r="H163" s="314" t="s">
        <v>148</v>
      </c>
      <c r="I163" s="69"/>
      <c r="J163" s="335">
        <v>0.49859999999999999</v>
      </c>
      <c r="K163" s="336">
        <f t="shared" si="10"/>
        <v>0</v>
      </c>
      <c r="L163" s="247" t="s">
        <v>199</v>
      </c>
      <c r="M163" s="247"/>
      <c r="N163" s="247"/>
      <c r="O163" s="247"/>
      <c r="P163" s="247"/>
      <c r="Q163" s="247"/>
      <c r="R163" s="246">
        <f>IF(L163="nio",0,IF(L163&gt;0,L163*J163/X163,0))*VLOOKUP(B163,'2-Kosten per locatie'!$A$14:$C$56,3,FALSE)</f>
        <v>0</v>
      </c>
      <c r="S163" s="246">
        <f>IF(L163="nio",0,IF(M163&gt;0,M163*J163/Y163,0))*VLOOKUP(B163,'2-Kosten per locatie'!$A$14:$C$56,3,FALSE)</f>
        <v>0</v>
      </c>
      <c r="T163" s="246">
        <f>IF(L163="nio",0,IF(N163&gt;0,N163*J163/Z163,0))*VLOOKUP(B163,'2-Kosten per locatie'!$A$14:$C$56,3,FALSE)</f>
        <v>0</v>
      </c>
      <c r="U163" s="246">
        <f>IF(L163="nio",0,IF(O163&gt;0,O163*J163/AA163,0))*VLOOKUP(B163,'2-Kosten per locatie'!$A$14:$C$56,3,FALSE)</f>
        <v>0</v>
      </c>
      <c r="V163" s="246">
        <f>IF(L163="nio",0,IF(P163&gt;0,P163*J163/Z163,0))*VLOOKUP(B163,'2-Kosten per locatie'!$A$14:$C$56,3,FALSE)</f>
        <v>0</v>
      </c>
      <c r="W163" s="246">
        <f>IF(L163="nio",0,IF(Q163&gt;0,Q163*J163/AA163,0))*VLOOKUP(B163,'2-Kosten per locatie'!$A$14:$C$56,3,FALSE)</f>
        <v>0</v>
      </c>
      <c r="X163" s="337">
        <f>IF(L163="nio",0,IF(L163&gt;0,VLOOKUP(H163,'3-Productie normen'!A:L,VLOOKUP(L163,'3-Productie normen'!$B$35:$C$38,2,FALSE),FALSE)))</f>
        <v>0</v>
      </c>
      <c r="Y163" s="337">
        <f t="shared" ref="Y163" si="18">IF(M163&gt;0,X163*$Y$8,0)</f>
        <v>0</v>
      </c>
      <c r="Z163" s="337">
        <f t="shared" ref="Z163" si="19">IF((OR(N163&gt;0,P163&gt;0)),X163*$Z$8,0)</f>
        <v>0</v>
      </c>
      <c r="AA163" s="337">
        <f t="shared" ref="AA163" si="20">IF((OR(O163&gt;0,Q163&gt;0)),X163*$AA$8,0)</f>
        <v>0</v>
      </c>
      <c r="AB163" s="338">
        <f>VLOOKUP(H163,'3-Productie normen'!A:O,12,FALSE)</f>
        <v>0</v>
      </c>
      <c r="AC163" s="338"/>
      <c r="AE163" s="339">
        <f t="shared" si="14"/>
        <v>0</v>
      </c>
    </row>
    <row r="164" spans="1:31" ht="14.1" customHeight="1">
      <c r="A164" s="71">
        <v>164</v>
      </c>
      <c r="B164" s="482" t="s">
        <v>63</v>
      </c>
      <c r="C164" s="482"/>
      <c r="D164" s="333" t="s">
        <v>231</v>
      </c>
      <c r="E164" s="334" t="s">
        <v>302</v>
      </c>
      <c r="F164" s="513" t="s">
        <v>185</v>
      </c>
      <c r="G164" s="69" t="s">
        <v>303</v>
      </c>
      <c r="H164" s="69" t="s">
        <v>139</v>
      </c>
      <c r="I164" s="69" t="s">
        <v>225</v>
      </c>
      <c r="J164" s="335">
        <v>30.42868</v>
      </c>
      <c r="K164" s="336">
        <f t="shared" si="10"/>
        <v>255</v>
      </c>
      <c r="L164" s="247">
        <v>255</v>
      </c>
      <c r="M164" s="247"/>
      <c r="N164" s="247"/>
      <c r="O164" s="247"/>
      <c r="P164" s="247"/>
      <c r="Q164" s="247"/>
      <c r="R164" s="246" t="e">
        <f>IF(L164="nio",0,IF(L164&gt;0,L164*J164/X164,0))*VLOOKUP(B164,'2-Kosten per locatie'!$A$14:$C$56,3,FALSE)</f>
        <v>#DIV/0!</v>
      </c>
      <c r="S164" s="246">
        <f>IF(L164="nio",0,IF(M164&gt;0,M164*J164/Y164,0))*VLOOKUP(B164,'2-Kosten per locatie'!$A$14:$C$56,3,FALSE)</f>
        <v>0</v>
      </c>
      <c r="T164" s="246">
        <f>IF(L164="nio",0,IF(N164&gt;0,N164*J164/Z164,0))*VLOOKUP(B164,'2-Kosten per locatie'!$A$14:$C$56,3,FALSE)</f>
        <v>0</v>
      </c>
      <c r="U164" s="246">
        <f>IF(L164="nio",0,IF(O164&gt;0,O164*J164/AA164,0))*VLOOKUP(B164,'2-Kosten per locatie'!$A$14:$C$56,3,FALSE)</f>
        <v>0</v>
      </c>
      <c r="V164" s="246">
        <f>IF(L164="nio",0,IF(P164&gt;0,P164*J164/Z164,0))*VLOOKUP(B164,'2-Kosten per locatie'!$A$14:$C$56,3,FALSE)</f>
        <v>0</v>
      </c>
      <c r="W164" s="246">
        <f>IF(L164="nio",0,IF(Q164&gt;0,Q164*J164/AA164,0))*VLOOKUP(B164,'2-Kosten per locatie'!$A$14:$C$56,3,FALSE)</f>
        <v>0</v>
      </c>
      <c r="X164" s="337">
        <f>IF(L164="nio",0,IF(L164&gt;0,VLOOKUP(H164,'3-Productie normen'!A:L,VLOOKUP(L164,'3-Productie normen'!$B$35:$C$38,2,FALSE),FALSE)))</f>
        <v>0</v>
      </c>
      <c r="Y164" s="337">
        <f t="shared" si="11"/>
        <v>0</v>
      </c>
      <c r="Z164" s="337">
        <f t="shared" si="12"/>
        <v>0</v>
      </c>
      <c r="AA164" s="337">
        <f t="shared" si="13"/>
        <v>0</v>
      </c>
      <c r="AB164" s="338" t="str">
        <f>VLOOKUP(H164,'3-Productie normen'!A:O,12,FALSE)</f>
        <v>V</v>
      </c>
      <c r="AC164" s="338"/>
      <c r="AE164" s="339">
        <f t="shared" si="14"/>
        <v>7759.3134</v>
      </c>
    </row>
    <row r="165" spans="1:31" ht="14.1" customHeight="1">
      <c r="A165" s="71">
        <v>165</v>
      </c>
      <c r="B165" s="482" t="s">
        <v>63</v>
      </c>
      <c r="C165" s="482"/>
      <c r="D165" s="333" t="s">
        <v>231</v>
      </c>
      <c r="E165" s="334" t="s">
        <v>304</v>
      </c>
      <c r="F165" s="513" t="s">
        <v>197</v>
      </c>
      <c r="G165" s="69" t="s">
        <v>305</v>
      </c>
      <c r="H165" s="314" t="s">
        <v>148</v>
      </c>
      <c r="I165" s="69"/>
      <c r="J165" s="335">
        <v>1.0886</v>
      </c>
      <c r="K165" s="336">
        <f t="shared" si="10"/>
        <v>0</v>
      </c>
      <c r="L165" s="247" t="s">
        <v>199</v>
      </c>
      <c r="M165" s="247"/>
      <c r="N165" s="247"/>
      <c r="O165" s="247"/>
      <c r="P165" s="247"/>
      <c r="Q165" s="247"/>
      <c r="R165" s="246">
        <f>IF(L165="nio",0,IF(L165&gt;0,L165*J165/X165,0))*VLOOKUP(B165,'2-Kosten per locatie'!$A$14:$C$56,3,FALSE)</f>
        <v>0</v>
      </c>
      <c r="S165" s="246">
        <f>IF(L165="nio",0,IF(M165&gt;0,M165*J165/Y165,0))*VLOOKUP(B165,'2-Kosten per locatie'!$A$14:$C$56,3,FALSE)</f>
        <v>0</v>
      </c>
      <c r="T165" s="246">
        <f>IF(L165="nio",0,IF(N165&gt;0,N165*J165/Z165,0))*VLOOKUP(B165,'2-Kosten per locatie'!$A$14:$C$56,3,FALSE)</f>
        <v>0</v>
      </c>
      <c r="U165" s="246">
        <f>IF(L165="nio",0,IF(O165&gt;0,O165*J165/AA165,0))*VLOOKUP(B165,'2-Kosten per locatie'!$A$14:$C$56,3,FALSE)</f>
        <v>0</v>
      </c>
      <c r="V165" s="246">
        <f>IF(L165="nio",0,IF(P165&gt;0,P165*J165/Z165,0))*VLOOKUP(B165,'2-Kosten per locatie'!$A$14:$C$56,3,FALSE)</f>
        <v>0</v>
      </c>
      <c r="W165" s="246">
        <f>IF(L165="nio",0,IF(Q165&gt;0,Q165*J165/AA165,0))*VLOOKUP(B165,'2-Kosten per locatie'!$A$14:$C$56,3,FALSE)</f>
        <v>0</v>
      </c>
      <c r="X165" s="337">
        <f>IF(L165="nio",0,IF(L165&gt;0,VLOOKUP(H165,'3-Productie normen'!A:L,VLOOKUP(L165,'3-Productie normen'!$B$35:$C$38,2,FALSE),FALSE)))</f>
        <v>0</v>
      </c>
      <c r="Y165" s="337">
        <f t="shared" ref="Y165" si="21">IF(M165&gt;0,X165*$Y$8,0)</f>
        <v>0</v>
      </c>
      <c r="Z165" s="337">
        <f t="shared" ref="Z165" si="22">IF((OR(N165&gt;0,P165&gt;0)),X165*$Z$8,0)</f>
        <v>0</v>
      </c>
      <c r="AA165" s="337">
        <f t="shared" ref="AA165" si="23">IF((OR(O165&gt;0,Q165&gt;0)),X165*$AA$8,0)</f>
        <v>0</v>
      </c>
      <c r="AB165" s="338">
        <f>VLOOKUP(H165,'3-Productie normen'!A:O,12,FALSE)</f>
        <v>0</v>
      </c>
      <c r="AC165" s="338"/>
      <c r="AE165" s="339">
        <f t="shared" si="14"/>
        <v>0</v>
      </c>
    </row>
    <row r="166" spans="1:31" ht="14.1" customHeight="1">
      <c r="A166" s="71">
        <v>166</v>
      </c>
      <c r="B166" s="482" t="s">
        <v>63</v>
      </c>
      <c r="C166" s="482"/>
      <c r="D166" s="333" t="s">
        <v>231</v>
      </c>
      <c r="E166" s="334" t="s">
        <v>306</v>
      </c>
      <c r="F166" s="513" t="s">
        <v>307</v>
      </c>
      <c r="G166" s="342" t="s">
        <v>146</v>
      </c>
      <c r="H166" s="314" t="s">
        <v>146</v>
      </c>
      <c r="I166" s="459" t="s">
        <v>203</v>
      </c>
      <c r="J166" s="335">
        <v>393.78120000000001</v>
      </c>
      <c r="K166" s="336">
        <f t="shared" si="10"/>
        <v>52</v>
      </c>
      <c r="L166" s="247">
        <v>52</v>
      </c>
      <c r="M166" s="247"/>
      <c r="N166" s="247"/>
      <c r="O166" s="247"/>
      <c r="P166" s="247"/>
      <c r="Q166" s="247"/>
      <c r="R166" s="246" t="e">
        <f>IF(L166="nio",0,IF(L166&gt;0,L166*J166/X166,0))*VLOOKUP(B166,'2-Kosten per locatie'!$A$14:$C$56,3,FALSE)</f>
        <v>#DIV/0!</v>
      </c>
      <c r="S166" s="246">
        <f>IF(L166="nio",0,IF(M166&gt;0,M166*J166/Y166,0))*VLOOKUP(B166,'2-Kosten per locatie'!$A$14:$C$56,3,FALSE)</f>
        <v>0</v>
      </c>
      <c r="T166" s="246">
        <f>IF(L166="nio",0,IF(N166&gt;0,N166*J166/Z166,0))*VLOOKUP(B166,'2-Kosten per locatie'!$A$14:$C$56,3,FALSE)</f>
        <v>0</v>
      </c>
      <c r="U166" s="246">
        <f>IF(L166="nio",0,IF(O166&gt;0,O166*J166/AA166,0))*VLOOKUP(B166,'2-Kosten per locatie'!$A$14:$C$56,3,FALSE)</f>
        <v>0</v>
      </c>
      <c r="V166" s="246">
        <f>IF(L166="nio",0,IF(P166&gt;0,P166*J166/Z166,0))*VLOOKUP(B166,'2-Kosten per locatie'!$A$14:$C$56,3,FALSE)</f>
        <v>0</v>
      </c>
      <c r="W166" s="246">
        <f>IF(L166="nio",0,IF(Q166&gt;0,Q166*J166/AA166,0))*VLOOKUP(B166,'2-Kosten per locatie'!$A$14:$C$56,3,FALSE)</f>
        <v>0</v>
      </c>
      <c r="X166" s="337">
        <f>IF(L166="nio",0,IF(L166&gt;0,VLOOKUP(H166,'3-Productie normen'!A:L,VLOOKUP(L166,'3-Productie normen'!$B$35:$C$38,2,FALSE),FALSE)))</f>
        <v>0</v>
      </c>
      <c r="Y166" s="337">
        <f t="shared" si="11"/>
        <v>0</v>
      </c>
      <c r="Z166" s="337">
        <f t="shared" si="12"/>
        <v>0</v>
      </c>
      <c r="AA166" s="337">
        <f t="shared" si="13"/>
        <v>0</v>
      </c>
      <c r="AB166" s="338" t="str">
        <f>VLOOKUP(H166,'3-Productie normen'!A:O,12,FALSE)</f>
        <v>V</v>
      </c>
      <c r="AC166" s="338"/>
      <c r="AE166" s="339">
        <f t="shared" si="14"/>
        <v>20476.6224</v>
      </c>
    </row>
    <row r="167" spans="1:31" ht="14.1" customHeight="1">
      <c r="A167" s="71">
        <v>167</v>
      </c>
      <c r="B167" s="482" t="s">
        <v>63</v>
      </c>
      <c r="C167" s="482"/>
      <c r="D167" s="333" t="s">
        <v>231</v>
      </c>
      <c r="E167" s="334" t="s">
        <v>308</v>
      </c>
      <c r="F167" s="513" t="s">
        <v>197</v>
      </c>
      <c r="G167" s="69" t="s">
        <v>301</v>
      </c>
      <c r="H167" s="314" t="s">
        <v>148</v>
      </c>
      <c r="I167" s="340"/>
      <c r="J167" s="335">
        <v>6.5490700000000004</v>
      </c>
      <c r="K167" s="336">
        <f t="shared" si="10"/>
        <v>0</v>
      </c>
      <c r="L167" s="247" t="s">
        <v>199</v>
      </c>
      <c r="M167" s="247"/>
      <c r="N167" s="247"/>
      <c r="O167" s="247"/>
      <c r="P167" s="247"/>
      <c r="Q167" s="247"/>
      <c r="R167" s="246">
        <f>IF(L167="nio",0,IF(L167&gt;0,L167*J167/X167,0))*VLOOKUP(B167,'2-Kosten per locatie'!$A$14:$C$56,3,FALSE)</f>
        <v>0</v>
      </c>
      <c r="S167" s="246">
        <f>IF(L167="nio",0,IF(M167&gt;0,M167*J167/Y167,0))*VLOOKUP(B167,'2-Kosten per locatie'!$A$14:$C$56,3,FALSE)</f>
        <v>0</v>
      </c>
      <c r="T167" s="246">
        <f>IF(L167="nio",0,IF(N167&gt;0,N167*J167/Z167,0))*VLOOKUP(B167,'2-Kosten per locatie'!$A$14:$C$56,3,FALSE)</f>
        <v>0</v>
      </c>
      <c r="U167" s="246">
        <f>IF(L167="nio",0,IF(O167&gt;0,O167*J167/AA167,0))*VLOOKUP(B167,'2-Kosten per locatie'!$A$14:$C$56,3,FALSE)</f>
        <v>0</v>
      </c>
      <c r="V167" s="246">
        <f>IF(L167="nio",0,IF(P167&gt;0,P167*J167/Z167,0))*VLOOKUP(B167,'2-Kosten per locatie'!$A$14:$C$56,3,FALSE)</f>
        <v>0</v>
      </c>
      <c r="W167" s="246">
        <f>IF(L167="nio",0,IF(Q167&gt;0,Q167*J167/AA167,0))*VLOOKUP(B167,'2-Kosten per locatie'!$A$14:$C$56,3,FALSE)</f>
        <v>0</v>
      </c>
      <c r="X167" s="337">
        <f>IF(L167="nio",0,IF(L167&gt;0,VLOOKUP(H167,'3-Productie normen'!A:L,VLOOKUP(L167,'3-Productie normen'!$B$35:$C$38,2,FALSE),FALSE)))</f>
        <v>0</v>
      </c>
      <c r="Y167" s="337">
        <f t="shared" ref="Y167" si="24">IF(M167&gt;0,X167*$Y$8,0)</f>
        <v>0</v>
      </c>
      <c r="Z167" s="337">
        <f t="shared" ref="Z167" si="25">IF((OR(N167&gt;0,P167&gt;0)),X167*$Z$8,0)</f>
        <v>0</v>
      </c>
      <c r="AA167" s="337">
        <f t="shared" ref="AA167" si="26">IF((OR(O167&gt;0,Q167&gt;0)),X167*$AA$8,0)</f>
        <v>0</v>
      </c>
      <c r="AB167" s="338">
        <f>VLOOKUP(H167,'3-Productie normen'!A:O,12,FALSE)</f>
        <v>0</v>
      </c>
      <c r="AC167" s="338"/>
      <c r="AE167" s="339">
        <f t="shared" si="14"/>
        <v>0</v>
      </c>
    </row>
    <row r="168" spans="1:31" ht="14.1" customHeight="1">
      <c r="A168" s="71">
        <v>168</v>
      </c>
      <c r="B168" s="482" t="s">
        <v>63</v>
      </c>
      <c r="C168" s="482"/>
      <c r="D168" s="333" t="s">
        <v>231</v>
      </c>
      <c r="E168" s="242" t="s">
        <v>309</v>
      </c>
      <c r="F168" s="513" t="s">
        <v>185</v>
      </c>
      <c r="G168" s="80" t="s">
        <v>310</v>
      </c>
      <c r="H168" s="317" t="s">
        <v>128</v>
      </c>
      <c r="I168" s="69" t="s">
        <v>225</v>
      </c>
      <c r="J168" s="335">
        <v>10.908200000000001</v>
      </c>
      <c r="K168" s="336">
        <f t="shared" si="10"/>
        <v>255</v>
      </c>
      <c r="L168" s="247">
        <v>255</v>
      </c>
      <c r="M168" s="247"/>
      <c r="N168" s="247"/>
      <c r="O168" s="247"/>
      <c r="P168" s="247"/>
      <c r="Q168" s="247"/>
      <c r="R168" s="246" t="e">
        <f>IF(L168="nio",0,IF(L168&gt;0,L168*J168/X168,0))*VLOOKUP(B168,'2-Kosten per locatie'!$A$14:$C$56,3,FALSE)</f>
        <v>#DIV/0!</v>
      </c>
      <c r="S168" s="246">
        <f>IF(L168="nio",0,IF(M168&gt;0,M168*J168/Y168,0))*VLOOKUP(B168,'2-Kosten per locatie'!$A$14:$C$56,3,FALSE)</f>
        <v>0</v>
      </c>
      <c r="T168" s="246">
        <f>IF(L168="nio",0,IF(N168&gt;0,N168*J168/Z168,0))*VLOOKUP(B168,'2-Kosten per locatie'!$A$14:$C$56,3,FALSE)</f>
        <v>0</v>
      </c>
      <c r="U168" s="246">
        <f>IF(L168="nio",0,IF(O168&gt;0,O168*J168/AA168,0))*VLOOKUP(B168,'2-Kosten per locatie'!$A$14:$C$56,3,FALSE)</f>
        <v>0</v>
      </c>
      <c r="V168" s="246">
        <f>IF(L168="nio",0,IF(P168&gt;0,P168*J168/Z168,0))*VLOOKUP(B168,'2-Kosten per locatie'!$A$14:$C$56,3,FALSE)</f>
        <v>0</v>
      </c>
      <c r="W168" s="246">
        <f>IF(L168="nio",0,IF(Q168&gt;0,Q168*J168/AA168,0))*VLOOKUP(B168,'2-Kosten per locatie'!$A$14:$C$56,3,FALSE)</f>
        <v>0</v>
      </c>
      <c r="X168" s="337">
        <f>IF(L168="nio",0,IF(L168&gt;0,VLOOKUP(H168,'3-Productie normen'!A:L,VLOOKUP(L168,'3-Productie normen'!$B$35:$C$38,2,FALSE),FALSE)))</f>
        <v>0</v>
      </c>
      <c r="Y168" s="337">
        <f t="shared" si="11"/>
        <v>0</v>
      </c>
      <c r="Z168" s="337">
        <f t="shared" si="12"/>
        <v>0</v>
      </c>
      <c r="AA168" s="337">
        <f t="shared" si="13"/>
        <v>0</v>
      </c>
      <c r="AB168" s="338" t="str">
        <f>VLOOKUP(H168,'3-Productie normen'!A:O,12,FALSE)</f>
        <v>B</v>
      </c>
      <c r="AC168" s="338"/>
      <c r="AE168" s="339">
        <f t="shared" si="14"/>
        <v>2781.5910000000003</v>
      </c>
    </row>
    <row r="169" spans="1:31" ht="14.1" customHeight="1">
      <c r="A169" s="71">
        <v>169</v>
      </c>
      <c r="B169" s="482" t="s">
        <v>63</v>
      </c>
      <c r="C169" s="482"/>
      <c r="D169" s="333" t="s">
        <v>231</v>
      </c>
      <c r="E169" s="334" t="s">
        <v>311</v>
      </c>
      <c r="F169" s="513" t="s">
        <v>197</v>
      </c>
      <c r="G169" s="69" t="s">
        <v>301</v>
      </c>
      <c r="H169" s="314" t="s">
        <v>148</v>
      </c>
      <c r="I169" s="69"/>
      <c r="J169" s="335">
        <v>2.9474999999999998</v>
      </c>
      <c r="K169" s="336">
        <f t="shared" si="10"/>
        <v>0</v>
      </c>
      <c r="L169" s="247" t="s">
        <v>199</v>
      </c>
      <c r="M169" s="247"/>
      <c r="N169" s="247"/>
      <c r="O169" s="247"/>
      <c r="P169" s="247"/>
      <c r="Q169" s="247"/>
      <c r="R169" s="246">
        <f>IF(L169="nio",0,IF(L169&gt;0,L169*J169/X169,0))*VLOOKUP(B169,'2-Kosten per locatie'!$A$14:$C$56,3,FALSE)</f>
        <v>0</v>
      </c>
      <c r="S169" s="246">
        <f>IF(L169="nio",0,IF(M169&gt;0,M169*J169/Y169,0))*VLOOKUP(B169,'2-Kosten per locatie'!$A$14:$C$56,3,FALSE)</f>
        <v>0</v>
      </c>
      <c r="T169" s="246">
        <f>IF(L169="nio",0,IF(N169&gt;0,N169*J169/Z169,0))*VLOOKUP(B169,'2-Kosten per locatie'!$A$14:$C$56,3,FALSE)</f>
        <v>0</v>
      </c>
      <c r="U169" s="246">
        <f>IF(L169="nio",0,IF(O169&gt;0,O169*J169/AA169,0))*VLOOKUP(B169,'2-Kosten per locatie'!$A$14:$C$56,3,FALSE)</f>
        <v>0</v>
      </c>
      <c r="V169" s="246">
        <f>IF(L169="nio",0,IF(P169&gt;0,P169*J169/Z169,0))*VLOOKUP(B169,'2-Kosten per locatie'!$A$14:$C$56,3,FALSE)</f>
        <v>0</v>
      </c>
      <c r="W169" s="246">
        <f>IF(L169="nio",0,IF(Q169&gt;0,Q169*J169/AA169,0))*VLOOKUP(B169,'2-Kosten per locatie'!$A$14:$C$56,3,FALSE)</f>
        <v>0</v>
      </c>
      <c r="X169" s="337">
        <f>IF(L169="nio",0,IF(L169&gt;0,VLOOKUP(H169,'3-Productie normen'!A:L,VLOOKUP(L169,'3-Productie normen'!$B$35:$C$38,2,FALSE),FALSE)))</f>
        <v>0</v>
      </c>
      <c r="Y169" s="337">
        <f t="shared" ref="Y169" si="27">IF(M169&gt;0,X169*$Y$8,0)</f>
        <v>0</v>
      </c>
      <c r="Z169" s="337">
        <f t="shared" ref="Z169" si="28">IF((OR(N169&gt;0,P169&gt;0)),X169*$Z$8,0)</f>
        <v>0</v>
      </c>
      <c r="AA169" s="337">
        <f t="shared" ref="AA169" si="29">IF((OR(O169&gt;0,Q169&gt;0)),X169*$AA$8,0)</f>
        <v>0</v>
      </c>
      <c r="AB169" s="338">
        <f>VLOOKUP(H169,'3-Productie normen'!A:O,12,FALSE)</f>
        <v>0</v>
      </c>
      <c r="AC169" s="338"/>
      <c r="AE169" s="339">
        <f t="shared" si="14"/>
        <v>0</v>
      </c>
    </row>
    <row r="170" spans="1:31" ht="14.1" customHeight="1">
      <c r="A170" s="71">
        <v>170</v>
      </c>
      <c r="B170" s="482" t="s">
        <v>63</v>
      </c>
      <c r="C170" s="482"/>
      <c r="D170" s="333">
        <v>1</v>
      </c>
      <c r="E170" s="334" t="s">
        <v>312</v>
      </c>
      <c r="F170" s="513" t="s">
        <v>185</v>
      </c>
      <c r="G170" s="69" t="s">
        <v>310</v>
      </c>
      <c r="H170" s="317" t="s">
        <v>128</v>
      </c>
      <c r="I170" s="340" t="s">
        <v>225</v>
      </c>
      <c r="J170" s="335">
        <v>46.992849999999997</v>
      </c>
      <c r="K170" s="336">
        <f t="shared" si="10"/>
        <v>255</v>
      </c>
      <c r="L170" s="247">
        <v>255</v>
      </c>
      <c r="M170" s="247"/>
      <c r="N170" s="247"/>
      <c r="O170" s="247"/>
      <c r="P170" s="247"/>
      <c r="Q170" s="247"/>
      <c r="R170" s="246" t="e">
        <f>IF(L170="nio",0,IF(L170&gt;0,L170*J170/X170,0))*VLOOKUP(B170,'2-Kosten per locatie'!$A$14:$C$56,3,FALSE)</f>
        <v>#DIV/0!</v>
      </c>
      <c r="S170" s="246">
        <f>IF(L170="nio",0,IF(M170&gt;0,M170*J170/Y170,0))*VLOOKUP(B170,'2-Kosten per locatie'!$A$14:$C$56,3,FALSE)</f>
        <v>0</v>
      </c>
      <c r="T170" s="246">
        <f>IF(L170="nio",0,IF(N170&gt;0,N170*J170/Z170,0))*VLOOKUP(B170,'2-Kosten per locatie'!$A$14:$C$56,3,FALSE)</f>
        <v>0</v>
      </c>
      <c r="U170" s="246">
        <f>IF(L170="nio",0,IF(O170&gt;0,O170*J170/AA170,0))*VLOOKUP(B170,'2-Kosten per locatie'!$A$14:$C$56,3,FALSE)</f>
        <v>0</v>
      </c>
      <c r="V170" s="246">
        <f>IF(L170="nio",0,IF(P170&gt;0,P170*J170/Z170,0))*VLOOKUP(B170,'2-Kosten per locatie'!$A$14:$C$56,3,FALSE)</f>
        <v>0</v>
      </c>
      <c r="W170" s="246">
        <f>IF(L170="nio",0,IF(Q170&gt;0,Q170*J170/AA170,0))*VLOOKUP(B170,'2-Kosten per locatie'!$A$14:$C$56,3,FALSE)</f>
        <v>0</v>
      </c>
      <c r="X170" s="337">
        <f>IF(L170="nio",0,IF(L170&gt;0,VLOOKUP(H170,'3-Productie normen'!A:L,VLOOKUP(L170,'3-Productie normen'!$B$35:$C$38,2,FALSE),FALSE)))</f>
        <v>0</v>
      </c>
      <c r="Y170" s="337">
        <f t="shared" si="11"/>
        <v>0</v>
      </c>
      <c r="Z170" s="337">
        <f t="shared" si="12"/>
        <v>0</v>
      </c>
      <c r="AA170" s="337">
        <f t="shared" si="13"/>
        <v>0</v>
      </c>
      <c r="AB170" s="338" t="str">
        <f>VLOOKUP(H170,'3-Productie normen'!A:O,12,FALSE)</f>
        <v>B</v>
      </c>
      <c r="AC170" s="338"/>
      <c r="AE170" s="339">
        <f t="shared" si="14"/>
        <v>11983.176749999999</v>
      </c>
    </row>
    <row r="171" spans="1:31" ht="14.1" customHeight="1">
      <c r="A171" s="71">
        <v>171</v>
      </c>
      <c r="B171" s="482" t="s">
        <v>63</v>
      </c>
      <c r="C171" s="482"/>
      <c r="D171" s="333">
        <v>1</v>
      </c>
      <c r="E171" s="334" t="s">
        <v>313</v>
      </c>
      <c r="F171" s="513" t="s">
        <v>197</v>
      </c>
      <c r="G171" s="69" t="s">
        <v>314</v>
      </c>
      <c r="H171" s="314" t="s">
        <v>148</v>
      </c>
      <c r="I171" s="69"/>
      <c r="J171" s="335">
        <v>2.68004</v>
      </c>
      <c r="K171" s="336">
        <f t="shared" si="10"/>
        <v>0</v>
      </c>
      <c r="L171" s="247" t="s">
        <v>199</v>
      </c>
      <c r="M171" s="247"/>
      <c r="N171" s="247"/>
      <c r="O171" s="247"/>
      <c r="P171" s="247"/>
      <c r="Q171" s="247"/>
      <c r="R171" s="246">
        <f>IF(L171="nio",0,IF(L171&gt;0,L171*J171/X171,0))*VLOOKUP(B171,'2-Kosten per locatie'!$A$14:$C$56,3,FALSE)</f>
        <v>0</v>
      </c>
      <c r="S171" s="246">
        <f>IF(L171="nio",0,IF(M171&gt;0,M171*J171/Y171,0))*VLOOKUP(B171,'2-Kosten per locatie'!$A$14:$C$56,3,FALSE)</f>
        <v>0</v>
      </c>
      <c r="T171" s="246">
        <f>IF(L171="nio",0,IF(N171&gt;0,N171*J171/Z171,0))*VLOOKUP(B171,'2-Kosten per locatie'!$A$14:$C$56,3,FALSE)</f>
        <v>0</v>
      </c>
      <c r="U171" s="246">
        <f>IF(L171="nio",0,IF(O171&gt;0,O171*J171/AA171,0))*VLOOKUP(B171,'2-Kosten per locatie'!$A$14:$C$56,3,FALSE)</f>
        <v>0</v>
      </c>
      <c r="V171" s="246">
        <f>IF(L171="nio",0,IF(P171&gt;0,P171*J171/Z171,0))*VLOOKUP(B171,'2-Kosten per locatie'!$A$14:$C$56,3,FALSE)</f>
        <v>0</v>
      </c>
      <c r="W171" s="246">
        <f>IF(L171="nio",0,IF(Q171&gt;0,Q171*J171/AA171,0))*VLOOKUP(B171,'2-Kosten per locatie'!$A$14:$C$56,3,FALSE)</f>
        <v>0</v>
      </c>
      <c r="X171" s="337">
        <f>IF(L171="nio",0,IF(L171&gt;0,VLOOKUP(H171,'3-Productie normen'!A:L,VLOOKUP(L171,'3-Productie normen'!$B$35:$C$38,2,FALSE),FALSE)))</f>
        <v>0</v>
      </c>
      <c r="Y171" s="337">
        <f t="shared" ref="Y171" si="30">IF(M171&gt;0,X171*$Y$8,0)</f>
        <v>0</v>
      </c>
      <c r="Z171" s="337">
        <f t="shared" ref="Z171" si="31">IF((OR(N171&gt;0,P171&gt;0)),X171*$Z$8,0)</f>
        <v>0</v>
      </c>
      <c r="AA171" s="337">
        <f t="shared" ref="AA171" si="32">IF((OR(O171&gt;0,Q171&gt;0)),X171*$AA$8,0)</f>
        <v>0</v>
      </c>
      <c r="AB171" s="338">
        <f>VLOOKUP(H171,'3-Productie normen'!A:O,12,FALSE)</f>
        <v>0</v>
      </c>
      <c r="AC171" s="338"/>
      <c r="AE171" s="339">
        <f t="shared" si="14"/>
        <v>0</v>
      </c>
    </row>
    <row r="172" spans="1:31" ht="14.1" customHeight="1">
      <c r="A172" s="71">
        <v>172</v>
      </c>
      <c r="B172" s="482" t="s">
        <v>63</v>
      </c>
      <c r="C172" s="482"/>
      <c r="D172" s="333">
        <v>1</v>
      </c>
      <c r="E172" s="334" t="s">
        <v>315</v>
      </c>
      <c r="F172" s="513" t="s">
        <v>185</v>
      </c>
      <c r="G172" s="69" t="s">
        <v>316</v>
      </c>
      <c r="H172" s="317" t="s">
        <v>128</v>
      </c>
      <c r="I172" s="69" t="s">
        <v>203</v>
      </c>
      <c r="J172" s="335">
        <v>3.2600600000000002</v>
      </c>
      <c r="K172" s="336">
        <f t="shared" si="10"/>
        <v>255</v>
      </c>
      <c r="L172" s="247">
        <v>255</v>
      </c>
      <c r="M172" s="247"/>
      <c r="N172" s="247"/>
      <c r="O172" s="247"/>
      <c r="P172" s="247"/>
      <c r="Q172" s="247"/>
      <c r="R172" s="246" t="e">
        <f>IF(L172="nio",0,IF(L172&gt;0,L172*J172/X172,0))*VLOOKUP(B172,'2-Kosten per locatie'!$A$14:$C$56,3,FALSE)</f>
        <v>#DIV/0!</v>
      </c>
      <c r="S172" s="246">
        <f>IF(L172="nio",0,IF(M172&gt;0,M172*J172/Y172,0))*VLOOKUP(B172,'2-Kosten per locatie'!$A$14:$C$56,3,FALSE)</f>
        <v>0</v>
      </c>
      <c r="T172" s="246">
        <f>IF(L172="nio",0,IF(N172&gt;0,N172*J172/Z172,0))*VLOOKUP(B172,'2-Kosten per locatie'!$A$14:$C$56,3,FALSE)</f>
        <v>0</v>
      </c>
      <c r="U172" s="246">
        <f>IF(L172="nio",0,IF(O172&gt;0,O172*J172/AA172,0))*VLOOKUP(B172,'2-Kosten per locatie'!$A$14:$C$56,3,FALSE)</f>
        <v>0</v>
      </c>
      <c r="V172" s="246">
        <f>IF(L172="nio",0,IF(P172&gt;0,P172*J172/Z172,0))*VLOOKUP(B172,'2-Kosten per locatie'!$A$14:$C$56,3,FALSE)</f>
        <v>0</v>
      </c>
      <c r="W172" s="246">
        <f>IF(L172="nio",0,IF(Q172&gt;0,Q172*J172/AA172,0))*VLOOKUP(B172,'2-Kosten per locatie'!$A$14:$C$56,3,FALSE)</f>
        <v>0</v>
      </c>
      <c r="X172" s="337">
        <f>IF(L172="nio",0,IF(L172&gt;0,VLOOKUP(H172,'3-Productie normen'!A:L,VLOOKUP(L172,'3-Productie normen'!$B$35:$C$38,2,FALSE),FALSE)))</f>
        <v>0</v>
      </c>
      <c r="Y172" s="337">
        <f t="shared" si="11"/>
        <v>0</v>
      </c>
      <c r="Z172" s="337">
        <f t="shared" si="12"/>
        <v>0</v>
      </c>
      <c r="AA172" s="337">
        <f t="shared" si="13"/>
        <v>0</v>
      </c>
      <c r="AB172" s="338" t="str">
        <f>VLOOKUP(H172,'3-Productie normen'!A:O,12,FALSE)</f>
        <v>B</v>
      </c>
      <c r="AC172" s="338"/>
      <c r="AE172" s="339">
        <f t="shared" si="14"/>
        <v>831.31530000000009</v>
      </c>
    </row>
    <row r="173" spans="1:31" ht="14.1" customHeight="1">
      <c r="A173" s="71">
        <v>173</v>
      </c>
      <c r="B173" s="482" t="s">
        <v>63</v>
      </c>
      <c r="C173" s="482"/>
      <c r="D173" s="333">
        <v>1</v>
      </c>
      <c r="E173" s="334" t="s">
        <v>317</v>
      </c>
      <c r="F173" s="513" t="s">
        <v>185</v>
      </c>
      <c r="G173" s="69" t="s">
        <v>291</v>
      </c>
      <c r="H173" s="69" t="s">
        <v>135</v>
      </c>
      <c r="I173" s="499"/>
      <c r="J173" s="335">
        <v>7.2321499999999999</v>
      </c>
      <c r="K173" s="336">
        <f t="shared" si="10"/>
        <v>255</v>
      </c>
      <c r="L173" s="247">
        <v>255</v>
      </c>
      <c r="M173" s="247"/>
      <c r="N173" s="247"/>
      <c r="O173" s="247"/>
      <c r="P173" s="247"/>
      <c r="Q173" s="247"/>
      <c r="R173" s="246" t="e">
        <f>IF(L173="nio",0,IF(L173&gt;0,L173*J173/X173,0))*VLOOKUP(B173,'2-Kosten per locatie'!$A$14:$C$56,3,FALSE)</f>
        <v>#DIV/0!</v>
      </c>
      <c r="S173" s="246">
        <f>IF(L173="nio",0,IF(M173&gt;0,M173*J173/Y173,0))*VLOOKUP(B173,'2-Kosten per locatie'!$A$14:$C$56,3,FALSE)</f>
        <v>0</v>
      </c>
      <c r="T173" s="246">
        <f>IF(L173="nio",0,IF(N173&gt;0,N173*J173/Z173,0))*VLOOKUP(B173,'2-Kosten per locatie'!$A$14:$C$56,3,FALSE)</f>
        <v>0</v>
      </c>
      <c r="U173" s="246">
        <f>IF(L173="nio",0,IF(O173&gt;0,O173*J173/AA173,0))*VLOOKUP(B173,'2-Kosten per locatie'!$A$14:$C$56,3,FALSE)</f>
        <v>0</v>
      </c>
      <c r="V173" s="246">
        <f>IF(L173="nio",0,IF(P173&gt;0,P173*J173/Z173,0))*VLOOKUP(B173,'2-Kosten per locatie'!$A$14:$C$56,3,FALSE)</f>
        <v>0</v>
      </c>
      <c r="W173" s="246">
        <f>IF(L173="nio",0,IF(Q173&gt;0,Q173*J173/AA173,0))*VLOOKUP(B173,'2-Kosten per locatie'!$A$14:$C$56,3,FALSE)</f>
        <v>0</v>
      </c>
      <c r="X173" s="337">
        <f>IF(L173="nio",0,IF(L173&gt;0,VLOOKUP(H173,'3-Productie normen'!A:L,VLOOKUP(L173,'3-Productie normen'!$B$35:$C$38,2,FALSE),FALSE)))</f>
        <v>0</v>
      </c>
      <c r="Y173" s="337">
        <f t="shared" si="11"/>
        <v>0</v>
      </c>
      <c r="Z173" s="337">
        <f t="shared" si="12"/>
        <v>0</v>
      </c>
      <c r="AA173" s="337">
        <f t="shared" si="13"/>
        <v>0</v>
      </c>
      <c r="AB173" s="338" t="str">
        <f>VLOOKUP(H173,'3-Productie normen'!A:O,12,FALSE)</f>
        <v>V</v>
      </c>
      <c r="AC173" s="338"/>
      <c r="AE173" s="339">
        <f t="shared" si="14"/>
        <v>1844.1982499999999</v>
      </c>
    </row>
    <row r="174" spans="1:31" ht="14.1" customHeight="1">
      <c r="A174" s="71">
        <v>174</v>
      </c>
      <c r="B174" s="482" t="s">
        <v>63</v>
      </c>
      <c r="C174" s="482"/>
      <c r="D174" s="333">
        <v>1</v>
      </c>
      <c r="E174" s="334" t="s">
        <v>318</v>
      </c>
      <c r="F174" s="513" t="s">
        <v>185</v>
      </c>
      <c r="G174" s="298" t="s">
        <v>319</v>
      </c>
      <c r="H174" s="314" t="s">
        <v>143</v>
      </c>
      <c r="I174" s="459" t="s">
        <v>225</v>
      </c>
      <c r="J174" s="335">
        <v>6.0846600000000004</v>
      </c>
      <c r="K174" s="336">
        <f t="shared" si="10"/>
        <v>255</v>
      </c>
      <c r="L174" s="247">
        <v>255</v>
      </c>
      <c r="M174" s="247"/>
      <c r="N174" s="247"/>
      <c r="O174" s="247"/>
      <c r="P174" s="247"/>
      <c r="Q174" s="247"/>
      <c r="R174" s="246" t="e">
        <f>IF(L174="nio",0,IF(L174&gt;0,L174*J174/X174,0))*VLOOKUP(B174,'2-Kosten per locatie'!$A$14:$C$56,3,FALSE)</f>
        <v>#DIV/0!</v>
      </c>
      <c r="S174" s="246">
        <f>IF(L174="nio",0,IF(M174&gt;0,M174*J174/Y174,0))*VLOOKUP(B174,'2-Kosten per locatie'!$A$14:$C$56,3,FALSE)</f>
        <v>0</v>
      </c>
      <c r="T174" s="246">
        <f>IF(L174="nio",0,IF(N174&gt;0,N174*J174/Z174,0))*VLOOKUP(B174,'2-Kosten per locatie'!$A$14:$C$56,3,FALSE)</f>
        <v>0</v>
      </c>
      <c r="U174" s="246">
        <f>IF(L174="nio",0,IF(O174&gt;0,O174*J174/AA174,0))*VLOOKUP(B174,'2-Kosten per locatie'!$A$14:$C$56,3,FALSE)</f>
        <v>0</v>
      </c>
      <c r="V174" s="246">
        <f>IF(L174="nio",0,IF(P174&gt;0,P174*J174/Z174,0))*VLOOKUP(B174,'2-Kosten per locatie'!$A$14:$C$56,3,FALSE)</f>
        <v>0</v>
      </c>
      <c r="W174" s="246">
        <f>IF(L174="nio",0,IF(Q174&gt;0,Q174*J174/AA174,0))*VLOOKUP(B174,'2-Kosten per locatie'!$A$14:$C$56,3,FALSE)</f>
        <v>0</v>
      </c>
      <c r="X174" s="337">
        <f>IF(L174="nio",0,IF(L174&gt;0,VLOOKUP(H174,'3-Productie normen'!A:L,VLOOKUP(L174,'3-Productie normen'!$B$35:$C$38,2,FALSE),FALSE)))</f>
        <v>0</v>
      </c>
      <c r="Y174" s="337">
        <f t="shared" si="11"/>
        <v>0</v>
      </c>
      <c r="Z174" s="337">
        <f t="shared" si="12"/>
        <v>0</v>
      </c>
      <c r="AA174" s="337">
        <f t="shared" si="13"/>
        <v>0</v>
      </c>
      <c r="AB174" s="338" t="str">
        <f>VLOOKUP(H174,'3-Productie normen'!A:O,12,FALSE)</f>
        <v>V</v>
      </c>
      <c r="AC174" s="338"/>
      <c r="AE174" s="339">
        <f t="shared" si="14"/>
        <v>1551.5883000000001</v>
      </c>
    </row>
    <row r="175" spans="1:31" ht="14.1" customHeight="1">
      <c r="A175" s="71">
        <v>175</v>
      </c>
      <c r="B175" s="482" t="s">
        <v>63</v>
      </c>
      <c r="C175" s="482"/>
      <c r="D175" s="333">
        <v>1</v>
      </c>
      <c r="E175" s="334" t="s">
        <v>320</v>
      </c>
      <c r="F175" s="513" t="s">
        <v>185</v>
      </c>
      <c r="G175" s="298" t="s">
        <v>321</v>
      </c>
      <c r="H175" s="298" t="s">
        <v>145</v>
      </c>
      <c r="I175" s="499"/>
      <c r="J175" s="335">
        <v>38.709600000000002</v>
      </c>
      <c r="K175" s="336">
        <f t="shared" si="10"/>
        <v>255</v>
      </c>
      <c r="L175" s="247">
        <v>255</v>
      </c>
      <c r="M175" s="247"/>
      <c r="N175" s="247"/>
      <c r="O175" s="247"/>
      <c r="P175" s="247"/>
      <c r="Q175" s="247"/>
      <c r="R175" s="246" t="e">
        <f>IF(L175="nio",0,IF(L175&gt;0,L175*J175/X175,0))*VLOOKUP(B175,'2-Kosten per locatie'!$A$14:$C$56,3,FALSE)</f>
        <v>#DIV/0!</v>
      </c>
      <c r="S175" s="246">
        <f>IF(L175="nio",0,IF(M175&gt;0,M175*J175/Y175,0))*VLOOKUP(B175,'2-Kosten per locatie'!$A$14:$C$56,3,FALSE)</f>
        <v>0</v>
      </c>
      <c r="T175" s="246">
        <f>IF(L175="nio",0,IF(N175&gt;0,N175*J175/Z175,0))*VLOOKUP(B175,'2-Kosten per locatie'!$A$14:$C$56,3,FALSE)</f>
        <v>0</v>
      </c>
      <c r="U175" s="246">
        <f>IF(L175="nio",0,IF(O175&gt;0,O175*J175/AA175,0))*VLOOKUP(B175,'2-Kosten per locatie'!$A$14:$C$56,3,FALSE)</f>
        <v>0</v>
      </c>
      <c r="V175" s="246">
        <f>IF(L175="nio",0,IF(P175&gt;0,P175*J175/Z175,0))*VLOOKUP(B175,'2-Kosten per locatie'!$A$14:$C$56,3,FALSE)</f>
        <v>0</v>
      </c>
      <c r="W175" s="246">
        <f>IF(L175="nio",0,IF(Q175&gt;0,Q175*J175/AA175,0))*VLOOKUP(B175,'2-Kosten per locatie'!$A$14:$C$56,3,FALSE)</f>
        <v>0</v>
      </c>
      <c r="X175" s="337">
        <f>IF(L175="nio",0,IF(L175&gt;0,VLOOKUP(H175,'3-Productie normen'!A:L,VLOOKUP(L175,'3-Productie normen'!$B$35:$C$38,2,FALSE),FALSE)))</f>
        <v>0</v>
      </c>
      <c r="Y175" s="337">
        <f t="shared" si="11"/>
        <v>0</v>
      </c>
      <c r="Z175" s="337">
        <f t="shared" si="12"/>
        <v>0</v>
      </c>
      <c r="AA175" s="337">
        <f t="shared" si="13"/>
        <v>0</v>
      </c>
      <c r="AB175" s="338" t="str">
        <f>VLOOKUP(H175,'3-Productie normen'!A:O,12,FALSE)</f>
        <v>B</v>
      </c>
      <c r="AC175" s="338"/>
      <c r="AE175" s="339">
        <f t="shared" si="14"/>
        <v>9870.9480000000003</v>
      </c>
    </row>
    <row r="176" spans="1:31" ht="14.1" customHeight="1">
      <c r="A176" s="71">
        <v>176</v>
      </c>
      <c r="B176" s="482" t="s">
        <v>63</v>
      </c>
      <c r="C176" s="482"/>
      <c r="D176" s="333">
        <v>1</v>
      </c>
      <c r="E176" s="334" t="s">
        <v>322</v>
      </c>
      <c r="F176" s="513" t="s">
        <v>197</v>
      </c>
      <c r="G176" s="298" t="s">
        <v>323</v>
      </c>
      <c r="H176" s="314" t="s">
        <v>148</v>
      </c>
      <c r="I176" s="69"/>
      <c r="J176" s="335">
        <v>389.7654</v>
      </c>
      <c r="K176" s="336">
        <f t="shared" si="10"/>
        <v>0</v>
      </c>
      <c r="L176" s="247" t="s">
        <v>199</v>
      </c>
      <c r="M176" s="247"/>
      <c r="N176" s="247"/>
      <c r="O176" s="247"/>
      <c r="P176" s="247"/>
      <c r="Q176" s="247"/>
      <c r="R176" s="246">
        <f>IF(L176="nio",0,IF(L176&gt;0,L176*J176/X176,0))*VLOOKUP(B176,'2-Kosten per locatie'!$A$14:$C$56,3,FALSE)</f>
        <v>0</v>
      </c>
      <c r="S176" s="246">
        <f>IF(L176="nio",0,IF(M176&gt;0,M176*J176/Y176,0))*VLOOKUP(B176,'2-Kosten per locatie'!$A$14:$C$56,3,FALSE)</f>
        <v>0</v>
      </c>
      <c r="T176" s="246">
        <f>IF(L176="nio",0,IF(N176&gt;0,N176*J176/Z176,0))*VLOOKUP(B176,'2-Kosten per locatie'!$A$14:$C$56,3,FALSE)</f>
        <v>0</v>
      </c>
      <c r="U176" s="246">
        <f>IF(L176="nio",0,IF(O176&gt;0,O176*J176/AA176,0))*VLOOKUP(B176,'2-Kosten per locatie'!$A$14:$C$56,3,FALSE)</f>
        <v>0</v>
      </c>
      <c r="V176" s="246">
        <f>IF(L176="nio",0,IF(P176&gt;0,P176*J176/Z176,0))*VLOOKUP(B176,'2-Kosten per locatie'!$A$14:$C$56,3,FALSE)</f>
        <v>0</v>
      </c>
      <c r="W176" s="246">
        <f>IF(L176="nio",0,IF(Q176&gt;0,Q176*J176/AA176,0))*VLOOKUP(B176,'2-Kosten per locatie'!$A$14:$C$56,3,FALSE)</f>
        <v>0</v>
      </c>
      <c r="X176" s="337">
        <f>IF(L176="nio",0,IF(L176&gt;0,VLOOKUP(H176,'3-Productie normen'!A:L,VLOOKUP(L176,'3-Productie normen'!$B$35:$C$38,2,FALSE),FALSE)))</f>
        <v>0</v>
      </c>
      <c r="Y176" s="337">
        <f t="shared" ref="Y176" si="33">IF(M176&gt;0,X176*$Y$8,0)</f>
        <v>0</v>
      </c>
      <c r="Z176" s="337">
        <f t="shared" ref="Z176" si="34">IF((OR(N176&gt;0,P176&gt;0)),X176*$Z$8,0)</f>
        <v>0</v>
      </c>
      <c r="AA176" s="337">
        <f t="shared" ref="AA176" si="35">IF((OR(O176&gt;0,Q176&gt;0)),X176*$AA$8,0)</f>
        <v>0</v>
      </c>
      <c r="AB176" s="338">
        <f>VLOOKUP(H176,'3-Productie normen'!A:O,12,FALSE)</f>
        <v>0</v>
      </c>
      <c r="AC176" s="338"/>
      <c r="AE176" s="339">
        <f t="shared" si="14"/>
        <v>0</v>
      </c>
    </row>
    <row r="177" spans="1:31" ht="14.1" customHeight="1">
      <c r="A177" s="71">
        <v>177</v>
      </c>
      <c r="B177" s="482" t="s">
        <v>64</v>
      </c>
      <c r="C177" s="482"/>
      <c r="D177" s="484" t="s">
        <v>231</v>
      </c>
      <c r="E177" s="334" t="s">
        <v>324</v>
      </c>
      <c r="F177" s="513" t="s">
        <v>185</v>
      </c>
      <c r="G177" s="69" t="s">
        <v>325</v>
      </c>
      <c r="H177" s="69" t="s">
        <v>133</v>
      </c>
      <c r="I177" s="459" t="s">
        <v>225</v>
      </c>
      <c r="J177" s="335">
        <v>16</v>
      </c>
      <c r="K177" s="336">
        <f t="shared" si="10"/>
        <v>255</v>
      </c>
      <c r="L177" s="247">
        <v>255</v>
      </c>
      <c r="M177" s="247"/>
      <c r="N177" s="247"/>
      <c r="O177" s="247"/>
      <c r="P177" s="247"/>
      <c r="Q177" s="247"/>
      <c r="R177" s="246" t="e">
        <f>IF(L177="nio",0,IF(L177&gt;0,L177*J177/X177,0))*VLOOKUP(B177,'2-Kosten per locatie'!$A$14:$C$56,3,FALSE)</f>
        <v>#DIV/0!</v>
      </c>
      <c r="S177" s="246">
        <f>IF(L177="nio",0,IF(M177&gt;0,M177*J177/Y177,0))*VLOOKUP(B177,'2-Kosten per locatie'!$A$14:$C$56,3,FALSE)</f>
        <v>0</v>
      </c>
      <c r="T177" s="246">
        <f>IF(L177="nio",0,IF(N177&gt;0,N177*J177/Z177,0))*VLOOKUP(B177,'2-Kosten per locatie'!$A$14:$C$56,3,FALSE)</f>
        <v>0</v>
      </c>
      <c r="U177" s="246">
        <f>IF(L177="nio",0,IF(O177&gt;0,O177*J177/AA177,0))*VLOOKUP(B177,'2-Kosten per locatie'!$A$14:$C$56,3,FALSE)</f>
        <v>0</v>
      </c>
      <c r="V177" s="246">
        <f>IF(L177="nio",0,IF(P177&gt;0,P177*J177/Z177,0))*VLOOKUP(B177,'2-Kosten per locatie'!$A$14:$C$56,3,FALSE)</f>
        <v>0</v>
      </c>
      <c r="W177" s="246">
        <f>IF(L177="nio",0,IF(Q177&gt;0,Q177*J177/AA177,0))*VLOOKUP(B177,'2-Kosten per locatie'!$A$14:$C$56,3,FALSE)</f>
        <v>0</v>
      </c>
      <c r="X177" s="337">
        <f>IF(L177="nio",0,IF(L177&gt;0,VLOOKUP(H177,'3-Productie normen'!A:L,VLOOKUP(L177,'3-Productie normen'!$B$35:$C$38,2,FALSE),FALSE)))</f>
        <v>0</v>
      </c>
      <c r="Y177" s="337">
        <f t="shared" si="11"/>
        <v>0</v>
      </c>
      <c r="Z177" s="337">
        <f t="shared" si="12"/>
        <v>0</v>
      </c>
      <c r="AA177" s="337">
        <f t="shared" si="13"/>
        <v>0</v>
      </c>
      <c r="AB177" s="338" t="str">
        <f>VLOOKUP(H177,'3-Productie normen'!A:O,12,FALSE)</f>
        <v>V</v>
      </c>
      <c r="AC177" s="338"/>
      <c r="AE177" s="339">
        <f t="shared" si="14"/>
        <v>4080</v>
      </c>
    </row>
    <row r="178" spans="1:31" ht="14.1" customHeight="1">
      <c r="A178" s="71">
        <v>178</v>
      </c>
      <c r="B178" s="482" t="s">
        <v>64</v>
      </c>
      <c r="C178" s="482"/>
      <c r="D178" s="484" t="s">
        <v>280</v>
      </c>
      <c r="E178" s="334" t="s">
        <v>324</v>
      </c>
      <c r="F178" s="513" t="s">
        <v>185</v>
      </c>
      <c r="G178" s="69" t="s">
        <v>220</v>
      </c>
      <c r="H178" s="298" t="s">
        <v>143</v>
      </c>
      <c r="I178" s="69" t="s">
        <v>326</v>
      </c>
      <c r="J178" s="335">
        <v>21</v>
      </c>
      <c r="K178" s="336">
        <f t="shared" si="10"/>
        <v>255</v>
      </c>
      <c r="L178" s="247">
        <v>255</v>
      </c>
      <c r="M178" s="247"/>
      <c r="N178" s="247"/>
      <c r="O178" s="247"/>
      <c r="P178" s="247"/>
      <c r="Q178" s="247"/>
      <c r="R178" s="246" t="e">
        <f>IF(L178="nio",0,IF(L178&gt;0,L178*J178/X178,0))*VLOOKUP(B178,'2-Kosten per locatie'!$A$14:$C$56,3,FALSE)</f>
        <v>#DIV/0!</v>
      </c>
      <c r="S178" s="246">
        <f>IF(L178="nio",0,IF(M178&gt;0,M178*J178/Y178,0))*VLOOKUP(B178,'2-Kosten per locatie'!$A$14:$C$56,3,FALSE)</f>
        <v>0</v>
      </c>
      <c r="T178" s="246">
        <f>IF(L178="nio",0,IF(N178&gt;0,N178*J178/Z178,0))*VLOOKUP(B178,'2-Kosten per locatie'!$A$14:$C$56,3,FALSE)</f>
        <v>0</v>
      </c>
      <c r="U178" s="246">
        <f>IF(L178="nio",0,IF(O178&gt;0,O178*J178/AA178,0))*VLOOKUP(B178,'2-Kosten per locatie'!$A$14:$C$56,3,FALSE)</f>
        <v>0</v>
      </c>
      <c r="V178" s="246">
        <f>IF(L178="nio",0,IF(P178&gt;0,P178*J178/Z178,0))*VLOOKUP(B178,'2-Kosten per locatie'!$A$14:$C$56,3,FALSE)</f>
        <v>0</v>
      </c>
      <c r="W178" s="246">
        <f>IF(L178="nio",0,IF(Q178&gt;0,Q178*J178/AA178,0))*VLOOKUP(B178,'2-Kosten per locatie'!$A$14:$C$56,3,FALSE)</f>
        <v>0</v>
      </c>
      <c r="X178" s="337">
        <f>IF(L178="nio",0,IF(L178&gt;0,VLOOKUP(H178,'3-Productie normen'!A:L,VLOOKUP(L178,'3-Productie normen'!$B$35:$C$38,2,FALSE),FALSE)))</f>
        <v>0</v>
      </c>
      <c r="Y178" s="337">
        <f t="shared" si="11"/>
        <v>0</v>
      </c>
      <c r="Z178" s="337">
        <f t="shared" si="12"/>
        <v>0</v>
      </c>
      <c r="AA178" s="337">
        <f t="shared" si="13"/>
        <v>0</v>
      </c>
      <c r="AB178" s="338" t="str">
        <f>VLOOKUP(H178,'3-Productie normen'!A:O,12,FALSE)</f>
        <v>V</v>
      </c>
      <c r="AC178" s="338"/>
      <c r="AE178" s="339">
        <f t="shared" si="14"/>
        <v>5355</v>
      </c>
    </row>
    <row r="179" spans="1:31" ht="14.1" customHeight="1">
      <c r="A179" s="71">
        <v>179</v>
      </c>
      <c r="B179" s="482" t="s">
        <v>64</v>
      </c>
      <c r="C179" s="482"/>
      <c r="D179" s="333" t="s">
        <v>184</v>
      </c>
      <c r="E179" s="334"/>
      <c r="F179" s="513" t="s">
        <v>185</v>
      </c>
      <c r="G179" s="69" t="s">
        <v>327</v>
      </c>
      <c r="H179" s="314" t="s">
        <v>135</v>
      </c>
      <c r="I179" s="69" t="s">
        <v>326</v>
      </c>
      <c r="J179" s="335">
        <v>16</v>
      </c>
      <c r="K179" s="336">
        <f t="shared" si="10"/>
        <v>255</v>
      </c>
      <c r="L179" s="247">
        <v>255</v>
      </c>
      <c r="M179" s="247"/>
      <c r="N179" s="247"/>
      <c r="O179" s="247"/>
      <c r="P179" s="247"/>
      <c r="Q179" s="247"/>
      <c r="R179" s="246" t="e">
        <f>IF(L179="nio",0,IF(L179&gt;0,L179*J179/X179,0))*VLOOKUP(B179,'2-Kosten per locatie'!$A$14:$C$56,3,FALSE)</f>
        <v>#DIV/0!</v>
      </c>
      <c r="S179" s="246">
        <f>IF(L179="nio",0,IF(M179&gt;0,M179*J179/Y179,0))*VLOOKUP(B179,'2-Kosten per locatie'!$A$14:$C$56,3,FALSE)</f>
        <v>0</v>
      </c>
      <c r="T179" s="246">
        <f>IF(L179="nio",0,IF(N179&gt;0,N179*J179/Z179,0))*VLOOKUP(B179,'2-Kosten per locatie'!$A$14:$C$56,3,FALSE)</f>
        <v>0</v>
      </c>
      <c r="U179" s="246">
        <f>IF(L179="nio",0,IF(O179&gt;0,O179*J179/AA179,0))*VLOOKUP(B179,'2-Kosten per locatie'!$A$14:$C$56,3,FALSE)</f>
        <v>0</v>
      </c>
      <c r="V179" s="246">
        <f>IF(L179="nio",0,IF(P179&gt;0,P179*J179/Z179,0))*VLOOKUP(B179,'2-Kosten per locatie'!$A$14:$C$56,3,FALSE)</f>
        <v>0</v>
      </c>
      <c r="W179" s="246">
        <f>IF(L179="nio",0,IF(Q179&gt;0,Q179*J179/AA179,0))*VLOOKUP(B179,'2-Kosten per locatie'!$A$14:$C$56,3,FALSE)</f>
        <v>0</v>
      </c>
      <c r="X179" s="337">
        <f>IF(L179="nio",0,IF(L179&gt;0,VLOOKUP(H179,'3-Productie normen'!A:L,VLOOKUP(L179,'3-Productie normen'!$B$35:$C$38,2,FALSE),FALSE)))</f>
        <v>0</v>
      </c>
      <c r="Y179" s="337">
        <f t="shared" si="11"/>
        <v>0</v>
      </c>
      <c r="Z179" s="337">
        <f t="shared" si="12"/>
        <v>0</v>
      </c>
      <c r="AA179" s="337">
        <f t="shared" si="13"/>
        <v>0</v>
      </c>
      <c r="AB179" s="338" t="str">
        <f>VLOOKUP(H179,'3-Productie normen'!A:O,12,FALSE)</f>
        <v>V</v>
      </c>
      <c r="AC179" s="338"/>
      <c r="AE179" s="339">
        <f t="shared" si="14"/>
        <v>4080</v>
      </c>
    </row>
    <row r="180" spans="1:31" ht="14.1" customHeight="1">
      <c r="A180" s="71">
        <v>180</v>
      </c>
      <c r="B180" s="482" t="s">
        <v>64</v>
      </c>
      <c r="C180" s="482"/>
      <c r="D180" s="484" t="s">
        <v>231</v>
      </c>
      <c r="E180" s="334" t="s">
        <v>324</v>
      </c>
      <c r="F180" s="513" t="s">
        <v>185</v>
      </c>
      <c r="G180" s="69" t="s">
        <v>328</v>
      </c>
      <c r="H180" s="69" t="s">
        <v>328</v>
      </c>
      <c r="I180" s="69" t="s">
        <v>326</v>
      </c>
      <c r="J180" s="335">
        <v>6.15</v>
      </c>
      <c r="K180" s="336">
        <f t="shared" si="10"/>
        <v>255</v>
      </c>
      <c r="L180" s="247">
        <v>255</v>
      </c>
      <c r="M180" s="247"/>
      <c r="N180" s="247"/>
      <c r="O180" s="247"/>
      <c r="P180" s="247"/>
      <c r="Q180" s="247"/>
      <c r="R180" s="246" t="e">
        <f>IF(L180="nio",0,IF(L180&gt;0,L180*J180/X180,0))*VLOOKUP(B180,'2-Kosten per locatie'!$A$14:$C$56,3,FALSE)</f>
        <v>#DIV/0!</v>
      </c>
      <c r="S180" s="246">
        <f>IF(L180="nio",0,IF(M180&gt;0,M180*J180/Y180,0))*VLOOKUP(B180,'2-Kosten per locatie'!$A$14:$C$56,3,FALSE)</f>
        <v>0</v>
      </c>
      <c r="T180" s="246">
        <f>IF(L180="nio",0,IF(N180&gt;0,N180*J180/Z180,0))*VLOOKUP(B180,'2-Kosten per locatie'!$A$14:$C$56,3,FALSE)</f>
        <v>0</v>
      </c>
      <c r="U180" s="246">
        <f>IF(L180="nio",0,IF(O180&gt;0,O180*J180/AA180,0))*VLOOKUP(B180,'2-Kosten per locatie'!$A$14:$C$56,3,FALSE)</f>
        <v>0</v>
      </c>
      <c r="V180" s="246">
        <f>IF(L180="nio",0,IF(P180&gt;0,P180*J180/Z180,0))*VLOOKUP(B180,'2-Kosten per locatie'!$A$14:$C$56,3,FALSE)</f>
        <v>0</v>
      </c>
      <c r="W180" s="246">
        <f>IF(L180="nio",0,IF(Q180&gt;0,Q180*J180/AA180,0))*VLOOKUP(B180,'2-Kosten per locatie'!$A$14:$C$56,3,FALSE)</f>
        <v>0</v>
      </c>
      <c r="X180" s="337">
        <f>IF(L180="nio",0,IF(L180&gt;0,VLOOKUP(H180,'3-Productie normen'!A:L,VLOOKUP(L180,'3-Productie normen'!$B$35:$C$38,2,FALSE),FALSE)))</f>
        <v>0</v>
      </c>
      <c r="Y180" s="337">
        <f t="shared" si="11"/>
        <v>0</v>
      </c>
      <c r="Z180" s="337">
        <f t="shared" si="12"/>
        <v>0</v>
      </c>
      <c r="AA180" s="337">
        <f t="shared" si="13"/>
        <v>0</v>
      </c>
      <c r="AB180" s="338" t="str">
        <f>VLOOKUP(H180,'3-Productie normen'!A:O,12,FALSE)</f>
        <v>V</v>
      </c>
      <c r="AC180" s="338"/>
      <c r="AE180" s="339">
        <f t="shared" si="14"/>
        <v>1568.25</v>
      </c>
    </row>
    <row r="181" spans="1:31" ht="14.1" customHeight="1">
      <c r="A181" s="71">
        <v>181</v>
      </c>
      <c r="B181" s="482" t="s">
        <v>64</v>
      </c>
      <c r="C181" s="482"/>
      <c r="D181" s="484" t="s">
        <v>231</v>
      </c>
      <c r="E181" s="334"/>
      <c r="F181" s="513" t="s">
        <v>185</v>
      </c>
      <c r="G181" s="342" t="s">
        <v>329</v>
      </c>
      <c r="H181" s="69" t="s">
        <v>133</v>
      </c>
      <c r="I181" s="459" t="s">
        <v>225</v>
      </c>
      <c r="J181" s="335">
        <v>16</v>
      </c>
      <c r="K181" s="336">
        <f t="shared" si="10"/>
        <v>255</v>
      </c>
      <c r="L181" s="247">
        <v>255</v>
      </c>
      <c r="M181" s="247"/>
      <c r="N181" s="247"/>
      <c r="O181" s="247"/>
      <c r="P181" s="247"/>
      <c r="Q181" s="247"/>
      <c r="R181" s="246" t="e">
        <f>IF(L181="nio",0,IF(L181&gt;0,L181*J181/X181,0))*VLOOKUP(B181,'2-Kosten per locatie'!$A$14:$C$56,3,FALSE)</f>
        <v>#DIV/0!</v>
      </c>
      <c r="S181" s="246">
        <f>IF(L181="nio",0,IF(M181&gt;0,M181*J181/Y181,0))*VLOOKUP(B181,'2-Kosten per locatie'!$A$14:$C$56,3,FALSE)</f>
        <v>0</v>
      </c>
      <c r="T181" s="246">
        <f>IF(L181="nio",0,IF(N181&gt;0,N181*J181/Z181,0))*VLOOKUP(B181,'2-Kosten per locatie'!$A$14:$C$56,3,FALSE)</f>
        <v>0</v>
      </c>
      <c r="U181" s="246">
        <f>IF(L181="nio",0,IF(O181&gt;0,O181*J181/AA181,0))*VLOOKUP(B181,'2-Kosten per locatie'!$A$14:$C$56,3,FALSE)</f>
        <v>0</v>
      </c>
      <c r="V181" s="246">
        <f>IF(L181="nio",0,IF(P181&gt;0,P181*J181/Z181,0))*VLOOKUP(B181,'2-Kosten per locatie'!$A$14:$C$56,3,FALSE)</f>
        <v>0</v>
      </c>
      <c r="W181" s="246">
        <f>IF(L181="nio",0,IF(Q181&gt;0,Q181*J181/AA181,0))*VLOOKUP(B181,'2-Kosten per locatie'!$A$14:$C$56,3,FALSE)</f>
        <v>0</v>
      </c>
      <c r="X181" s="337">
        <f>IF(L181="nio",0,IF(L181&gt;0,VLOOKUP(H181,'3-Productie normen'!A:L,VLOOKUP(L181,'3-Productie normen'!$B$35:$C$38,2,FALSE),FALSE)))</f>
        <v>0</v>
      </c>
      <c r="Y181" s="337">
        <f t="shared" si="11"/>
        <v>0</v>
      </c>
      <c r="Z181" s="337">
        <f t="shared" si="12"/>
        <v>0</v>
      </c>
      <c r="AA181" s="337">
        <f t="shared" si="13"/>
        <v>0</v>
      </c>
      <c r="AB181" s="338" t="str">
        <f>VLOOKUP(H181,'3-Productie normen'!A:O,12,FALSE)</f>
        <v>V</v>
      </c>
      <c r="AC181" s="338"/>
      <c r="AE181" s="339">
        <f t="shared" si="14"/>
        <v>4080</v>
      </c>
    </row>
    <row r="182" spans="1:31" ht="14.1" customHeight="1">
      <c r="A182" s="71">
        <v>182</v>
      </c>
      <c r="B182" s="482" t="s">
        <v>64</v>
      </c>
      <c r="C182" s="482"/>
      <c r="D182" s="484" t="s">
        <v>280</v>
      </c>
      <c r="E182" s="334"/>
      <c r="F182" s="513" t="s">
        <v>185</v>
      </c>
      <c r="G182" s="69" t="s">
        <v>220</v>
      </c>
      <c r="H182" s="298" t="s">
        <v>143</v>
      </c>
      <c r="I182" s="340" t="s">
        <v>326</v>
      </c>
      <c r="J182" s="335">
        <v>21</v>
      </c>
      <c r="K182" s="336">
        <f t="shared" si="10"/>
        <v>255</v>
      </c>
      <c r="L182" s="247">
        <v>255</v>
      </c>
      <c r="M182" s="247"/>
      <c r="N182" s="247"/>
      <c r="O182" s="247"/>
      <c r="P182" s="247"/>
      <c r="Q182" s="247"/>
      <c r="R182" s="246" t="e">
        <f>IF(L182="nio",0,IF(L182&gt;0,L182*J182/X182,0))*VLOOKUP(B182,'2-Kosten per locatie'!$A$14:$C$56,3,FALSE)</f>
        <v>#DIV/0!</v>
      </c>
      <c r="S182" s="246">
        <f>IF(L182="nio",0,IF(M182&gt;0,M182*J182/Y182,0))*VLOOKUP(B182,'2-Kosten per locatie'!$A$14:$C$56,3,FALSE)</f>
        <v>0</v>
      </c>
      <c r="T182" s="246">
        <f>IF(L182="nio",0,IF(N182&gt;0,N182*J182/Z182,0))*VLOOKUP(B182,'2-Kosten per locatie'!$A$14:$C$56,3,FALSE)</f>
        <v>0</v>
      </c>
      <c r="U182" s="246">
        <f>IF(L182="nio",0,IF(O182&gt;0,O182*J182/AA182,0))*VLOOKUP(B182,'2-Kosten per locatie'!$A$14:$C$56,3,FALSE)</f>
        <v>0</v>
      </c>
      <c r="V182" s="246">
        <f>IF(L182="nio",0,IF(P182&gt;0,P182*J182/Z182,0))*VLOOKUP(B182,'2-Kosten per locatie'!$A$14:$C$56,3,FALSE)</f>
        <v>0</v>
      </c>
      <c r="W182" s="246">
        <f>IF(L182="nio",0,IF(Q182&gt;0,Q182*J182/AA182,0))*VLOOKUP(B182,'2-Kosten per locatie'!$A$14:$C$56,3,FALSE)</f>
        <v>0</v>
      </c>
      <c r="X182" s="337">
        <f>IF(L182="nio",0,IF(L182&gt;0,VLOOKUP(H182,'3-Productie normen'!A:L,VLOOKUP(L182,'3-Productie normen'!$B$35:$C$38,2,FALSE),FALSE)))</f>
        <v>0</v>
      </c>
      <c r="Y182" s="337">
        <f t="shared" si="11"/>
        <v>0</v>
      </c>
      <c r="Z182" s="337">
        <f t="shared" si="12"/>
        <v>0</v>
      </c>
      <c r="AA182" s="337">
        <f t="shared" si="13"/>
        <v>0</v>
      </c>
      <c r="AB182" s="338" t="str">
        <f>VLOOKUP(H182,'3-Productie normen'!A:O,12,FALSE)</f>
        <v>V</v>
      </c>
      <c r="AC182" s="338"/>
      <c r="AE182" s="339">
        <f t="shared" si="14"/>
        <v>5355</v>
      </c>
    </row>
    <row r="183" spans="1:31" ht="14.1" customHeight="1">
      <c r="A183" s="71">
        <v>183</v>
      </c>
      <c r="B183" s="482" t="s">
        <v>64</v>
      </c>
      <c r="C183" s="482"/>
      <c r="D183" s="333" t="s">
        <v>184</v>
      </c>
      <c r="E183" s="242"/>
      <c r="F183" s="513" t="s">
        <v>185</v>
      </c>
      <c r="G183" s="80" t="s">
        <v>327</v>
      </c>
      <c r="H183" s="314" t="s">
        <v>135</v>
      </c>
      <c r="I183" s="69" t="s">
        <v>326</v>
      </c>
      <c r="J183" s="335">
        <v>16</v>
      </c>
      <c r="K183" s="336">
        <f t="shared" si="10"/>
        <v>255</v>
      </c>
      <c r="L183" s="247">
        <v>255</v>
      </c>
      <c r="M183" s="247"/>
      <c r="N183" s="247"/>
      <c r="O183" s="247"/>
      <c r="P183" s="247"/>
      <c r="Q183" s="247"/>
      <c r="R183" s="246" t="e">
        <f>IF(L183="nio",0,IF(L183&gt;0,L183*J183/X183,0))*VLOOKUP(B183,'2-Kosten per locatie'!$A$14:$C$56,3,FALSE)</f>
        <v>#DIV/0!</v>
      </c>
      <c r="S183" s="246">
        <f>IF(L183="nio",0,IF(M183&gt;0,M183*J183/Y183,0))*VLOOKUP(B183,'2-Kosten per locatie'!$A$14:$C$56,3,FALSE)</f>
        <v>0</v>
      </c>
      <c r="T183" s="246">
        <f>IF(L183="nio",0,IF(N183&gt;0,N183*J183/Z183,0))*VLOOKUP(B183,'2-Kosten per locatie'!$A$14:$C$56,3,FALSE)</f>
        <v>0</v>
      </c>
      <c r="U183" s="246">
        <f>IF(L183="nio",0,IF(O183&gt;0,O183*J183/AA183,0))*VLOOKUP(B183,'2-Kosten per locatie'!$A$14:$C$56,3,FALSE)</f>
        <v>0</v>
      </c>
      <c r="V183" s="246">
        <f>IF(L183="nio",0,IF(P183&gt;0,P183*J183/Z183,0))*VLOOKUP(B183,'2-Kosten per locatie'!$A$14:$C$56,3,FALSE)</f>
        <v>0</v>
      </c>
      <c r="W183" s="246">
        <f>IF(L183="nio",0,IF(Q183&gt;0,Q183*J183/AA183,0))*VLOOKUP(B183,'2-Kosten per locatie'!$A$14:$C$56,3,FALSE)</f>
        <v>0</v>
      </c>
      <c r="X183" s="337">
        <f>IF(L183="nio",0,IF(L183&gt;0,VLOOKUP(H183,'3-Productie normen'!A:L,VLOOKUP(L183,'3-Productie normen'!$B$35:$C$38,2,FALSE),FALSE)))</f>
        <v>0</v>
      </c>
      <c r="Y183" s="337">
        <f t="shared" si="11"/>
        <v>0</v>
      </c>
      <c r="Z183" s="337">
        <f t="shared" si="12"/>
        <v>0</v>
      </c>
      <c r="AA183" s="337">
        <f t="shared" si="13"/>
        <v>0</v>
      </c>
      <c r="AB183" s="338" t="str">
        <f>VLOOKUP(H183,'3-Productie normen'!A:O,12,FALSE)</f>
        <v>V</v>
      </c>
      <c r="AC183" s="338"/>
      <c r="AE183" s="339">
        <f t="shared" si="14"/>
        <v>4080</v>
      </c>
    </row>
    <row r="184" spans="1:31" ht="14.1" customHeight="1">
      <c r="A184" s="71">
        <v>184</v>
      </c>
      <c r="B184" s="482" t="s">
        <v>64</v>
      </c>
      <c r="C184" s="482"/>
      <c r="D184" s="484" t="s">
        <v>231</v>
      </c>
      <c r="E184" s="334"/>
      <c r="F184" s="513" t="s">
        <v>185</v>
      </c>
      <c r="G184" s="69" t="s">
        <v>328</v>
      </c>
      <c r="H184" s="69" t="s">
        <v>328</v>
      </c>
      <c r="I184" s="69" t="s">
        <v>326</v>
      </c>
      <c r="J184" s="335">
        <v>6.15</v>
      </c>
      <c r="K184" s="336">
        <f t="shared" si="10"/>
        <v>255</v>
      </c>
      <c r="L184" s="247">
        <v>255</v>
      </c>
      <c r="M184" s="247"/>
      <c r="N184" s="247"/>
      <c r="O184" s="247"/>
      <c r="P184" s="247"/>
      <c r="Q184" s="247"/>
      <c r="R184" s="246" t="e">
        <f>IF(L184="nio",0,IF(L184&gt;0,L184*J184/X184,0))*VLOOKUP(B184,'2-Kosten per locatie'!$A$14:$C$56,3,FALSE)</f>
        <v>#DIV/0!</v>
      </c>
      <c r="S184" s="246">
        <f>IF(L184="nio",0,IF(M184&gt;0,M184*J184/Y184,0))*VLOOKUP(B184,'2-Kosten per locatie'!$A$14:$C$56,3,FALSE)</f>
        <v>0</v>
      </c>
      <c r="T184" s="246">
        <f>IF(L184="nio",0,IF(N184&gt;0,N184*J184/Z184,0))*VLOOKUP(B184,'2-Kosten per locatie'!$A$14:$C$56,3,FALSE)</f>
        <v>0</v>
      </c>
      <c r="U184" s="246">
        <f>IF(L184="nio",0,IF(O184&gt;0,O184*J184/AA184,0))*VLOOKUP(B184,'2-Kosten per locatie'!$A$14:$C$56,3,FALSE)</f>
        <v>0</v>
      </c>
      <c r="V184" s="246">
        <f>IF(L184="nio",0,IF(P184&gt;0,P184*J184/Z184,0))*VLOOKUP(B184,'2-Kosten per locatie'!$A$14:$C$56,3,FALSE)</f>
        <v>0</v>
      </c>
      <c r="W184" s="246">
        <f>IF(L184="nio",0,IF(Q184&gt;0,Q184*J184/AA184,0))*VLOOKUP(B184,'2-Kosten per locatie'!$A$14:$C$56,3,FALSE)</f>
        <v>0</v>
      </c>
      <c r="X184" s="337">
        <f>IF(L184="nio",0,IF(L184&gt;0,VLOOKUP(H184,'3-Productie normen'!A:L,VLOOKUP(L184,'3-Productie normen'!$B$35:$C$38,2,FALSE),FALSE)))</f>
        <v>0</v>
      </c>
      <c r="Y184" s="337">
        <f t="shared" si="11"/>
        <v>0</v>
      </c>
      <c r="Z184" s="337">
        <f t="shared" si="12"/>
        <v>0</v>
      </c>
      <c r="AA184" s="337">
        <f t="shared" si="13"/>
        <v>0</v>
      </c>
      <c r="AB184" s="338" t="str">
        <f>VLOOKUP(H184,'3-Productie normen'!A:O,12,FALSE)</f>
        <v>V</v>
      </c>
      <c r="AC184" s="338"/>
      <c r="AE184" s="339">
        <f t="shared" si="14"/>
        <v>1568.25</v>
      </c>
    </row>
    <row r="185" spans="1:31" ht="14.1" customHeight="1">
      <c r="A185" s="71">
        <v>185</v>
      </c>
      <c r="B185" s="482" t="s">
        <v>64</v>
      </c>
      <c r="C185" s="482"/>
      <c r="D185" s="484" t="s">
        <v>231</v>
      </c>
      <c r="E185" s="334" t="s">
        <v>330</v>
      </c>
      <c r="F185" s="513" t="s">
        <v>307</v>
      </c>
      <c r="G185" s="298" t="s">
        <v>331</v>
      </c>
      <c r="H185" s="80" t="s">
        <v>146</v>
      </c>
      <c r="I185" s="69" t="s">
        <v>332</v>
      </c>
      <c r="J185" s="335">
        <v>537.29999999999995</v>
      </c>
      <c r="K185" s="336">
        <f t="shared" si="10"/>
        <v>255</v>
      </c>
      <c r="L185" s="247">
        <v>255</v>
      </c>
      <c r="M185" s="247"/>
      <c r="N185" s="247"/>
      <c r="O185" s="247"/>
      <c r="P185" s="247"/>
      <c r="Q185" s="247"/>
      <c r="R185" s="246" t="e">
        <f>IF(L185="nio",0,IF(L185&gt;0,L185*J185/X185,0))*VLOOKUP(B185,'2-Kosten per locatie'!$A$14:$C$56,3,FALSE)</f>
        <v>#DIV/0!</v>
      </c>
      <c r="S185" s="246">
        <f>IF(L185="nio",0,IF(M185&gt;0,M185*J185/Y185,0))*VLOOKUP(B185,'2-Kosten per locatie'!$A$14:$C$56,3,FALSE)</f>
        <v>0</v>
      </c>
      <c r="T185" s="246">
        <f>IF(L185="nio",0,IF(N185&gt;0,N185*J185/Z185,0))*VLOOKUP(B185,'2-Kosten per locatie'!$A$14:$C$56,3,FALSE)</f>
        <v>0</v>
      </c>
      <c r="U185" s="246">
        <f>IF(L185="nio",0,IF(O185&gt;0,O185*J185/AA185,0))*VLOOKUP(B185,'2-Kosten per locatie'!$A$14:$C$56,3,FALSE)</f>
        <v>0</v>
      </c>
      <c r="V185" s="246">
        <f>IF(L185="nio",0,IF(P185&gt;0,P185*J185/Z185,0))*VLOOKUP(B185,'2-Kosten per locatie'!$A$14:$C$56,3,FALSE)</f>
        <v>0</v>
      </c>
      <c r="W185" s="246">
        <f>IF(L185="nio",0,IF(Q185&gt;0,Q185*J185/AA185,0))*VLOOKUP(B185,'2-Kosten per locatie'!$A$14:$C$56,3,FALSE)</f>
        <v>0</v>
      </c>
      <c r="X185" s="337">
        <f>IF(L185="nio",0,IF(L185&gt;0,VLOOKUP(H185,'3-Productie normen'!A:L,VLOOKUP(L185,'3-Productie normen'!$B$35:$C$38,2,FALSE),FALSE)))</f>
        <v>0</v>
      </c>
      <c r="Y185" s="337">
        <f t="shared" si="11"/>
        <v>0</v>
      </c>
      <c r="Z185" s="337">
        <f t="shared" si="12"/>
        <v>0</v>
      </c>
      <c r="AA185" s="337">
        <f t="shared" si="13"/>
        <v>0</v>
      </c>
      <c r="AB185" s="338" t="str">
        <f>VLOOKUP(H185,'3-Productie normen'!A:O,12,FALSE)</f>
        <v>V</v>
      </c>
      <c r="AC185" s="338"/>
      <c r="AE185" s="339">
        <f t="shared" si="14"/>
        <v>137011.5</v>
      </c>
    </row>
    <row r="186" spans="1:31" ht="14.1" customHeight="1">
      <c r="A186" s="71">
        <v>186</v>
      </c>
      <c r="B186" s="482" t="s">
        <v>64</v>
      </c>
      <c r="C186" s="482"/>
      <c r="D186" s="484" t="s">
        <v>231</v>
      </c>
      <c r="E186" s="334" t="s">
        <v>330</v>
      </c>
      <c r="F186" s="513" t="s">
        <v>307</v>
      </c>
      <c r="G186" s="298" t="s">
        <v>333</v>
      </c>
      <c r="H186" s="80" t="s">
        <v>146</v>
      </c>
      <c r="I186" s="69" t="s">
        <v>332</v>
      </c>
      <c r="J186" s="335">
        <v>427.5</v>
      </c>
      <c r="K186" s="336">
        <f t="shared" si="10"/>
        <v>255</v>
      </c>
      <c r="L186" s="247">
        <v>255</v>
      </c>
      <c r="M186" s="247"/>
      <c r="N186" s="247"/>
      <c r="O186" s="247"/>
      <c r="P186" s="247"/>
      <c r="Q186" s="247"/>
      <c r="R186" s="246" t="e">
        <f>IF(L186="nio",0,IF(L186&gt;0,L186*J186/X186,0))*VLOOKUP(B186,'2-Kosten per locatie'!$A$14:$C$56,3,FALSE)</f>
        <v>#DIV/0!</v>
      </c>
      <c r="S186" s="246">
        <f>IF(L186="nio",0,IF(M186&gt;0,M186*J186/Y186,0))*VLOOKUP(B186,'2-Kosten per locatie'!$A$14:$C$56,3,FALSE)</f>
        <v>0</v>
      </c>
      <c r="T186" s="246">
        <f>IF(L186="nio",0,IF(N186&gt;0,N186*J186/Z186,0))*VLOOKUP(B186,'2-Kosten per locatie'!$A$14:$C$56,3,FALSE)</f>
        <v>0</v>
      </c>
      <c r="U186" s="246">
        <f>IF(L186="nio",0,IF(O186&gt;0,O186*J186/AA186,0))*VLOOKUP(B186,'2-Kosten per locatie'!$A$14:$C$56,3,FALSE)</f>
        <v>0</v>
      </c>
      <c r="V186" s="246">
        <f>IF(L186="nio",0,IF(P186&gt;0,P186*J186/Z186,0))*VLOOKUP(B186,'2-Kosten per locatie'!$A$14:$C$56,3,FALSE)</f>
        <v>0</v>
      </c>
      <c r="W186" s="246">
        <f>IF(L186="nio",0,IF(Q186&gt;0,Q186*J186/AA186,0))*VLOOKUP(B186,'2-Kosten per locatie'!$A$14:$C$56,3,FALSE)</f>
        <v>0</v>
      </c>
      <c r="X186" s="337">
        <f>IF(L186="nio",0,IF(L186&gt;0,VLOOKUP(H186,'3-Productie normen'!A:L,VLOOKUP(L186,'3-Productie normen'!$B$35:$C$38,2,FALSE),FALSE)))</f>
        <v>0</v>
      </c>
      <c r="Y186" s="337">
        <f t="shared" si="11"/>
        <v>0</v>
      </c>
      <c r="Z186" s="337">
        <f t="shared" si="12"/>
        <v>0</v>
      </c>
      <c r="AA186" s="337">
        <f t="shared" si="13"/>
        <v>0</v>
      </c>
      <c r="AB186" s="338" t="str">
        <f>VLOOKUP(H186,'3-Productie normen'!A:O,12,FALSE)</f>
        <v>V</v>
      </c>
      <c r="AC186" s="338"/>
      <c r="AE186" s="339">
        <f t="shared" si="14"/>
        <v>109012.5</v>
      </c>
    </row>
    <row r="187" spans="1:31" ht="14.1" customHeight="1">
      <c r="A187" s="71">
        <v>187</v>
      </c>
      <c r="B187" s="482" t="s">
        <v>64</v>
      </c>
      <c r="C187" s="482"/>
      <c r="D187" s="484" t="s">
        <v>231</v>
      </c>
      <c r="E187" s="334" t="s">
        <v>330</v>
      </c>
      <c r="F187" s="513" t="s">
        <v>307</v>
      </c>
      <c r="G187" s="298" t="s">
        <v>334</v>
      </c>
      <c r="H187" s="80" t="s">
        <v>146</v>
      </c>
      <c r="I187" s="69" t="s">
        <v>332</v>
      </c>
      <c r="J187" s="335">
        <v>171</v>
      </c>
      <c r="K187" s="336">
        <f t="shared" si="10"/>
        <v>255</v>
      </c>
      <c r="L187" s="247">
        <v>255</v>
      </c>
      <c r="M187" s="247"/>
      <c r="N187" s="247"/>
      <c r="O187" s="247"/>
      <c r="P187" s="247"/>
      <c r="Q187" s="247"/>
      <c r="R187" s="246" t="e">
        <f>IF(L187="nio",0,IF(L187&gt;0,L187*J187/X187,0))*VLOOKUP(B187,'2-Kosten per locatie'!$A$14:$C$56,3,FALSE)</f>
        <v>#DIV/0!</v>
      </c>
      <c r="S187" s="246">
        <f>IF(L187="nio",0,IF(M187&gt;0,M187*J187/Y187,0))*VLOOKUP(B187,'2-Kosten per locatie'!$A$14:$C$56,3,FALSE)</f>
        <v>0</v>
      </c>
      <c r="T187" s="246">
        <f>IF(L187="nio",0,IF(N187&gt;0,N187*J187/Z187,0))*VLOOKUP(B187,'2-Kosten per locatie'!$A$14:$C$56,3,FALSE)</f>
        <v>0</v>
      </c>
      <c r="U187" s="246">
        <f>IF(L187="nio",0,IF(O187&gt;0,O187*J187/AA187,0))*VLOOKUP(B187,'2-Kosten per locatie'!$A$14:$C$56,3,FALSE)</f>
        <v>0</v>
      </c>
      <c r="V187" s="246">
        <f>IF(L187="nio",0,IF(P187&gt;0,P187*J187/Z187,0))*VLOOKUP(B187,'2-Kosten per locatie'!$A$14:$C$56,3,FALSE)</f>
        <v>0</v>
      </c>
      <c r="W187" s="246">
        <f>IF(L187="nio",0,IF(Q187&gt;0,Q187*J187/AA187,0))*VLOOKUP(B187,'2-Kosten per locatie'!$A$14:$C$56,3,FALSE)</f>
        <v>0</v>
      </c>
      <c r="X187" s="337">
        <f>IF(L187="nio",0,IF(L187&gt;0,VLOOKUP(H187,'3-Productie normen'!A:L,VLOOKUP(L187,'3-Productie normen'!$B$35:$C$38,2,FALSE),FALSE)))</f>
        <v>0</v>
      </c>
      <c r="Y187" s="337">
        <f t="shared" si="11"/>
        <v>0</v>
      </c>
      <c r="Z187" s="337">
        <f t="shared" si="12"/>
        <v>0</v>
      </c>
      <c r="AA187" s="337">
        <f t="shared" si="13"/>
        <v>0</v>
      </c>
      <c r="AB187" s="338" t="str">
        <f>VLOOKUP(H187,'3-Productie normen'!A:O,12,FALSE)</f>
        <v>V</v>
      </c>
      <c r="AC187" s="338"/>
      <c r="AE187" s="339">
        <f t="shared" si="14"/>
        <v>43605</v>
      </c>
    </row>
    <row r="188" spans="1:31" ht="14.1" customHeight="1">
      <c r="A188" s="71">
        <v>188</v>
      </c>
      <c r="B188" s="482" t="s">
        <v>64</v>
      </c>
      <c r="C188" s="482"/>
      <c r="D188" s="484" t="s">
        <v>231</v>
      </c>
      <c r="E188" s="334" t="s">
        <v>330</v>
      </c>
      <c r="F188" s="513" t="s">
        <v>307</v>
      </c>
      <c r="G188" s="69" t="s">
        <v>334</v>
      </c>
      <c r="H188" s="80" t="s">
        <v>146</v>
      </c>
      <c r="I188" s="69" t="s">
        <v>332</v>
      </c>
      <c r="J188" s="335">
        <v>128.65</v>
      </c>
      <c r="K188" s="336">
        <f t="shared" si="10"/>
        <v>255</v>
      </c>
      <c r="L188" s="247">
        <v>255</v>
      </c>
      <c r="M188" s="247"/>
      <c r="N188" s="247"/>
      <c r="O188" s="247"/>
      <c r="P188" s="247"/>
      <c r="Q188" s="247"/>
      <c r="R188" s="246" t="e">
        <f>IF(L188="nio",0,IF(L188&gt;0,L188*J188/X188,0))*VLOOKUP(B188,'2-Kosten per locatie'!$A$14:$C$56,3,FALSE)</f>
        <v>#DIV/0!</v>
      </c>
      <c r="S188" s="246">
        <f>IF(L188="nio",0,IF(M188&gt;0,M188*J188/Y188,0))*VLOOKUP(B188,'2-Kosten per locatie'!$A$14:$C$56,3,FALSE)</f>
        <v>0</v>
      </c>
      <c r="T188" s="246">
        <f>IF(L188="nio",0,IF(N188&gt;0,N188*J188/Z188,0))*VLOOKUP(B188,'2-Kosten per locatie'!$A$14:$C$56,3,FALSE)</f>
        <v>0</v>
      </c>
      <c r="U188" s="246">
        <f>IF(L188="nio",0,IF(O188&gt;0,O188*J188/AA188,0))*VLOOKUP(B188,'2-Kosten per locatie'!$A$14:$C$56,3,FALSE)</f>
        <v>0</v>
      </c>
      <c r="V188" s="246">
        <f>IF(L188="nio",0,IF(P188&gt;0,P188*J188/Z188,0))*VLOOKUP(B188,'2-Kosten per locatie'!$A$14:$C$56,3,FALSE)</f>
        <v>0</v>
      </c>
      <c r="W188" s="246">
        <f>IF(L188="nio",0,IF(Q188&gt;0,Q188*J188/AA188,0))*VLOOKUP(B188,'2-Kosten per locatie'!$A$14:$C$56,3,FALSE)</f>
        <v>0</v>
      </c>
      <c r="X188" s="337">
        <f>IF(L188="nio",0,IF(L188&gt;0,VLOOKUP(H188,'3-Productie normen'!A:L,VLOOKUP(L188,'3-Productie normen'!$B$35:$C$38,2,FALSE),FALSE)))</f>
        <v>0</v>
      </c>
      <c r="Y188" s="337">
        <f t="shared" si="11"/>
        <v>0</v>
      </c>
      <c r="Z188" s="337">
        <f t="shared" si="12"/>
        <v>0</v>
      </c>
      <c r="AA188" s="337">
        <f t="shared" si="13"/>
        <v>0</v>
      </c>
      <c r="AB188" s="338" t="str">
        <f>VLOOKUP(H188,'3-Productie normen'!A:O,12,FALSE)</f>
        <v>V</v>
      </c>
      <c r="AC188" s="338"/>
      <c r="AE188" s="339">
        <f t="shared" si="14"/>
        <v>32805.75</v>
      </c>
    </row>
    <row r="189" spans="1:31" ht="14.1" customHeight="1">
      <c r="A189" s="71">
        <v>189</v>
      </c>
      <c r="B189" s="482" t="s">
        <v>64</v>
      </c>
      <c r="C189" s="482"/>
      <c r="D189" s="484" t="s">
        <v>231</v>
      </c>
      <c r="E189" s="334" t="s">
        <v>330</v>
      </c>
      <c r="F189" s="513" t="s">
        <v>307</v>
      </c>
      <c r="G189" s="69" t="s">
        <v>334</v>
      </c>
      <c r="H189" s="80" t="s">
        <v>146</v>
      </c>
      <c r="I189" s="69" t="s">
        <v>332</v>
      </c>
      <c r="J189" s="335">
        <v>138.15</v>
      </c>
      <c r="K189" s="336">
        <f t="shared" si="10"/>
        <v>255</v>
      </c>
      <c r="L189" s="247">
        <v>255</v>
      </c>
      <c r="M189" s="247"/>
      <c r="N189" s="247"/>
      <c r="O189" s="247"/>
      <c r="P189" s="247"/>
      <c r="Q189" s="247"/>
      <c r="R189" s="246" t="e">
        <f>IF(L189="nio",0,IF(L189&gt;0,L189*J189/X189,0))*VLOOKUP(B189,'2-Kosten per locatie'!$A$14:$C$56,3,FALSE)</f>
        <v>#DIV/0!</v>
      </c>
      <c r="S189" s="246">
        <f>IF(L189="nio",0,IF(M189&gt;0,M189*J189/Y189,0))*VLOOKUP(B189,'2-Kosten per locatie'!$A$14:$C$56,3,FALSE)</f>
        <v>0</v>
      </c>
      <c r="T189" s="246">
        <f>IF(L189="nio",0,IF(N189&gt;0,N189*J189/Z189,0))*VLOOKUP(B189,'2-Kosten per locatie'!$A$14:$C$56,3,FALSE)</f>
        <v>0</v>
      </c>
      <c r="U189" s="246">
        <f>IF(L189="nio",0,IF(O189&gt;0,O189*J189/AA189,0))*VLOOKUP(B189,'2-Kosten per locatie'!$A$14:$C$56,3,FALSE)</f>
        <v>0</v>
      </c>
      <c r="V189" s="246">
        <f>IF(L189="nio",0,IF(P189&gt;0,P189*J189/Z189,0))*VLOOKUP(B189,'2-Kosten per locatie'!$A$14:$C$56,3,FALSE)</f>
        <v>0</v>
      </c>
      <c r="W189" s="246">
        <f>IF(L189="nio",0,IF(Q189&gt;0,Q189*J189/AA189,0))*VLOOKUP(B189,'2-Kosten per locatie'!$A$14:$C$56,3,FALSE)</f>
        <v>0</v>
      </c>
      <c r="X189" s="337">
        <f>IF(L189="nio",0,IF(L189&gt;0,VLOOKUP(H189,'3-Productie normen'!A:L,VLOOKUP(L189,'3-Productie normen'!$B$35:$C$38,2,FALSE),FALSE)))</f>
        <v>0</v>
      </c>
      <c r="Y189" s="337">
        <f t="shared" si="11"/>
        <v>0</v>
      </c>
      <c r="Z189" s="337">
        <f t="shared" si="12"/>
        <v>0</v>
      </c>
      <c r="AA189" s="337">
        <f t="shared" si="13"/>
        <v>0</v>
      </c>
      <c r="AB189" s="338" t="str">
        <f>VLOOKUP(H189,'3-Productie normen'!A:O,12,FALSE)</f>
        <v>V</v>
      </c>
      <c r="AC189" s="338"/>
      <c r="AE189" s="339">
        <f t="shared" si="14"/>
        <v>35228.25</v>
      </c>
    </row>
    <row r="190" spans="1:31" ht="14.1" customHeight="1">
      <c r="A190" s="71">
        <v>190</v>
      </c>
      <c r="B190" s="482" t="s">
        <v>64</v>
      </c>
      <c r="C190" s="482"/>
      <c r="D190" s="484" t="s">
        <v>231</v>
      </c>
      <c r="E190" s="334" t="s">
        <v>335</v>
      </c>
      <c r="F190" s="513" t="s">
        <v>307</v>
      </c>
      <c r="G190" s="69" t="s">
        <v>336</v>
      </c>
      <c r="H190" s="80" t="s">
        <v>146</v>
      </c>
      <c r="I190" s="69" t="s">
        <v>332</v>
      </c>
      <c r="J190" s="335">
        <v>173</v>
      </c>
      <c r="K190" s="336">
        <f t="shared" si="10"/>
        <v>255</v>
      </c>
      <c r="L190" s="247">
        <v>255</v>
      </c>
      <c r="M190" s="247"/>
      <c r="N190" s="247"/>
      <c r="O190" s="247"/>
      <c r="P190" s="247"/>
      <c r="Q190" s="247"/>
      <c r="R190" s="246" t="e">
        <f>IF(L190="nio",0,IF(L190&gt;0,L190*J190/X190,0))*VLOOKUP(B190,'2-Kosten per locatie'!$A$14:$C$56,3,FALSE)</f>
        <v>#DIV/0!</v>
      </c>
      <c r="S190" s="246">
        <f>IF(L190="nio",0,IF(M190&gt;0,M190*J190/Y190,0))*VLOOKUP(B190,'2-Kosten per locatie'!$A$14:$C$56,3,FALSE)</f>
        <v>0</v>
      </c>
      <c r="T190" s="246">
        <f>IF(L190="nio",0,IF(N190&gt;0,N190*J190/Z190,0))*VLOOKUP(B190,'2-Kosten per locatie'!$A$14:$C$56,3,FALSE)</f>
        <v>0</v>
      </c>
      <c r="U190" s="246">
        <f>IF(L190="nio",0,IF(O190&gt;0,O190*J190/AA190,0))*VLOOKUP(B190,'2-Kosten per locatie'!$A$14:$C$56,3,FALSE)</f>
        <v>0</v>
      </c>
      <c r="V190" s="246">
        <f>IF(L190="nio",0,IF(P190&gt;0,P190*J190/Z190,0))*VLOOKUP(B190,'2-Kosten per locatie'!$A$14:$C$56,3,FALSE)</f>
        <v>0</v>
      </c>
      <c r="W190" s="246">
        <f>IF(L190="nio",0,IF(Q190&gt;0,Q190*J190/AA190,0))*VLOOKUP(B190,'2-Kosten per locatie'!$A$14:$C$56,3,FALSE)</f>
        <v>0</v>
      </c>
      <c r="X190" s="337">
        <f>IF(L190="nio",0,IF(L190&gt;0,VLOOKUP(H190,'3-Productie normen'!A:L,VLOOKUP(L190,'3-Productie normen'!$B$35:$C$38,2,FALSE),FALSE)))</f>
        <v>0</v>
      </c>
      <c r="Y190" s="337">
        <f t="shared" si="11"/>
        <v>0</v>
      </c>
      <c r="Z190" s="337">
        <f t="shared" si="12"/>
        <v>0</v>
      </c>
      <c r="AA190" s="337">
        <f t="shared" si="13"/>
        <v>0</v>
      </c>
      <c r="AB190" s="338" t="str">
        <f>VLOOKUP(H190,'3-Productie normen'!A:O,12,FALSE)</f>
        <v>V</v>
      </c>
      <c r="AC190" s="338"/>
      <c r="AE190" s="339">
        <f t="shared" si="14"/>
        <v>44115</v>
      </c>
    </row>
    <row r="191" spans="1:31" ht="14.1" customHeight="1">
      <c r="A191" s="71">
        <v>191</v>
      </c>
      <c r="B191" s="482" t="s">
        <v>64</v>
      </c>
      <c r="C191" s="482"/>
      <c r="D191" s="484" t="s">
        <v>231</v>
      </c>
      <c r="E191" s="334"/>
      <c r="F191" s="513" t="s">
        <v>307</v>
      </c>
      <c r="G191" s="69" t="s">
        <v>337</v>
      </c>
      <c r="H191" s="80" t="s">
        <v>146</v>
      </c>
      <c r="I191" s="69" t="s">
        <v>332</v>
      </c>
      <c r="J191" s="335">
        <v>75</v>
      </c>
      <c r="K191" s="336">
        <f t="shared" si="10"/>
        <v>255</v>
      </c>
      <c r="L191" s="247">
        <v>255</v>
      </c>
      <c r="M191" s="247"/>
      <c r="N191" s="247"/>
      <c r="O191" s="247"/>
      <c r="P191" s="247"/>
      <c r="Q191" s="247"/>
      <c r="R191" s="246" t="e">
        <f>IF(L191="nio",0,IF(L191&gt;0,L191*J191/X191,0))*VLOOKUP(B191,'2-Kosten per locatie'!$A$14:$C$56,3,FALSE)</f>
        <v>#DIV/0!</v>
      </c>
      <c r="S191" s="246">
        <f>IF(L191="nio",0,IF(M191&gt;0,M191*J191/Y191,0))*VLOOKUP(B191,'2-Kosten per locatie'!$A$14:$C$56,3,FALSE)</f>
        <v>0</v>
      </c>
      <c r="T191" s="246">
        <f>IF(L191="nio",0,IF(N191&gt;0,N191*J191/Z191,0))*VLOOKUP(B191,'2-Kosten per locatie'!$A$14:$C$56,3,FALSE)</f>
        <v>0</v>
      </c>
      <c r="U191" s="246">
        <f>IF(L191="nio",0,IF(O191&gt;0,O191*J191/AA191,0))*VLOOKUP(B191,'2-Kosten per locatie'!$A$14:$C$56,3,FALSE)</f>
        <v>0</v>
      </c>
      <c r="V191" s="246">
        <f>IF(L191="nio",0,IF(P191&gt;0,P191*J191/Z191,0))*VLOOKUP(B191,'2-Kosten per locatie'!$A$14:$C$56,3,FALSE)</f>
        <v>0</v>
      </c>
      <c r="W191" s="246">
        <f>IF(L191="nio",0,IF(Q191&gt;0,Q191*J191/AA191,0))*VLOOKUP(B191,'2-Kosten per locatie'!$A$14:$C$56,3,FALSE)</f>
        <v>0</v>
      </c>
      <c r="X191" s="337">
        <f>IF(L191="nio",0,IF(L191&gt;0,VLOOKUP(H191,'3-Productie normen'!A:L,VLOOKUP(L191,'3-Productie normen'!$B$35:$C$38,2,FALSE),FALSE)))</f>
        <v>0</v>
      </c>
      <c r="Y191" s="337">
        <f t="shared" si="11"/>
        <v>0</v>
      </c>
      <c r="Z191" s="337">
        <f t="shared" si="12"/>
        <v>0</v>
      </c>
      <c r="AA191" s="337">
        <f t="shared" si="13"/>
        <v>0</v>
      </c>
      <c r="AB191" s="338" t="str">
        <f>VLOOKUP(H191,'3-Productie normen'!A:O,12,FALSE)</f>
        <v>V</v>
      </c>
      <c r="AC191" s="338"/>
      <c r="AE191" s="339">
        <f t="shared" si="14"/>
        <v>19125</v>
      </c>
    </row>
    <row r="192" spans="1:31" ht="14.1" customHeight="1">
      <c r="A192" s="71">
        <v>192</v>
      </c>
      <c r="B192" s="482" t="s">
        <v>64</v>
      </c>
      <c r="C192" s="482"/>
      <c r="D192" s="484" t="s">
        <v>231</v>
      </c>
      <c r="E192" s="334" t="s">
        <v>338</v>
      </c>
      <c r="F192" s="513" t="s">
        <v>307</v>
      </c>
      <c r="G192" s="342" t="s">
        <v>339</v>
      </c>
      <c r="H192" s="80" t="s">
        <v>146</v>
      </c>
      <c r="I192" s="69" t="s">
        <v>332</v>
      </c>
      <c r="J192" s="335">
        <v>47.9</v>
      </c>
      <c r="K192" s="336">
        <f t="shared" si="10"/>
        <v>255</v>
      </c>
      <c r="L192" s="247">
        <v>255</v>
      </c>
      <c r="M192" s="247"/>
      <c r="N192" s="247"/>
      <c r="O192" s="247"/>
      <c r="P192" s="247"/>
      <c r="Q192" s="247"/>
      <c r="R192" s="246" t="e">
        <f>IF(L192="nio",0,IF(L192&gt;0,L192*J192/X192,0))*VLOOKUP(B192,'2-Kosten per locatie'!$A$14:$C$56,3,FALSE)</f>
        <v>#DIV/0!</v>
      </c>
      <c r="S192" s="246">
        <f>IF(L192="nio",0,IF(M192&gt;0,M192*J192/Y192,0))*VLOOKUP(B192,'2-Kosten per locatie'!$A$14:$C$56,3,FALSE)</f>
        <v>0</v>
      </c>
      <c r="T192" s="246">
        <f>IF(L192="nio",0,IF(N192&gt;0,N192*J192/Z192,0))*VLOOKUP(B192,'2-Kosten per locatie'!$A$14:$C$56,3,FALSE)</f>
        <v>0</v>
      </c>
      <c r="U192" s="246">
        <f>IF(L192="nio",0,IF(O192&gt;0,O192*J192/AA192,0))*VLOOKUP(B192,'2-Kosten per locatie'!$A$14:$C$56,3,FALSE)</f>
        <v>0</v>
      </c>
      <c r="V192" s="246">
        <f>IF(L192="nio",0,IF(P192&gt;0,P192*J192/Z192,0))*VLOOKUP(B192,'2-Kosten per locatie'!$A$14:$C$56,3,FALSE)</f>
        <v>0</v>
      </c>
      <c r="W192" s="246">
        <f>IF(L192="nio",0,IF(Q192&gt;0,Q192*J192/AA192,0))*VLOOKUP(B192,'2-Kosten per locatie'!$A$14:$C$56,3,FALSE)</f>
        <v>0</v>
      </c>
      <c r="X192" s="337">
        <f>IF(L192="nio",0,IF(L192&gt;0,VLOOKUP(H192,'3-Productie normen'!A:L,VLOOKUP(L192,'3-Productie normen'!$B$35:$C$38,2,FALSE),FALSE)))</f>
        <v>0</v>
      </c>
      <c r="Y192" s="337">
        <f t="shared" si="11"/>
        <v>0</v>
      </c>
      <c r="Z192" s="337">
        <f t="shared" si="12"/>
        <v>0</v>
      </c>
      <c r="AA192" s="337">
        <f t="shared" si="13"/>
        <v>0</v>
      </c>
      <c r="AB192" s="338" t="str">
        <f>VLOOKUP(H192,'3-Productie normen'!A:O,12,FALSE)</f>
        <v>V</v>
      </c>
      <c r="AC192" s="338"/>
      <c r="AE192" s="339">
        <f t="shared" si="14"/>
        <v>12214.5</v>
      </c>
    </row>
    <row r="193" spans="1:31" ht="14.1" customHeight="1">
      <c r="A193" s="71">
        <v>193</v>
      </c>
      <c r="B193" s="482" t="s">
        <v>64</v>
      </c>
      <c r="C193" s="482"/>
      <c r="D193" s="484" t="s">
        <v>231</v>
      </c>
      <c r="E193" s="334"/>
      <c r="F193" s="513" t="s">
        <v>307</v>
      </c>
      <c r="G193" s="69" t="s">
        <v>340</v>
      </c>
      <c r="H193" s="80" t="s">
        <v>146</v>
      </c>
      <c r="I193" s="340" t="s">
        <v>332</v>
      </c>
      <c r="J193" s="335">
        <v>28</v>
      </c>
      <c r="K193" s="336">
        <f t="shared" si="10"/>
        <v>255</v>
      </c>
      <c r="L193" s="247">
        <v>255</v>
      </c>
      <c r="M193" s="247"/>
      <c r="N193" s="247"/>
      <c r="O193" s="247"/>
      <c r="P193" s="247"/>
      <c r="Q193" s="247"/>
      <c r="R193" s="246" t="e">
        <f>IF(L193="nio",0,IF(L193&gt;0,L193*J193/X193,0))*VLOOKUP(B193,'2-Kosten per locatie'!$A$14:$C$56,3,FALSE)</f>
        <v>#DIV/0!</v>
      </c>
      <c r="S193" s="246">
        <f>IF(L193="nio",0,IF(M193&gt;0,M193*J193/Y193,0))*VLOOKUP(B193,'2-Kosten per locatie'!$A$14:$C$56,3,FALSE)</f>
        <v>0</v>
      </c>
      <c r="T193" s="246">
        <f>IF(L193="nio",0,IF(N193&gt;0,N193*J193/Z193,0))*VLOOKUP(B193,'2-Kosten per locatie'!$A$14:$C$56,3,FALSE)</f>
        <v>0</v>
      </c>
      <c r="U193" s="246">
        <f>IF(L193="nio",0,IF(O193&gt;0,O193*J193/AA193,0))*VLOOKUP(B193,'2-Kosten per locatie'!$A$14:$C$56,3,FALSE)</f>
        <v>0</v>
      </c>
      <c r="V193" s="246">
        <f>IF(L193="nio",0,IF(P193&gt;0,P193*J193/Z193,0))*VLOOKUP(B193,'2-Kosten per locatie'!$A$14:$C$56,3,FALSE)</f>
        <v>0</v>
      </c>
      <c r="W193" s="246">
        <f>IF(L193="nio",0,IF(Q193&gt;0,Q193*J193/AA193,0))*VLOOKUP(B193,'2-Kosten per locatie'!$A$14:$C$56,3,FALSE)</f>
        <v>0</v>
      </c>
      <c r="X193" s="337">
        <f>IF(L193="nio",0,IF(L193&gt;0,VLOOKUP(H193,'3-Productie normen'!A:L,VLOOKUP(L193,'3-Productie normen'!$B$35:$C$38,2,FALSE),FALSE)))</f>
        <v>0</v>
      </c>
      <c r="Y193" s="337">
        <f t="shared" si="11"/>
        <v>0</v>
      </c>
      <c r="Z193" s="337">
        <f t="shared" si="12"/>
        <v>0</v>
      </c>
      <c r="AA193" s="337">
        <f t="shared" si="13"/>
        <v>0</v>
      </c>
      <c r="AB193" s="338" t="str">
        <f>VLOOKUP(H193,'3-Productie normen'!A:O,12,FALSE)</f>
        <v>V</v>
      </c>
      <c r="AC193" s="338"/>
      <c r="AE193" s="339">
        <f t="shared" si="14"/>
        <v>7140</v>
      </c>
    </row>
    <row r="194" spans="1:31" ht="14.1" customHeight="1">
      <c r="A194" s="71">
        <v>194</v>
      </c>
      <c r="B194" s="482" t="s">
        <v>64</v>
      </c>
      <c r="C194" s="482"/>
      <c r="D194" s="484" t="s">
        <v>231</v>
      </c>
      <c r="E194" s="334" t="s">
        <v>341</v>
      </c>
      <c r="F194" s="513" t="s">
        <v>307</v>
      </c>
      <c r="G194" s="298" t="s">
        <v>342</v>
      </c>
      <c r="H194" s="80" t="s">
        <v>146</v>
      </c>
      <c r="I194" s="69" t="s">
        <v>332</v>
      </c>
      <c r="J194" s="335">
        <v>1026</v>
      </c>
      <c r="K194" s="336">
        <f t="shared" si="10"/>
        <v>52</v>
      </c>
      <c r="L194" s="247">
        <v>52</v>
      </c>
      <c r="M194" s="247"/>
      <c r="N194" s="247"/>
      <c r="O194" s="247"/>
      <c r="P194" s="247"/>
      <c r="Q194" s="247"/>
      <c r="R194" s="246" t="e">
        <f>IF(L194="nio",0,IF(L194&gt;0,L194*J194/X194,0))*VLOOKUP(B194,'2-Kosten per locatie'!$A$14:$C$56,3,FALSE)</f>
        <v>#DIV/0!</v>
      </c>
      <c r="S194" s="246">
        <f>IF(L194="nio",0,IF(M194&gt;0,M194*J194/Y194,0))*VLOOKUP(B194,'2-Kosten per locatie'!$A$14:$C$56,3,FALSE)</f>
        <v>0</v>
      </c>
      <c r="T194" s="246">
        <f>IF(L194="nio",0,IF(N194&gt;0,N194*J194/Z194,0))*VLOOKUP(B194,'2-Kosten per locatie'!$A$14:$C$56,3,FALSE)</f>
        <v>0</v>
      </c>
      <c r="U194" s="246">
        <f>IF(L194="nio",0,IF(O194&gt;0,O194*J194/AA194,0))*VLOOKUP(B194,'2-Kosten per locatie'!$A$14:$C$56,3,FALSE)</f>
        <v>0</v>
      </c>
      <c r="V194" s="246">
        <f>IF(L194="nio",0,IF(P194&gt;0,P194*J194/Z194,0))*VLOOKUP(B194,'2-Kosten per locatie'!$A$14:$C$56,3,FALSE)</f>
        <v>0</v>
      </c>
      <c r="W194" s="246">
        <f>IF(L194="nio",0,IF(Q194&gt;0,Q194*J194/AA194,0))*VLOOKUP(B194,'2-Kosten per locatie'!$A$14:$C$56,3,FALSE)</f>
        <v>0</v>
      </c>
      <c r="X194" s="337">
        <f>IF(L194="nio",0,IF(L194&gt;0,VLOOKUP(H194,'3-Productie normen'!A:L,VLOOKUP(L194,'3-Productie normen'!$B$35:$C$38,2,FALSE),FALSE)))</f>
        <v>0</v>
      </c>
      <c r="Y194" s="337">
        <f t="shared" ref="Y194:Y203" si="36">IF(M194&gt;0,X194*$Y$8,0)</f>
        <v>0</v>
      </c>
      <c r="Z194" s="337">
        <f t="shared" ref="Z194:Z203" si="37">IF((OR(N194&gt;0,P194&gt;0)),X194*$Z$8,0)</f>
        <v>0</v>
      </c>
      <c r="AA194" s="337">
        <f t="shared" ref="AA194:AA203" si="38">IF((OR(O194&gt;0,Q194&gt;0)),X194*$AA$8,0)</f>
        <v>0</v>
      </c>
      <c r="AB194" s="338" t="str">
        <f>VLOOKUP(H194,'3-Productie normen'!A:O,12,FALSE)</f>
        <v>V</v>
      </c>
      <c r="AC194" s="338"/>
      <c r="AE194" s="339">
        <f t="shared" si="14"/>
        <v>53352</v>
      </c>
    </row>
    <row r="195" spans="1:31" ht="14.1" customHeight="1">
      <c r="A195" s="71">
        <v>195</v>
      </c>
      <c r="B195" s="482" t="s">
        <v>64</v>
      </c>
      <c r="C195" s="482"/>
      <c r="D195" s="484" t="s">
        <v>231</v>
      </c>
      <c r="E195" s="334"/>
      <c r="F195" s="513" t="s">
        <v>185</v>
      </c>
      <c r="G195" s="298" t="s">
        <v>343</v>
      </c>
      <c r="H195" s="314" t="s">
        <v>128</v>
      </c>
      <c r="I195" s="69" t="s">
        <v>332</v>
      </c>
      <c r="J195" s="335">
        <v>35</v>
      </c>
      <c r="K195" s="336">
        <f t="shared" si="10"/>
        <v>255</v>
      </c>
      <c r="L195" s="247">
        <v>255</v>
      </c>
      <c r="M195" s="247"/>
      <c r="N195" s="247"/>
      <c r="O195" s="247"/>
      <c r="P195" s="247"/>
      <c r="Q195" s="247"/>
      <c r="R195" s="246" t="e">
        <f>IF(L195="nio",0,IF(L195&gt;0,L195*J195/X195,0))*VLOOKUP(B195,'2-Kosten per locatie'!$A$14:$C$56,3,FALSE)</f>
        <v>#DIV/0!</v>
      </c>
      <c r="S195" s="246">
        <f>IF(L195="nio",0,IF(M195&gt;0,M195*J195/Y195,0))*VLOOKUP(B195,'2-Kosten per locatie'!$A$14:$C$56,3,FALSE)</f>
        <v>0</v>
      </c>
      <c r="T195" s="246">
        <f>IF(L195="nio",0,IF(N195&gt;0,N195*J195/Z195,0))*VLOOKUP(B195,'2-Kosten per locatie'!$A$14:$C$56,3,FALSE)</f>
        <v>0</v>
      </c>
      <c r="U195" s="246">
        <f>IF(L195="nio",0,IF(O195&gt;0,O195*J195/AA195,0))*VLOOKUP(B195,'2-Kosten per locatie'!$A$14:$C$56,3,FALSE)</f>
        <v>0</v>
      </c>
      <c r="V195" s="246">
        <f>IF(L195="nio",0,IF(P195&gt;0,P195*J195/Z195,0))*VLOOKUP(B195,'2-Kosten per locatie'!$A$14:$C$56,3,FALSE)</f>
        <v>0</v>
      </c>
      <c r="W195" s="246">
        <f>IF(L195="nio",0,IF(Q195&gt;0,Q195*J195/AA195,0))*VLOOKUP(B195,'2-Kosten per locatie'!$A$14:$C$56,3,FALSE)</f>
        <v>0</v>
      </c>
      <c r="X195" s="337">
        <f>IF(L195="nio",0,IF(L195&gt;0,VLOOKUP(H195,'3-Productie normen'!A:L,VLOOKUP(L195,'3-Productie normen'!$B$35:$C$38,2,FALSE),FALSE)))</f>
        <v>0</v>
      </c>
      <c r="Y195" s="337">
        <f t="shared" si="36"/>
        <v>0</v>
      </c>
      <c r="Z195" s="337">
        <f t="shared" si="37"/>
        <v>0</v>
      </c>
      <c r="AA195" s="337">
        <f t="shared" si="38"/>
        <v>0</v>
      </c>
      <c r="AB195" s="338" t="str">
        <f>VLOOKUP(H195,'3-Productie normen'!A:O,12,FALSE)</f>
        <v>B</v>
      </c>
      <c r="AC195" s="338"/>
      <c r="AE195" s="339">
        <f t="shared" si="14"/>
        <v>8925</v>
      </c>
    </row>
    <row r="196" spans="1:31" ht="14.1" customHeight="1">
      <c r="A196" s="71">
        <v>196</v>
      </c>
      <c r="B196" s="482" t="s">
        <v>64</v>
      </c>
      <c r="C196" s="482"/>
      <c r="D196" s="484" t="s">
        <v>231</v>
      </c>
      <c r="E196" s="334"/>
      <c r="F196" s="513" t="s">
        <v>307</v>
      </c>
      <c r="G196" s="298" t="s">
        <v>344</v>
      </c>
      <c r="H196" s="80" t="s">
        <v>146</v>
      </c>
      <c r="I196" s="69" t="s">
        <v>332</v>
      </c>
      <c r="J196" s="335">
        <v>195</v>
      </c>
      <c r="K196" s="336">
        <f t="shared" si="10"/>
        <v>52</v>
      </c>
      <c r="L196" s="247">
        <v>52</v>
      </c>
      <c r="M196" s="247"/>
      <c r="N196" s="247"/>
      <c r="O196" s="247"/>
      <c r="P196" s="247"/>
      <c r="Q196" s="247"/>
      <c r="R196" s="246" t="e">
        <f>IF(L196="nio",0,IF(L196&gt;0,L196*J196/X196,0))*VLOOKUP(B196,'2-Kosten per locatie'!$A$14:$C$56,3,FALSE)</f>
        <v>#DIV/0!</v>
      </c>
      <c r="S196" s="246">
        <f>IF(L196="nio",0,IF(M196&gt;0,M196*J196/Y196,0))*VLOOKUP(B196,'2-Kosten per locatie'!$A$14:$C$56,3,FALSE)</f>
        <v>0</v>
      </c>
      <c r="T196" s="246">
        <f>IF(L196="nio",0,IF(N196&gt;0,N196*J196/Z196,0))*VLOOKUP(B196,'2-Kosten per locatie'!$A$14:$C$56,3,FALSE)</f>
        <v>0</v>
      </c>
      <c r="U196" s="246">
        <f>IF(L196="nio",0,IF(O196&gt;0,O196*J196/AA196,0))*VLOOKUP(B196,'2-Kosten per locatie'!$A$14:$C$56,3,FALSE)</f>
        <v>0</v>
      </c>
      <c r="V196" s="246">
        <f>IF(L196="nio",0,IF(P196&gt;0,P196*J196/Z196,0))*VLOOKUP(B196,'2-Kosten per locatie'!$A$14:$C$56,3,FALSE)</f>
        <v>0</v>
      </c>
      <c r="W196" s="246">
        <f>IF(L196="nio",0,IF(Q196&gt;0,Q196*J196/AA196,0))*VLOOKUP(B196,'2-Kosten per locatie'!$A$14:$C$56,3,FALSE)</f>
        <v>0</v>
      </c>
      <c r="X196" s="337">
        <f>IF(L196="nio",0,IF(L196&gt;0,VLOOKUP(H196,'3-Productie normen'!A:L,VLOOKUP(L196,'3-Productie normen'!$B$35:$C$38,2,FALSE),FALSE)))</f>
        <v>0</v>
      </c>
      <c r="Y196" s="337">
        <f t="shared" si="36"/>
        <v>0</v>
      </c>
      <c r="Z196" s="337">
        <f t="shared" si="37"/>
        <v>0</v>
      </c>
      <c r="AA196" s="337">
        <f t="shared" si="38"/>
        <v>0</v>
      </c>
      <c r="AB196" s="338" t="str">
        <f>VLOOKUP(H196,'3-Productie normen'!A:O,12,FALSE)</f>
        <v>V</v>
      </c>
      <c r="AC196" s="338"/>
      <c r="AE196" s="339">
        <f t="shared" si="14"/>
        <v>10140</v>
      </c>
    </row>
    <row r="197" spans="1:31" ht="14.1" customHeight="1">
      <c r="A197" s="71">
        <v>197</v>
      </c>
      <c r="B197" s="482" t="s">
        <v>64</v>
      </c>
      <c r="C197" s="482"/>
      <c r="D197" s="484" t="s">
        <v>231</v>
      </c>
      <c r="E197" s="334"/>
      <c r="F197" s="513" t="s">
        <v>307</v>
      </c>
      <c r="G197" s="69" t="s">
        <v>345</v>
      </c>
      <c r="H197" s="80" t="s">
        <v>146</v>
      </c>
      <c r="I197" s="69" t="s">
        <v>332</v>
      </c>
      <c r="J197" s="335">
        <v>42</v>
      </c>
      <c r="K197" s="336">
        <f t="shared" si="10"/>
        <v>255</v>
      </c>
      <c r="L197" s="247">
        <v>255</v>
      </c>
      <c r="M197" s="247"/>
      <c r="N197" s="247"/>
      <c r="O197" s="247"/>
      <c r="P197" s="247"/>
      <c r="Q197" s="247"/>
      <c r="R197" s="246" t="e">
        <f>IF(L197="nio",0,IF(L197&gt;0,L197*J197/X197,0))*VLOOKUP(B197,'2-Kosten per locatie'!$A$14:$C$56,3,FALSE)</f>
        <v>#DIV/0!</v>
      </c>
      <c r="S197" s="246">
        <f>IF(L197="nio",0,IF(M197&gt;0,M197*J197/Y197,0))*VLOOKUP(B197,'2-Kosten per locatie'!$A$14:$C$56,3,FALSE)</f>
        <v>0</v>
      </c>
      <c r="T197" s="246">
        <f>IF(L197="nio",0,IF(N197&gt;0,N197*J197/Z197,0))*VLOOKUP(B197,'2-Kosten per locatie'!$A$14:$C$56,3,FALSE)</f>
        <v>0</v>
      </c>
      <c r="U197" s="246">
        <f>IF(L197="nio",0,IF(O197&gt;0,O197*J197/AA197,0))*VLOOKUP(B197,'2-Kosten per locatie'!$A$14:$C$56,3,FALSE)</f>
        <v>0</v>
      </c>
      <c r="V197" s="246">
        <f>IF(L197="nio",0,IF(P197&gt;0,P197*J197/Z197,0))*VLOOKUP(B197,'2-Kosten per locatie'!$A$14:$C$56,3,FALSE)</f>
        <v>0</v>
      </c>
      <c r="W197" s="246">
        <f>IF(L197="nio",0,IF(Q197&gt;0,Q197*J197/AA197,0))*VLOOKUP(B197,'2-Kosten per locatie'!$A$14:$C$56,3,FALSE)</f>
        <v>0</v>
      </c>
      <c r="X197" s="337">
        <f>IF(L197="nio",0,IF(L197&gt;0,VLOOKUP(H197,'3-Productie normen'!A:L,VLOOKUP(L197,'3-Productie normen'!$B$35:$C$38,2,FALSE),FALSE)))</f>
        <v>0</v>
      </c>
      <c r="Y197" s="337">
        <f t="shared" si="36"/>
        <v>0</v>
      </c>
      <c r="Z197" s="337">
        <f t="shared" si="37"/>
        <v>0</v>
      </c>
      <c r="AA197" s="337">
        <f t="shared" si="38"/>
        <v>0</v>
      </c>
      <c r="AB197" s="338" t="str">
        <f>VLOOKUP(H197,'3-Productie normen'!A:O,12,FALSE)</f>
        <v>V</v>
      </c>
      <c r="AC197" s="338"/>
      <c r="AE197" s="339">
        <f t="shared" si="14"/>
        <v>10710</v>
      </c>
    </row>
    <row r="198" spans="1:31" ht="14.1" customHeight="1">
      <c r="A198" s="71">
        <v>198</v>
      </c>
      <c r="B198" s="482" t="s">
        <v>64</v>
      </c>
      <c r="C198" s="482"/>
      <c r="D198" s="484" t="s">
        <v>231</v>
      </c>
      <c r="E198" s="334" t="s">
        <v>346</v>
      </c>
      <c r="F198" s="513" t="s">
        <v>307</v>
      </c>
      <c r="G198" s="69" t="s">
        <v>347</v>
      </c>
      <c r="H198" s="80" t="s">
        <v>146</v>
      </c>
      <c r="I198" s="69" t="s">
        <v>332</v>
      </c>
      <c r="J198" s="335">
        <v>41.5</v>
      </c>
      <c r="K198" s="336">
        <f t="shared" si="10"/>
        <v>255</v>
      </c>
      <c r="L198" s="247">
        <v>255</v>
      </c>
      <c r="M198" s="247"/>
      <c r="N198" s="247"/>
      <c r="O198" s="247"/>
      <c r="P198" s="247"/>
      <c r="Q198" s="247"/>
      <c r="R198" s="246" t="e">
        <f>IF(L198="nio",0,IF(L198&gt;0,L198*J198/X198,0))*VLOOKUP(B198,'2-Kosten per locatie'!$A$14:$C$56,3,FALSE)</f>
        <v>#DIV/0!</v>
      </c>
      <c r="S198" s="246">
        <f>IF(L198="nio",0,IF(M198&gt;0,M198*J198/Y198,0))*VLOOKUP(B198,'2-Kosten per locatie'!$A$14:$C$56,3,FALSE)</f>
        <v>0</v>
      </c>
      <c r="T198" s="246">
        <f>IF(L198="nio",0,IF(N198&gt;0,N198*J198/Z198,0))*VLOOKUP(B198,'2-Kosten per locatie'!$A$14:$C$56,3,FALSE)</f>
        <v>0</v>
      </c>
      <c r="U198" s="246">
        <f>IF(L198="nio",0,IF(O198&gt;0,O198*J198/AA198,0))*VLOOKUP(B198,'2-Kosten per locatie'!$A$14:$C$56,3,FALSE)</f>
        <v>0</v>
      </c>
      <c r="V198" s="246">
        <f>IF(L198="nio",0,IF(P198&gt;0,P198*J198/Z198,0))*VLOOKUP(B198,'2-Kosten per locatie'!$A$14:$C$56,3,FALSE)</f>
        <v>0</v>
      </c>
      <c r="W198" s="246">
        <f>IF(L198="nio",0,IF(Q198&gt;0,Q198*J198/AA198,0))*VLOOKUP(B198,'2-Kosten per locatie'!$A$14:$C$56,3,FALSE)</f>
        <v>0</v>
      </c>
      <c r="X198" s="337">
        <f>IF(L198="nio",0,IF(L198&gt;0,VLOOKUP(H198,'3-Productie normen'!A:L,VLOOKUP(L198,'3-Productie normen'!$B$35:$C$38,2,FALSE),FALSE)))</f>
        <v>0</v>
      </c>
      <c r="Y198" s="337">
        <f t="shared" si="36"/>
        <v>0</v>
      </c>
      <c r="Z198" s="337">
        <f t="shared" si="37"/>
        <v>0</v>
      </c>
      <c r="AA198" s="337">
        <f t="shared" si="38"/>
        <v>0</v>
      </c>
      <c r="AB198" s="338" t="str">
        <f>VLOOKUP(H198,'3-Productie normen'!A:O,12,FALSE)</f>
        <v>V</v>
      </c>
      <c r="AC198" s="338"/>
      <c r="AE198" s="339">
        <f t="shared" si="14"/>
        <v>10582.5</v>
      </c>
    </row>
    <row r="199" spans="1:31" ht="14.1" customHeight="1">
      <c r="A199" s="71">
        <v>199</v>
      </c>
      <c r="B199" s="482" t="s">
        <v>64</v>
      </c>
      <c r="C199" s="482"/>
      <c r="D199" s="484" t="s">
        <v>231</v>
      </c>
      <c r="E199" s="334"/>
      <c r="F199" s="513" t="s">
        <v>185</v>
      </c>
      <c r="G199" s="69" t="s">
        <v>348</v>
      </c>
      <c r="H199" s="314" t="s">
        <v>128</v>
      </c>
      <c r="I199" s="69" t="s">
        <v>332</v>
      </c>
      <c r="J199" s="335">
        <v>21</v>
      </c>
      <c r="K199" s="336">
        <f t="shared" si="10"/>
        <v>255</v>
      </c>
      <c r="L199" s="247">
        <v>255</v>
      </c>
      <c r="M199" s="247"/>
      <c r="N199" s="247"/>
      <c r="O199" s="247"/>
      <c r="P199" s="247"/>
      <c r="Q199" s="247"/>
      <c r="R199" s="246" t="e">
        <f>IF(L199="nio",0,IF(L199&gt;0,L199*J199/X199,0))*VLOOKUP(B199,'2-Kosten per locatie'!$A$14:$C$56,3,FALSE)</f>
        <v>#DIV/0!</v>
      </c>
      <c r="S199" s="246">
        <f>IF(L199="nio",0,IF(M199&gt;0,M199*J199/Y199,0))*VLOOKUP(B199,'2-Kosten per locatie'!$A$14:$C$56,3,FALSE)</f>
        <v>0</v>
      </c>
      <c r="T199" s="246">
        <f>IF(L199="nio",0,IF(N199&gt;0,N199*J199/Z199,0))*VLOOKUP(B199,'2-Kosten per locatie'!$A$14:$C$56,3,FALSE)</f>
        <v>0</v>
      </c>
      <c r="U199" s="246">
        <f>IF(L199="nio",0,IF(O199&gt;0,O199*J199/AA199,0))*VLOOKUP(B199,'2-Kosten per locatie'!$A$14:$C$56,3,FALSE)</f>
        <v>0</v>
      </c>
      <c r="V199" s="246">
        <f>IF(L199="nio",0,IF(P199&gt;0,P199*J199/Z199,0))*VLOOKUP(B199,'2-Kosten per locatie'!$A$14:$C$56,3,FALSE)</f>
        <v>0</v>
      </c>
      <c r="W199" s="246">
        <f>IF(L199="nio",0,IF(Q199&gt;0,Q199*J199/AA199,0))*VLOOKUP(B199,'2-Kosten per locatie'!$A$14:$C$56,3,FALSE)</f>
        <v>0</v>
      </c>
      <c r="X199" s="337">
        <f>IF(L199="nio",0,IF(L199&gt;0,VLOOKUP(H199,'3-Productie normen'!A:L,VLOOKUP(L199,'3-Productie normen'!$B$35:$C$38,2,FALSE),FALSE)))</f>
        <v>0</v>
      </c>
      <c r="Y199" s="337">
        <f t="shared" si="36"/>
        <v>0</v>
      </c>
      <c r="Z199" s="337">
        <f t="shared" si="37"/>
        <v>0</v>
      </c>
      <c r="AA199" s="337">
        <f t="shared" si="38"/>
        <v>0</v>
      </c>
      <c r="AB199" s="338" t="str">
        <f>VLOOKUP(H199,'3-Productie normen'!A:O,12,FALSE)</f>
        <v>B</v>
      </c>
      <c r="AC199" s="338"/>
      <c r="AE199" s="339">
        <f t="shared" si="14"/>
        <v>5355</v>
      </c>
    </row>
    <row r="200" spans="1:31" ht="14.1" customHeight="1">
      <c r="A200" s="71">
        <v>200</v>
      </c>
      <c r="B200" s="482" t="s">
        <v>64</v>
      </c>
      <c r="C200" s="482"/>
      <c r="D200" s="484" t="s">
        <v>231</v>
      </c>
      <c r="E200" s="334"/>
      <c r="F200" s="513" t="s">
        <v>307</v>
      </c>
      <c r="G200" s="69" t="s">
        <v>349</v>
      </c>
      <c r="H200" s="80" t="s">
        <v>146</v>
      </c>
      <c r="I200" s="69" t="s">
        <v>332</v>
      </c>
      <c r="J200" s="335">
        <v>59.5</v>
      </c>
      <c r="K200" s="336">
        <f t="shared" si="10"/>
        <v>52</v>
      </c>
      <c r="L200" s="247">
        <v>52</v>
      </c>
      <c r="M200" s="247"/>
      <c r="N200" s="247"/>
      <c r="O200" s="247"/>
      <c r="P200" s="247"/>
      <c r="Q200" s="247"/>
      <c r="R200" s="246" t="e">
        <f>IF(L200="nio",0,IF(L200&gt;0,L200*J200/X200,0))*VLOOKUP(B200,'2-Kosten per locatie'!$A$14:$C$56,3,FALSE)</f>
        <v>#DIV/0!</v>
      </c>
      <c r="S200" s="246">
        <f>IF(L200="nio",0,IF(M200&gt;0,M200*J200/Y200,0))*VLOOKUP(B200,'2-Kosten per locatie'!$A$14:$C$56,3,FALSE)</f>
        <v>0</v>
      </c>
      <c r="T200" s="246">
        <f>IF(L200="nio",0,IF(N200&gt;0,N200*J200/Z200,0))*VLOOKUP(B200,'2-Kosten per locatie'!$A$14:$C$56,3,FALSE)</f>
        <v>0</v>
      </c>
      <c r="U200" s="246">
        <f>IF(L200="nio",0,IF(O200&gt;0,O200*J200/AA200,0))*VLOOKUP(B200,'2-Kosten per locatie'!$A$14:$C$56,3,FALSE)</f>
        <v>0</v>
      </c>
      <c r="V200" s="246">
        <f>IF(L200="nio",0,IF(P200&gt;0,P200*J200/Z200,0))*VLOOKUP(B200,'2-Kosten per locatie'!$A$14:$C$56,3,FALSE)</f>
        <v>0</v>
      </c>
      <c r="W200" s="246">
        <f>IF(L200="nio",0,IF(Q200&gt;0,Q200*J200/AA200,0))*VLOOKUP(B200,'2-Kosten per locatie'!$A$14:$C$56,3,FALSE)</f>
        <v>0</v>
      </c>
      <c r="X200" s="337">
        <f>IF(L200="nio",0,IF(L200&gt;0,VLOOKUP(H200,'3-Productie normen'!A:L,VLOOKUP(L200,'3-Productie normen'!$B$35:$C$38,2,FALSE),FALSE)))</f>
        <v>0</v>
      </c>
      <c r="Y200" s="337">
        <f t="shared" si="36"/>
        <v>0</v>
      </c>
      <c r="Z200" s="337">
        <f t="shared" si="37"/>
        <v>0</v>
      </c>
      <c r="AA200" s="337">
        <f t="shared" si="38"/>
        <v>0</v>
      </c>
      <c r="AB200" s="338" t="str">
        <f>VLOOKUP(H200,'3-Productie normen'!A:O,12,FALSE)</f>
        <v>V</v>
      </c>
      <c r="AC200" s="338"/>
      <c r="AE200" s="339">
        <f t="shared" si="14"/>
        <v>3094</v>
      </c>
    </row>
    <row r="201" spans="1:31" ht="14.1" customHeight="1">
      <c r="A201" s="71">
        <v>201</v>
      </c>
      <c r="B201" s="482" t="s">
        <v>64</v>
      </c>
      <c r="C201" s="482"/>
      <c r="D201" s="484" t="s">
        <v>231</v>
      </c>
      <c r="E201" s="334" t="s">
        <v>350</v>
      </c>
      <c r="F201" s="513" t="s">
        <v>185</v>
      </c>
      <c r="G201" s="342" t="s">
        <v>351</v>
      </c>
      <c r="H201" s="314" t="s">
        <v>128</v>
      </c>
      <c r="I201" s="69" t="s">
        <v>332</v>
      </c>
      <c r="J201" s="335">
        <v>23.5</v>
      </c>
      <c r="K201" s="336">
        <f t="shared" si="10"/>
        <v>255</v>
      </c>
      <c r="L201" s="247">
        <v>255</v>
      </c>
      <c r="M201" s="247"/>
      <c r="N201" s="247"/>
      <c r="O201" s="247"/>
      <c r="P201" s="247"/>
      <c r="Q201" s="247"/>
      <c r="R201" s="246" t="e">
        <f>IF(L201="nio",0,IF(L201&gt;0,L201*J201/X201,0))*VLOOKUP(B201,'2-Kosten per locatie'!$A$14:$C$56,3,FALSE)</f>
        <v>#DIV/0!</v>
      </c>
      <c r="S201" s="246">
        <f>IF(L201="nio",0,IF(M201&gt;0,M201*J201/Y201,0))*VLOOKUP(B201,'2-Kosten per locatie'!$A$14:$C$56,3,FALSE)</f>
        <v>0</v>
      </c>
      <c r="T201" s="246">
        <f>IF(L201="nio",0,IF(N201&gt;0,N201*J201/Z201,0))*VLOOKUP(B201,'2-Kosten per locatie'!$A$14:$C$56,3,FALSE)</f>
        <v>0</v>
      </c>
      <c r="U201" s="246">
        <f>IF(L201="nio",0,IF(O201&gt;0,O201*J201/AA201,0))*VLOOKUP(B201,'2-Kosten per locatie'!$A$14:$C$56,3,FALSE)</f>
        <v>0</v>
      </c>
      <c r="V201" s="246">
        <f>IF(L201="nio",0,IF(P201&gt;0,P201*J201/Z201,0))*VLOOKUP(B201,'2-Kosten per locatie'!$A$14:$C$56,3,FALSE)</f>
        <v>0</v>
      </c>
      <c r="W201" s="246">
        <f>IF(L201="nio",0,IF(Q201&gt;0,Q201*J201/AA201,0))*VLOOKUP(B201,'2-Kosten per locatie'!$A$14:$C$56,3,FALSE)</f>
        <v>0</v>
      </c>
      <c r="X201" s="337">
        <f>IF(L201="nio",0,IF(L201&gt;0,VLOOKUP(H201,'3-Productie normen'!A:L,VLOOKUP(L201,'3-Productie normen'!$B$35:$C$38,2,FALSE),FALSE)))</f>
        <v>0</v>
      </c>
      <c r="Y201" s="337">
        <f t="shared" si="36"/>
        <v>0</v>
      </c>
      <c r="Z201" s="337">
        <f t="shared" si="37"/>
        <v>0</v>
      </c>
      <c r="AA201" s="337">
        <f t="shared" si="38"/>
        <v>0</v>
      </c>
      <c r="AB201" s="338" t="str">
        <f>VLOOKUP(H201,'3-Productie normen'!A:O,12,FALSE)</f>
        <v>B</v>
      </c>
      <c r="AC201" s="338"/>
      <c r="AE201" s="339">
        <f t="shared" si="14"/>
        <v>5992.5</v>
      </c>
    </row>
    <row r="202" spans="1:31" ht="14.1" customHeight="1">
      <c r="A202" s="71">
        <v>202</v>
      </c>
      <c r="B202" s="482" t="s">
        <v>64</v>
      </c>
      <c r="C202" s="482"/>
      <c r="D202" s="484" t="s">
        <v>231</v>
      </c>
      <c r="E202" s="334"/>
      <c r="F202" s="513" t="s">
        <v>185</v>
      </c>
      <c r="G202" s="69" t="s">
        <v>352</v>
      </c>
      <c r="H202" s="314" t="s">
        <v>128</v>
      </c>
      <c r="I202" s="340" t="s">
        <v>332</v>
      </c>
      <c r="J202" s="335">
        <v>11</v>
      </c>
      <c r="K202" s="336">
        <f t="shared" si="10"/>
        <v>255</v>
      </c>
      <c r="L202" s="247">
        <v>255</v>
      </c>
      <c r="M202" s="247"/>
      <c r="N202" s="247"/>
      <c r="O202" s="247"/>
      <c r="P202" s="247"/>
      <c r="Q202" s="247"/>
      <c r="R202" s="246" t="e">
        <f>IF(L202="nio",0,IF(L202&gt;0,L202*J202/X202,0))*VLOOKUP(B202,'2-Kosten per locatie'!$A$14:$C$56,3,FALSE)</f>
        <v>#DIV/0!</v>
      </c>
      <c r="S202" s="246">
        <f>IF(L202="nio",0,IF(M202&gt;0,M202*J202/Y202,0))*VLOOKUP(B202,'2-Kosten per locatie'!$A$14:$C$56,3,FALSE)</f>
        <v>0</v>
      </c>
      <c r="T202" s="246">
        <f>IF(L202="nio",0,IF(N202&gt;0,N202*J202/Z202,0))*VLOOKUP(B202,'2-Kosten per locatie'!$A$14:$C$56,3,FALSE)</f>
        <v>0</v>
      </c>
      <c r="U202" s="246">
        <f>IF(L202="nio",0,IF(O202&gt;0,O202*J202/AA202,0))*VLOOKUP(B202,'2-Kosten per locatie'!$A$14:$C$56,3,FALSE)</f>
        <v>0</v>
      </c>
      <c r="V202" s="246">
        <f>IF(L202="nio",0,IF(P202&gt;0,P202*J202/Z202,0))*VLOOKUP(B202,'2-Kosten per locatie'!$A$14:$C$56,3,FALSE)</f>
        <v>0</v>
      </c>
      <c r="W202" s="246">
        <f>IF(L202="nio",0,IF(Q202&gt;0,Q202*J202/AA202,0))*VLOOKUP(B202,'2-Kosten per locatie'!$A$14:$C$56,3,FALSE)</f>
        <v>0</v>
      </c>
      <c r="X202" s="337">
        <f>IF(L202="nio",0,IF(L202&gt;0,VLOOKUP(H202,'3-Productie normen'!A:L,VLOOKUP(L202,'3-Productie normen'!$B$35:$C$38,2,FALSE),FALSE)))</f>
        <v>0</v>
      </c>
      <c r="Y202" s="337">
        <f t="shared" si="36"/>
        <v>0</v>
      </c>
      <c r="Z202" s="337">
        <f t="shared" si="37"/>
        <v>0</v>
      </c>
      <c r="AA202" s="337">
        <f t="shared" si="38"/>
        <v>0</v>
      </c>
      <c r="AB202" s="338" t="str">
        <f>VLOOKUP(H202,'3-Productie normen'!A:O,12,FALSE)</f>
        <v>B</v>
      </c>
      <c r="AC202" s="338"/>
      <c r="AE202" s="339">
        <f t="shared" ref="AE202:AE265" si="39">K202*J202</f>
        <v>2805</v>
      </c>
    </row>
    <row r="203" spans="1:31" ht="14.1" customHeight="1">
      <c r="A203" s="71">
        <v>203</v>
      </c>
      <c r="B203" s="482" t="s">
        <v>64</v>
      </c>
      <c r="C203" s="482"/>
      <c r="D203" s="484" t="s">
        <v>231</v>
      </c>
      <c r="E203" s="242" t="s">
        <v>353</v>
      </c>
      <c r="F203" s="513" t="s">
        <v>307</v>
      </c>
      <c r="G203" s="80" t="s">
        <v>354</v>
      </c>
      <c r="H203" s="80" t="s">
        <v>146</v>
      </c>
      <c r="I203" s="69" t="s">
        <v>332</v>
      </c>
      <c r="J203" s="335">
        <v>101</v>
      </c>
      <c r="K203" s="336">
        <f t="shared" ref="K203" si="40">SUM(L203:Q203)</f>
        <v>52</v>
      </c>
      <c r="L203" s="247">
        <v>52</v>
      </c>
      <c r="M203" s="247"/>
      <c r="N203" s="247"/>
      <c r="O203" s="247"/>
      <c r="P203" s="247"/>
      <c r="Q203" s="247"/>
      <c r="R203" s="246" t="e">
        <f>IF(L203="nio",0,IF(L203&gt;0,L203*J203/X203,0))*VLOOKUP(B203,'2-Kosten per locatie'!$A$14:$C$56,3,FALSE)</f>
        <v>#DIV/0!</v>
      </c>
      <c r="S203" s="246">
        <f>IF(L203="nio",0,IF(M203&gt;0,M203*J203/Y203,0))*VLOOKUP(B203,'2-Kosten per locatie'!$A$14:$C$56,3,FALSE)</f>
        <v>0</v>
      </c>
      <c r="T203" s="246">
        <f>IF(L203="nio",0,IF(N203&gt;0,N203*J203/Z203,0))*VLOOKUP(B203,'2-Kosten per locatie'!$A$14:$C$56,3,FALSE)</f>
        <v>0</v>
      </c>
      <c r="U203" s="246">
        <f>IF(L203="nio",0,IF(O203&gt;0,O203*J203/AA203,0))*VLOOKUP(B203,'2-Kosten per locatie'!$A$14:$C$56,3,FALSE)</f>
        <v>0</v>
      </c>
      <c r="V203" s="246">
        <f>IF(L203="nio",0,IF(P203&gt;0,P203*J203/Z203,0))*VLOOKUP(B203,'2-Kosten per locatie'!$A$14:$C$56,3,FALSE)</f>
        <v>0</v>
      </c>
      <c r="W203" s="246">
        <f>IF(L203="nio",0,IF(Q203&gt;0,Q203*J203/AA203,0))*VLOOKUP(B203,'2-Kosten per locatie'!$A$14:$C$56,3,FALSE)</f>
        <v>0</v>
      </c>
      <c r="X203" s="337">
        <f>IF(L203="nio",0,IF(L203&gt;0,VLOOKUP(H203,'3-Productie normen'!A:L,VLOOKUP(L203,'3-Productie normen'!$B$35:$C$38,2,FALSE),FALSE)))</f>
        <v>0</v>
      </c>
      <c r="Y203" s="337">
        <f t="shared" si="36"/>
        <v>0</v>
      </c>
      <c r="Z203" s="337">
        <f t="shared" si="37"/>
        <v>0</v>
      </c>
      <c r="AA203" s="337">
        <f t="shared" si="38"/>
        <v>0</v>
      </c>
      <c r="AB203" s="338" t="str">
        <f>VLOOKUP(H203,'3-Productie normen'!A:O,12,FALSE)</f>
        <v>V</v>
      </c>
      <c r="AC203" s="338"/>
      <c r="AE203" s="339">
        <f t="shared" si="39"/>
        <v>5252</v>
      </c>
    </row>
    <row r="204" spans="1:31" ht="14.1" customHeight="1">
      <c r="A204" s="71">
        <v>204</v>
      </c>
      <c r="B204" s="482" t="s">
        <v>64</v>
      </c>
      <c r="C204" s="482"/>
      <c r="D204" s="484" t="s">
        <v>231</v>
      </c>
      <c r="E204" s="334" t="s">
        <v>355</v>
      </c>
      <c r="F204" s="513" t="s">
        <v>307</v>
      </c>
      <c r="G204" s="69" t="s">
        <v>331</v>
      </c>
      <c r="H204" s="80" t="s">
        <v>146</v>
      </c>
      <c r="I204" s="69" t="s">
        <v>332</v>
      </c>
      <c r="J204" s="335">
        <v>178</v>
      </c>
      <c r="K204" s="336">
        <f t="shared" ref="K204:K267" si="41">SUM(L204:Q204)</f>
        <v>255</v>
      </c>
      <c r="L204" s="247">
        <v>255</v>
      </c>
      <c r="M204" s="247"/>
      <c r="N204" s="247"/>
      <c r="O204" s="247"/>
      <c r="P204" s="247"/>
      <c r="Q204" s="247"/>
      <c r="R204" s="246" t="e">
        <f>IF(L204="nio",0,IF(L204&gt;0,L204*J204/X204,0))*VLOOKUP(B204,'2-Kosten per locatie'!$A$14:$C$56,3,FALSE)</f>
        <v>#DIV/0!</v>
      </c>
      <c r="S204" s="246">
        <f>IF(L204="nio",0,IF(M204&gt;0,M204*J204/Y204,0))*VLOOKUP(B204,'2-Kosten per locatie'!$A$14:$C$56,3,FALSE)</f>
        <v>0</v>
      </c>
      <c r="T204" s="246">
        <f>IF(L204="nio",0,IF(N204&gt;0,N204*J204/Z204,0))*VLOOKUP(B204,'2-Kosten per locatie'!$A$14:$C$56,3,FALSE)</f>
        <v>0</v>
      </c>
      <c r="U204" s="246">
        <f>IF(L204="nio",0,IF(O204&gt;0,O204*J204/AA204,0))*VLOOKUP(B204,'2-Kosten per locatie'!$A$14:$C$56,3,FALSE)</f>
        <v>0</v>
      </c>
      <c r="V204" s="246">
        <f>IF(L204="nio",0,IF(P204&gt;0,P204*J204/Z204,0))*VLOOKUP(B204,'2-Kosten per locatie'!$A$14:$C$56,3,FALSE)</f>
        <v>0</v>
      </c>
      <c r="W204" s="246">
        <f>IF(L204="nio",0,IF(Q204&gt;0,Q204*J204/AA204,0))*VLOOKUP(B204,'2-Kosten per locatie'!$A$14:$C$56,3,FALSE)</f>
        <v>0</v>
      </c>
      <c r="X204" s="337">
        <f>IF(L204="nio",0,IF(L204&gt;0,VLOOKUP(H204,'3-Productie normen'!A:L,VLOOKUP(L204,'3-Productie normen'!$B$35:$C$38,2,FALSE),FALSE)))</f>
        <v>0</v>
      </c>
      <c r="Y204" s="337">
        <f t="shared" ref="Y204:Y267" si="42">IF(M204&gt;0,X204*$Y$8,0)</f>
        <v>0</v>
      </c>
      <c r="Z204" s="337">
        <f t="shared" ref="Z204:Z267" si="43">IF((OR(N204&gt;0,P204&gt;0)),X204*$Z$8,0)</f>
        <v>0</v>
      </c>
      <c r="AA204" s="337">
        <f t="shared" ref="AA204:AA267" si="44">IF((OR(O204&gt;0,Q204&gt;0)),X204*$AA$8,0)</f>
        <v>0</v>
      </c>
      <c r="AB204" s="338" t="str">
        <f>VLOOKUP(H204,'3-Productie normen'!A:O,12,FALSE)</f>
        <v>V</v>
      </c>
      <c r="AC204" s="338"/>
      <c r="AE204" s="339">
        <f t="shared" si="39"/>
        <v>45390</v>
      </c>
    </row>
    <row r="205" spans="1:31" ht="14.1" customHeight="1">
      <c r="A205" s="71">
        <v>205</v>
      </c>
      <c r="B205" s="482" t="s">
        <v>64</v>
      </c>
      <c r="C205" s="482"/>
      <c r="D205" s="484" t="s">
        <v>231</v>
      </c>
      <c r="E205" s="334" t="s">
        <v>356</v>
      </c>
      <c r="F205" s="513" t="s">
        <v>185</v>
      </c>
      <c r="G205" s="298" t="s">
        <v>357</v>
      </c>
      <c r="H205" s="314" t="s">
        <v>141</v>
      </c>
      <c r="I205" s="69" t="s">
        <v>358</v>
      </c>
      <c r="J205" s="341">
        <v>8.9</v>
      </c>
      <c r="K205" s="336">
        <f t="shared" si="41"/>
        <v>510</v>
      </c>
      <c r="L205" s="247">
        <v>255</v>
      </c>
      <c r="M205" s="247">
        <v>255</v>
      </c>
      <c r="N205" s="247"/>
      <c r="O205" s="247"/>
      <c r="P205" s="247"/>
      <c r="Q205" s="247"/>
      <c r="R205" s="246" t="e">
        <f>IF(L205="nio",0,IF(L205&gt;0,L205*J205/X205,0))*VLOOKUP(B205,'2-Kosten per locatie'!$A$14:$C$56,3,FALSE)</f>
        <v>#DIV/0!</v>
      </c>
      <c r="S205" s="246" t="e">
        <f>IF(L205="nio",0,IF(M205&gt;0,M205*J205/Y205,0))*VLOOKUP(B205,'2-Kosten per locatie'!$A$14:$C$56,3,FALSE)</f>
        <v>#DIV/0!</v>
      </c>
      <c r="T205" s="246">
        <f>IF(L205="nio",0,IF(N205&gt;0,N205*J205/Z205,0))*VLOOKUP(B205,'2-Kosten per locatie'!$A$14:$C$56,3,FALSE)</f>
        <v>0</v>
      </c>
      <c r="U205" s="246">
        <f>IF(L205="nio",0,IF(O205&gt;0,O205*J205/AA205,0))*VLOOKUP(B205,'2-Kosten per locatie'!$A$14:$C$56,3,FALSE)</f>
        <v>0</v>
      </c>
      <c r="V205" s="246">
        <f>IF(L205="nio",0,IF(P205&gt;0,P205*J205/Z205,0))*VLOOKUP(B205,'2-Kosten per locatie'!$A$14:$C$56,3,FALSE)</f>
        <v>0</v>
      </c>
      <c r="W205" s="246">
        <f>IF(L205="nio",0,IF(Q205&gt;0,Q205*J205/AA205,0))*VLOOKUP(B205,'2-Kosten per locatie'!$A$14:$C$56,3,FALSE)</f>
        <v>0</v>
      </c>
      <c r="X205" s="337">
        <f>IF(L205="nio",0,IF(L205&gt;0,VLOOKUP(H205,'3-Productie normen'!A:L,VLOOKUP(L205,'3-Productie normen'!$B$35:$C$38,2,FALSE),FALSE)))</f>
        <v>0</v>
      </c>
      <c r="Y205" s="337">
        <f t="shared" si="42"/>
        <v>0</v>
      </c>
      <c r="Z205" s="337">
        <f t="shared" si="43"/>
        <v>0</v>
      </c>
      <c r="AA205" s="337">
        <f t="shared" si="44"/>
        <v>0</v>
      </c>
      <c r="AB205" s="338" t="str">
        <f>VLOOKUP(H205,'3-Productie normen'!A:O,12,FALSE)</f>
        <v>S</v>
      </c>
      <c r="AC205" s="338"/>
      <c r="AE205" s="339">
        <f t="shared" si="39"/>
        <v>4539</v>
      </c>
    </row>
    <row r="206" spans="1:31" ht="14.1" customHeight="1">
      <c r="A206" s="71">
        <v>206</v>
      </c>
      <c r="B206" s="482" t="s">
        <v>64</v>
      </c>
      <c r="C206" s="482"/>
      <c r="D206" s="484" t="s">
        <v>231</v>
      </c>
      <c r="E206" s="334"/>
      <c r="F206" s="513" t="s">
        <v>307</v>
      </c>
      <c r="G206" s="298" t="s">
        <v>331</v>
      </c>
      <c r="H206" s="80" t="s">
        <v>146</v>
      </c>
      <c r="I206" s="69" t="s">
        <v>332</v>
      </c>
      <c r="J206" s="341">
        <v>247</v>
      </c>
      <c r="K206" s="336">
        <f t="shared" si="41"/>
        <v>255</v>
      </c>
      <c r="L206" s="247">
        <v>255</v>
      </c>
      <c r="M206" s="247"/>
      <c r="N206" s="247"/>
      <c r="O206" s="247"/>
      <c r="P206" s="247"/>
      <c r="Q206" s="247"/>
      <c r="R206" s="246" t="e">
        <f>IF(L206="nio",0,IF(L206&gt;0,L206*J206/X206,0))*VLOOKUP(B206,'2-Kosten per locatie'!$A$14:$C$56,3,FALSE)</f>
        <v>#DIV/0!</v>
      </c>
      <c r="S206" s="246">
        <f>IF(L206="nio",0,IF(M206&gt;0,M206*J206/Y206,0))*VLOOKUP(B206,'2-Kosten per locatie'!$A$14:$C$56,3,FALSE)</f>
        <v>0</v>
      </c>
      <c r="T206" s="246">
        <f>IF(L206="nio",0,IF(N206&gt;0,N206*J206/Z206,0))*VLOOKUP(B206,'2-Kosten per locatie'!$A$14:$C$56,3,FALSE)</f>
        <v>0</v>
      </c>
      <c r="U206" s="246">
        <f>IF(L206="nio",0,IF(O206&gt;0,O206*J206/AA206,0))*VLOOKUP(B206,'2-Kosten per locatie'!$A$14:$C$56,3,FALSE)</f>
        <v>0</v>
      </c>
      <c r="V206" s="246">
        <f>IF(L206="nio",0,IF(P206&gt;0,P206*J206/Z206,0))*VLOOKUP(B206,'2-Kosten per locatie'!$A$14:$C$56,3,FALSE)</f>
        <v>0</v>
      </c>
      <c r="W206" s="246">
        <f>IF(L206="nio",0,IF(Q206&gt;0,Q206*J206/AA206,0))*VLOOKUP(B206,'2-Kosten per locatie'!$A$14:$C$56,3,FALSE)</f>
        <v>0</v>
      </c>
      <c r="X206" s="337">
        <f>IF(L206="nio",0,IF(L206&gt;0,VLOOKUP(H206,'3-Productie normen'!A:L,VLOOKUP(L206,'3-Productie normen'!$B$35:$C$38,2,FALSE),FALSE)))</f>
        <v>0</v>
      </c>
      <c r="Y206" s="337">
        <f t="shared" si="42"/>
        <v>0</v>
      </c>
      <c r="Z206" s="337">
        <f t="shared" si="43"/>
        <v>0</v>
      </c>
      <c r="AA206" s="337">
        <f t="shared" si="44"/>
        <v>0</v>
      </c>
      <c r="AB206" s="338" t="str">
        <f>VLOOKUP(H206,'3-Productie normen'!A:O,12,FALSE)</f>
        <v>V</v>
      </c>
      <c r="AC206" s="338"/>
      <c r="AE206" s="339">
        <f t="shared" si="39"/>
        <v>62985</v>
      </c>
    </row>
    <row r="207" spans="1:31" ht="14.1" customHeight="1">
      <c r="A207" s="71">
        <v>207</v>
      </c>
      <c r="B207" s="482" t="s">
        <v>64</v>
      </c>
      <c r="C207" s="482"/>
      <c r="D207" s="484" t="s">
        <v>231</v>
      </c>
      <c r="E207" s="334" t="s">
        <v>359</v>
      </c>
      <c r="F207" s="513" t="s">
        <v>307</v>
      </c>
      <c r="G207" s="298" t="s">
        <v>360</v>
      </c>
      <c r="H207" s="80" t="s">
        <v>146</v>
      </c>
      <c r="I207" s="69" t="s">
        <v>332</v>
      </c>
      <c r="J207" s="341">
        <v>248</v>
      </c>
      <c r="K207" s="336">
        <f t="shared" si="41"/>
        <v>255</v>
      </c>
      <c r="L207" s="247">
        <v>255</v>
      </c>
      <c r="M207" s="247"/>
      <c r="N207" s="247"/>
      <c r="O207" s="247"/>
      <c r="P207" s="247"/>
      <c r="Q207" s="247"/>
      <c r="R207" s="246" t="e">
        <f>IF(L207="nio",0,IF(L207&gt;0,L207*J207/X207,0))*VLOOKUP(B207,'2-Kosten per locatie'!$A$14:$C$56,3,FALSE)</f>
        <v>#DIV/0!</v>
      </c>
      <c r="S207" s="246">
        <f>IF(L207="nio",0,IF(M207&gt;0,M207*J207/Y207,0))*VLOOKUP(B207,'2-Kosten per locatie'!$A$14:$C$56,3,FALSE)</f>
        <v>0</v>
      </c>
      <c r="T207" s="246">
        <f>IF(L207="nio",0,IF(N207&gt;0,N207*J207/Z207,0))*VLOOKUP(B207,'2-Kosten per locatie'!$A$14:$C$56,3,FALSE)</f>
        <v>0</v>
      </c>
      <c r="U207" s="246">
        <f>IF(L207="nio",0,IF(O207&gt;0,O207*J207/AA207,0))*VLOOKUP(B207,'2-Kosten per locatie'!$A$14:$C$56,3,FALSE)</f>
        <v>0</v>
      </c>
      <c r="V207" s="246">
        <f>IF(L207="nio",0,IF(P207&gt;0,P207*J207/Z207,0))*VLOOKUP(B207,'2-Kosten per locatie'!$A$14:$C$56,3,FALSE)</f>
        <v>0</v>
      </c>
      <c r="W207" s="246">
        <f>IF(L207="nio",0,IF(Q207&gt;0,Q207*J207/AA207,0))*VLOOKUP(B207,'2-Kosten per locatie'!$A$14:$C$56,3,FALSE)</f>
        <v>0</v>
      </c>
      <c r="X207" s="337">
        <f>IF(L207="nio",0,IF(L207&gt;0,VLOOKUP(H207,'3-Productie normen'!A:L,VLOOKUP(L207,'3-Productie normen'!$B$35:$C$38,2,FALSE),FALSE)))</f>
        <v>0</v>
      </c>
      <c r="Y207" s="337">
        <f t="shared" si="42"/>
        <v>0</v>
      </c>
      <c r="Z207" s="337">
        <f t="shared" si="43"/>
        <v>0</v>
      </c>
      <c r="AA207" s="337">
        <f t="shared" si="44"/>
        <v>0</v>
      </c>
      <c r="AB207" s="338" t="str">
        <f>VLOOKUP(H207,'3-Productie normen'!A:O,12,FALSE)</f>
        <v>V</v>
      </c>
      <c r="AC207" s="338"/>
      <c r="AE207" s="339">
        <f t="shared" si="39"/>
        <v>63240</v>
      </c>
    </row>
    <row r="208" spans="1:31" ht="14.1" customHeight="1">
      <c r="A208" s="71">
        <v>208</v>
      </c>
      <c r="B208" s="482" t="s">
        <v>64</v>
      </c>
      <c r="C208" s="482"/>
      <c r="D208" s="484" t="s">
        <v>231</v>
      </c>
      <c r="E208" s="334" t="s">
        <v>359</v>
      </c>
      <c r="F208" s="513" t="s">
        <v>307</v>
      </c>
      <c r="G208" s="69" t="s">
        <v>360</v>
      </c>
      <c r="H208" s="80" t="s">
        <v>146</v>
      </c>
      <c r="I208" s="69" t="s">
        <v>332</v>
      </c>
      <c r="J208" s="341">
        <v>212</v>
      </c>
      <c r="K208" s="336">
        <f t="shared" si="41"/>
        <v>255</v>
      </c>
      <c r="L208" s="247">
        <v>255</v>
      </c>
      <c r="M208" s="247"/>
      <c r="N208" s="247"/>
      <c r="O208" s="247"/>
      <c r="P208" s="247"/>
      <c r="Q208" s="247"/>
      <c r="R208" s="246" t="e">
        <f>IF(L208="nio",0,IF(L208&gt;0,L208*J208/X208,0))*VLOOKUP(B208,'2-Kosten per locatie'!$A$14:$C$56,3,FALSE)</f>
        <v>#DIV/0!</v>
      </c>
      <c r="S208" s="246">
        <f>IF(L208="nio",0,IF(M208&gt;0,M208*J208/Y208,0))*VLOOKUP(B208,'2-Kosten per locatie'!$A$14:$C$56,3,FALSE)</f>
        <v>0</v>
      </c>
      <c r="T208" s="246">
        <f>IF(L208="nio",0,IF(N208&gt;0,N208*J208/Z208,0))*VLOOKUP(B208,'2-Kosten per locatie'!$A$14:$C$56,3,FALSE)</f>
        <v>0</v>
      </c>
      <c r="U208" s="246">
        <f>IF(L208="nio",0,IF(O208&gt;0,O208*J208/AA208,0))*VLOOKUP(B208,'2-Kosten per locatie'!$A$14:$C$56,3,FALSE)</f>
        <v>0</v>
      </c>
      <c r="V208" s="246">
        <f>IF(L208="nio",0,IF(P208&gt;0,P208*J208/Z208,0))*VLOOKUP(B208,'2-Kosten per locatie'!$A$14:$C$56,3,FALSE)</f>
        <v>0</v>
      </c>
      <c r="W208" s="246">
        <f>IF(L208="nio",0,IF(Q208&gt;0,Q208*J208/AA208,0))*VLOOKUP(B208,'2-Kosten per locatie'!$A$14:$C$56,3,FALSE)</f>
        <v>0</v>
      </c>
      <c r="X208" s="337">
        <f>IF(L208="nio",0,IF(L208&gt;0,VLOOKUP(H208,'3-Productie normen'!A:L,VLOOKUP(L208,'3-Productie normen'!$B$35:$C$38,2,FALSE),FALSE)))</f>
        <v>0</v>
      </c>
      <c r="Y208" s="337">
        <f t="shared" si="42"/>
        <v>0</v>
      </c>
      <c r="Z208" s="337">
        <f t="shared" si="43"/>
        <v>0</v>
      </c>
      <c r="AA208" s="337">
        <f t="shared" si="44"/>
        <v>0</v>
      </c>
      <c r="AB208" s="338" t="str">
        <f>VLOOKUP(H208,'3-Productie normen'!A:O,12,FALSE)</f>
        <v>V</v>
      </c>
      <c r="AC208" s="338"/>
      <c r="AE208" s="339">
        <f t="shared" si="39"/>
        <v>54060</v>
      </c>
    </row>
    <row r="209" spans="1:31" ht="14.1" customHeight="1">
      <c r="A209" s="71">
        <v>209</v>
      </c>
      <c r="B209" s="482" t="s">
        <v>64</v>
      </c>
      <c r="C209" s="482"/>
      <c r="D209" s="484" t="s">
        <v>231</v>
      </c>
      <c r="E209" s="334" t="s">
        <v>359</v>
      </c>
      <c r="F209" s="513" t="s">
        <v>185</v>
      </c>
      <c r="G209" s="69" t="s">
        <v>361</v>
      </c>
      <c r="H209" s="314" t="s">
        <v>128</v>
      </c>
      <c r="I209" s="69" t="s">
        <v>332</v>
      </c>
      <c r="J209" s="341">
        <v>23</v>
      </c>
      <c r="K209" s="336">
        <f t="shared" si="41"/>
        <v>255</v>
      </c>
      <c r="L209" s="247">
        <v>255</v>
      </c>
      <c r="M209" s="247"/>
      <c r="N209" s="247"/>
      <c r="O209" s="247"/>
      <c r="P209" s="247"/>
      <c r="Q209" s="247"/>
      <c r="R209" s="246" t="e">
        <f>IF(L209="nio",0,IF(L209&gt;0,L209*J209/X209,0))*VLOOKUP(B209,'2-Kosten per locatie'!$A$14:$C$56,3,FALSE)</f>
        <v>#DIV/0!</v>
      </c>
      <c r="S209" s="246">
        <f>IF(L209="nio",0,IF(M209&gt;0,M209*J209/Y209,0))*VLOOKUP(B209,'2-Kosten per locatie'!$A$14:$C$56,3,FALSE)</f>
        <v>0</v>
      </c>
      <c r="T209" s="246">
        <f>IF(L209="nio",0,IF(N209&gt;0,N209*J209/Z209,0))*VLOOKUP(B209,'2-Kosten per locatie'!$A$14:$C$56,3,FALSE)</f>
        <v>0</v>
      </c>
      <c r="U209" s="246">
        <f>IF(L209="nio",0,IF(O209&gt;0,O209*J209/AA209,0))*VLOOKUP(B209,'2-Kosten per locatie'!$A$14:$C$56,3,FALSE)</f>
        <v>0</v>
      </c>
      <c r="V209" s="246">
        <f>IF(L209="nio",0,IF(P209&gt;0,P209*J209/Z209,0))*VLOOKUP(B209,'2-Kosten per locatie'!$A$14:$C$56,3,FALSE)</f>
        <v>0</v>
      </c>
      <c r="W209" s="246">
        <f>IF(L209="nio",0,IF(Q209&gt;0,Q209*J209/AA209,0))*VLOOKUP(B209,'2-Kosten per locatie'!$A$14:$C$56,3,FALSE)</f>
        <v>0</v>
      </c>
      <c r="X209" s="337">
        <f>IF(L209="nio",0,IF(L209&gt;0,VLOOKUP(H209,'3-Productie normen'!A:L,VLOOKUP(L209,'3-Productie normen'!$B$35:$C$38,2,FALSE),FALSE)))</f>
        <v>0</v>
      </c>
      <c r="Y209" s="337">
        <f t="shared" si="42"/>
        <v>0</v>
      </c>
      <c r="Z209" s="337">
        <f t="shared" si="43"/>
        <v>0</v>
      </c>
      <c r="AA209" s="337">
        <f t="shared" si="44"/>
        <v>0</v>
      </c>
      <c r="AB209" s="338" t="str">
        <f>VLOOKUP(H209,'3-Productie normen'!A:O,12,FALSE)</f>
        <v>B</v>
      </c>
      <c r="AC209" s="338"/>
      <c r="AE209" s="339">
        <f t="shared" si="39"/>
        <v>5865</v>
      </c>
    </row>
    <row r="210" spans="1:31" ht="14.1" customHeight="1">
      <c r="A210" s="71">
        <v>210</v>
      </c>
      <c r="B210" s="482" t="s">
        <v>64</v>
      </c>
      <c r="C210" s="482"/>
      <c r="D210" s="484" t="s">
        <v>231</v>
      </c>
      <c r="E210" s="334" t="s">
        <v>362</v>
      </c>
      <c r="F210" s="513" t="s">
        <v>307</v>
      </c>
      <c r="G210" s="69" t="s">
        <v>363</v>
      </c>
      <c r="H210" s="80" t="s">
        <v>146</v>
      </c>
      <c r="I210" s="69" t="s">
        <v>332</v>
      </c>
      <c r="J210" s="341">
        <v>31.8</v>
      </c>
      <c r="K210" s="336">
        <f t="shared" si="41"/>
        <v>255</v>
      </c>
      <c r="L210" s="247">
        <v>255</v>
      </c>
      <c r="M210" s="247"/>
      <c r="N210" s="247"/>
      <c r="O210" s="247"/>
      <c r="P210" s="247"/>
      <c r="Q210" s="247"/>
      <c r="R210" s="246" t="e">
        <f>IF(L210="nio",0,IF(L210&gt;0,L210*J210/X210,0))*VLOOKUP(B210,'2-Kosten per locatie'!$A$14:$C$56,3,FALSE)</f>
        <v>#DIV/0!</v>
      </c>
      <c r="S210" s="246">
        <f>IF(L210="nio",0,IF(M210&gt;0,M210*J210/Y210,0))*VLOOKUP(B210,'2-Kosten per locatie'!$A$14:$C$56,3,FALSE)</f>
        <v>0</v>
      </c>
      <c r="T210" s="246">
        <f>IF(L210="nio",0,IF(N210&gt;0,N210*J210/Z210,0))*VLOOKUP(B210,'2-Kosten per locatie'!$A$14:$C$56,3,FALSE)</f>
        <v>0</v>
      </c>
      <c r="U210" s="246">
        <f>IF(L210="nio",0,IF(O210&gt;0,O210*J210/AA210,0))*VLOOKUP(B210,'2-Kosten per locatie'!$A$14:$C$56,3,FALSE)</f>
        <v>0</v>
      </c>
      <c r="V210" s="246">
        <f>IF(L210="nio",0,IF(P210&gt;0,P210*J210/Z210,0))*VLOOKUP(B210,'2-Kosten per locatie'!$A$14:$C$56,3,FALSE)</f>
        <v>0</v>
      </c>
      <c r="W210" s="246">
        <f>IF(L210="nio",0,IF(Q210&gt;0,Q210*J210/AA210,0))*VLOOKUP(B210,'2-Kosten per locatie'!$A$14:$C$56,3,FALSE)</f>
        <v>0</v>
      </c>
      <c r="X210" s="337">
        <f>IF(L210="nio",0,IF(L210&gt;0,VLOOKUP(H210,'3-Productie normen'!A:L,VLOOKUP(L210,'3-Productie normen'!$B$35:$C$38,2,FALSE),FALSE)))</f>
        <v>0</v>
      </c>
      <c r="Y210" s="337">
        <f t="shared" si="42"/>
        <v>0</v>
      </c>
      <c r="Z210" s="337">
        <f t="shared" si="43"/>
        <v>0</v>
      </c>
      <c r="AA210" s="337">
        <f t="shared" si="44"/>
        <v>0</v>
      </c>
      <c r="AB210" s="338" t="str">
        <f>VLOOKUP(H210,'3-Productie normen'!A:O,12,FALSE)</f>
        <v>V</v>
      </c>
      <c r="AC210" s="338"/>
      <c r="AE210" s="339">
        <f t="shared" si="39"/>
        <v>8109</v>
      </c>
    </row>
    <row r="211" spans="1:31" ht="14.1" customHeight="1">
      <c r="A211" s="71">
        <v>211</v>
      </c>
      <c r="B211" s="482" t="s">
        <v>64</v>
      </c>
      <c r="C211" s="482"/>
      <c r="D211" s="484" t="s">
        <v>231</v>
      </c>
      <c r="E211" s="334" t="s">
        <v>364</v>
      </c>
      <c r="F211" s="513" t="s">
        <v>307</v>
      </c>
      <c r="G211" s="69" t="s">
        <v>365</v>
      </c>
      <c r="H211" s="80" t="s">
        <v>146</v>
      </c>
      <c r="I211" s="69" t="s">
        <v>332</v>
      </c>
      <c r="J211" s="341">
        <v>476</v>
      </c>
      <c r="K211" s="336">
        <f t="shared" si="41"/>
        <v>255</v>
      </c>
      <c r="L211" s="247">
        <v>255</v>
      </c>
      <c r="M211" s="247"/>
      <c r="N211" s="247"/>
      <c r="O211" s="247"/>
      <c r="P211" s="247"/>
      <c r="Q211" s="247"/>
      <c r="R211" s="246" t="e">
        <f>IF(L211="nio",0,IF(L211&gt;0,L211*J211/X211,0))*VLOOKUP(B211,'2-Kosten per locatie'!$A$14:$C$56,3,FALSE)</f>
        <v>#DIV/0!</v>
      </c>
      <c r="S211" s="246">
        <f>IF(L211="nio",0,IF(M211&gt;0,M211*J211/Y211,0))*VLOOKUP(B211,'2-Kosten per locatie'!$A$14:$C$56,3,FALSE)</f>
        <v>0</v>
      </c>
      <c r="T211" s="246">
        <f>IF(L211="nio",0,IF(N211&gt;0,N211*J211/Z211,0))*VLOOKUP(B211,'2-Kosten per locatie'!$A$14:$C$56,3,FALSE)</f>
        <v>0</v>
      </c>
      <c r="U211" s="246">
        <f>IF(L211="nio",0,IF(O211&gt;0,O211*J211/AA211,0))*VLOOKUP(B211,'2-Kosten per locatie'!$A$14:$C$56,3,FALSE)</f>
        <v>0</v>
      </c>
      <c r="V211" s="246">
        <f>IF(L211="nio",0,IF(P211&gt;0,P211*J211/Z211,0))*VLOOKUP(B211,'2-Kosten per locatie'!$A$14:$C$56,3,FALSE)</f>
        <v>0</v>
      </c>
      <c r="W211" s="246">
        <f>IF(L211="nio",0,IF(Q211&gt;0,Q211*J211/AA211,0))*VLOOKUP(B211,'2-Kosten per locatie'!$A$14:$C$56,3,FALSE)</f>
        <v>0</v>
      </c>
      <c r="X211" s="337">
        <f>IF(L211="nio",0,IF(L211&gt;0,VLOOKUP(H211,'3-Productie normen'!A:L,VLOOKUP(L211,'3-Productie normen'!$B$35:$C$38,2,FALSE),FALSE)))</f>
        <v>0</v>
      </c>
      <c r="Y211" s="337">
        <f t="shared" si="42"/>
        <v>0</v>
      </c>
      <c r="Z211" s="337">
        <f t="shared" si="43"/>
        <v>0</v>
      </c>
      <c r="AA211" s="337">
        <f t="shared" si="44"/>
        <v>0</v>
      </c>
      <c r="AB211" s="338" t="str">
        <f>VLOOKUP(H211,'3-Productie normen'!A:O,12,FALSE)</f>
        <v>V</v>
      </c>
      <c r="AC211" s="338"/>
      <c r="AE211" s="339">
        <f t="shared" si="39"/>
        <v>121380</v>
      </c>
    </row>
    <row r="212" spans="1:31" ht="14.1" customHeight="1">
      <c r="A212" s="71">
        <v>212</v>
      </c>
      <c r="B212" s="482" t="s">
        <v>64</v>
      </c>
      <c r="C212" s="482"/>
      <c r="D212" s="484" t="s">
        <v>231</v>
      </c>
      <c r="E212" s="334" t="s">
        <v>364</v>
      </c>
      <c r="F212" s="513" t="s">
        <v>307</v>
      </c>
      <c r="G212" s="298" t="s">
        <v>366</v>
      </c>
      <c r="H212" s="80" t="s">
        <v>147</v>
      </c>
      <c r="I212" s="69" t="s">
        <v>332</v>
      </c>
      <c r="J212" s="341">
        <v>92</v>
      </c>
      <c r="K212" s="336">
        <f t="shared" si="41"/>
        <v>52</v>
      </c>
      <c r="L212" s="247">
        <v>52</v>
      </c>
      <c r="M212" s="247"/>
      <c r="N212" s="247"/>
      <c r="O212" s="247"/>
      <c r="P212" s="247"/>
      <c r="Q212" s="247"/>
      <c r="R212" s="246" t="e">
        <f>IF(L212="nio",0,IF(L212&gt;0,L212*J212/X212,0))*VLOOKUP(B212,'2-Kosten per locatie'!$A$14:$C$56,3,FALSE)</f>
        <v>#DIV/0!</v>
      </c>
      <c r="S212" s="246">
        <f>IF(L212="nio",0,IF(M212&gt;0,M212*J212/Y212,0))*VLOOKUP(B212,'2-Kosten per locatie'!$A$14:$C$56,3,FALSE)</f>
        <v>0</v>
      </c>
      <c r="T212" s="246">
        <f>IF(L212="nio",0,IF(N212&gt;0,N212*J212/Z212,0))*VLOOKUP(B212,'2-Kosten per locatie'!$A$14:$C$56,3,FALSE)</f>
        <v>0</v>
      </c>
      <c r="U212" s="246">
        <f>IF(L212="nio",0,IF(O212&gt;0,O212*J212/AA212,0))*VLOOKUP(B212,'2-Kosten per locatie'!$A$14:$C$56,3,FALSE)</f>
        <v>0</v>
      </c>
      <c r="V212" s="246">
        <f>IF(L212="nio",0,IF(P212&gt;0,P212*J212/Z212,0))*VLOOKUP(B212,'2-Kosten per locatie'!$A$14:$C$56,3,FALSE)</f>
        <v>0</v>
      </c>
      <c r="W212" s="246">
        <f>IF(L212="nio",0,IF(Q212&gt;0,Q212*J212/AA212,0))*VLOOKUP(B212,'2-Kosten per locatie'!$A$14:$C$56,3,FALSE)</f>
        <v>0</v>
      </c>
      <c r="X212" s="337">
        <f>IF(L212="nio",0,IF(L212&gt;0,VLOOKUP(H212,'3-Productie normen'!A:L,VLOOKUP(L212,'3-Productie normen'!$B$35:$C$38,2,FALSE),FALSE)))</f>
        <v>0</v>
      </c>
      <c r="Y212" s="337">
        <f t="shared" si="42"/>
        <v>0</v>
      </c>
      <c r="Z212" s="337">
        <f t="shared" si="43"/>
        <v>0</v>
      </c>
      <c r="AA212" s="337">
        <f t="shared" si="44"/>
        <v>0</v>
      </c>
      <c r="AB212" s="338" t="str">
        <f>VLOOKUP(H212,'3-Productie normen'!A:O,12,FALSE)</f>
        <v>V</v>
      </c>
      <c r="AC212" s="338"/>
      <c r="AE212" s="339">
        <f t="shared" si="39"/>
        <v>4784</v>
      </c>
    </row>
    <row r="213" spans="1:31" ht="14.1" customHeight="1">
      <c r="A213" s="71">
        <v>213</v>
      </c>
      <c r="B213" s="482" t="s">
        <v>64</v>
      </c>
      <c r="C213" s="482"/>
      <c r="D213" s="484" t="s">
        <v>231</v>
      </c>
      <c r="E213" s="334" t="s">
        <v>367</v>
      </c>
      <c r="F213" s="513" t="s">
        <v>307</v>
      </c>
      <c r="G213" s="298" t="s">
        <v>368</v>
      </c>
      <c r="H213" s="80" t="s">
        <v>146</v>
      </c>
      <c r="I213" s="69" t="s">
        <v>332</v>
      </c>
      <c r="J213" s="341">
        <v>221</v>
      </c>
      <c r="K213" s="336">
        <f t="shared" si="41"/>
        <v>52</v>
      </c>
      <c r="L213" s="247">
        <v>52</v>
      </c>
      <c r="M213" s="247"/>
      <c r="N213" s="247"/>
      <c r="O213" s="247"/>
      <c r="P213" s="247"/>
      <c r="Q213" s="247"/>
      <c r="R213" s="246" t="e">
        <f>IF(L213="nio",0,IF(L213&gt;0,L213*J213/X213,0))*VLOOKUP(B213,'2-Kosten per locatie'!$A$14:$C$56,3,FALSE)</f>
        <v>#DIV/0!</v>
      </c>
      <c r="S213" s="246">
        <f>IF(L213="nio",0,IF(M213&gt;0,M213*J213/Y213,0))*VLOOKUP(B213,'2-Kosten per locatie'!$A$14:$C$56,3,FALSE)</f>
        <v>0</v>
      </c>
      <c r="T213" s="246">
        <f>IF(L213="nio",0,IF(N213&gt;0,N213*J213/Z213,0))*VLOOKUP(B213,'2-Kosten per locatie'!$A$14:$C$56,3,FALSE)</f>
        <v>0</v>
      </c>
      <c r="U213" s="246">
        <f>IF(L213="nio",0,IF(O213&gt;0,O213*J213/AA213,0))*VLOOKUP(B213,'2-Kosten per locatie'!$A$14:$C$56,3,FALSE)</f>
        <v>0</v>
      </c>
      <c r="V213" s="246">
        <f>IF(L213="nio",0,IF(P213&gt;0,P213*J213/Z213,0))*VLOOKUP(B213,'2-Kosten per locatie'!$A$14:$C$56,3,FALSE)</f>
        <v>0</v>
      </c>
      <c r="W213" s="246">
        <f>IF(L213="nio",0,IF(Q213&gt;0,Q213*J213/AA213,0))*VLOOKUP(B213,'2-Kosten per locatie'!$A$14:$C$56,3,FALSE)</f>
        <v>0</v>
      </c>
      <c r="X213" s="337">
        <f>IF(L213="nio",0,IF(L213&gt;0,VLOOKUP(H213,'3-Productie normen'!A:L,VLOOKUP(L213,'3-Productie normen'!$B$35:$C$38,2,FALSE),FALSE)))</f>
        <v>0</v>
      </c>
      <c r="Y213" s="337">
        <f t="shared" si="42"/>
        <v>0</v>
      </c>
      <c r="Z213" s="337">
        <f t="shared" si="43"/>
        <v>0</v>
      </c>
      <c r="AA213" s="337">
        <f t="shared" si="44"/>
        <v>0</v>
      </c>
      <c r="AB213" s="338" t="str">
        <f>VLOOKUP(H213,'3-Productie normen'!A:O,12,FALSE)</f>
        <v>V</v>
      </c>
      <c r="AC213" s="338"/>
      <c r="AE213" s="339">
        <f t="shared" si="39"/>
        <v>11492</v>
      </c>
    </row>
    <row r="214" spans="1:31" ht="14.1" customHeight="1">
      <c r="A214" s="71">
        <v>214</v>
      </c>
      <c r="B214" s="482" t="s">
        <v>64</v>
      </c>
      <c r="C214" s="535"/>
      <c r="D214" s="485" t="s">
        <v>231</v>
      </c>
      <c r="E214" s="334" t="s">
        <v>369</v>
      </c>
      <c r="F214" s="513" t="s">
        <v>307</v>
      </c>
      <c r="G214" s="298" t="s">
        <v>370</v>
      </c>
      <c r="H214" s="80" t="s">
        <v>146</v>
      </c>
      <c r="I214" s="69" t="s">
        <v>332</v>
      </c>
      <c r="J214" s="341">
        <v>221</v>
      </c>
      <c r="K214" s="336">
        <f t="shared" si="41"/>
        <v>52</v>
      </c>
      <c r="L214" s="247">
        <v>52</v>
      </c>
      <c r="M214" s="247"/>
      <c r="N214" s="247"/>
      <c r="O214" s="247"/>
      <c r="P214" s="247"/>
      <c r="Q214" s="247"/>
      <c r="R214" s="246" t="e">
        <f>IF(L214="nio",0,IF(L214&gt;0,L214*J214/X214,0))*VLOOKUP(B214,'2-Kosten per locatie'!$A$14:$C$56,3,FALSE)</f>
        <v>#DIV/0!</v>
      </c>
      <c r="S214" s="246">
        <f>IF(L214="nio",0,IF(M214&gt;0,M214*J214/Y214,0))*VLOOKUP(B214,'2-Kosten per locatie'!$A$14:$C$56,3,FALSE)</f>
        <v>0</v>
      </c>
      <c r="T214" s="246">
        <f>IF(L214="nio",0,IF(N214&gt;0,N214*J214/Z214,0))*VLOOKUP(B214,'2-Kosten per locatie'!$A$14:$C$56,3,FALSE)</f>
        <v>0</v>
      </c>
      <c r="U214" s="246">
        <f>IF(L214="nio",0,IF(O214&gt;0,O214*J214/AA214,0))*VLOOKUP(B214,'2-Kosten per locatie'!$A$14:$C$56,3,FALSE)</f>
        <v>0</v>
      </c>
      <c r="V214" s="246">
        <f>IF(L214="nio",0,IF(P214&gt;0,P214*J214/Z214,0))*VLOOKUP(B214,'2-Kosten per locatie'!$A$14:$C$56,3,FALSE)</f>
        <v>0</v>
      </c>
      <c r="W214" s="246">
        <f>IF(L214="nio",0,IF(Q214&gt;0,Q214*J214/AA214,0))*VLOOKUP(B214,'2-Kosten per locatie'!$A$14:$C$56,3,FALSE)</f>
        <v>0</v>
      </c>
      <c r="X214" s="337">
        <f>IF(L214="nio",0,IF(L214&gt;0,VLOOKUP(H214,'3-Productie normen'!A:L,VLOOKUP(L214,'3-Productie normen'!$B$35:$C$38,2,FALSE),FALSE)))</f>
        <v>0</v>
      </c>
      <c r="Y214" s="337">
        <f t="shared" si="42"/>
        <v>0</v>
      </c>
      <c r="Z214" s="337">
        <f t="shared" si="43"/>
        <v>0</v>
      </c>
      <c r="AA214" s="337">
        <f t="shared" si="44"/>
        <v>0</v>
      </c>
      <c r="AB214" s="338" t="str">
        <f>VLOOKUP(H214,'3-Productie normen'!A:O,12,FALSE)</f>
        <v>V</v>
      </c>
      <c r="AC214" s="338"/>
      <c r="AE214" s="339">
        <f t="shared" si="39"/>
        <v>11492</v>
      </c>
    </row>
    <row r="215" spans="1:31" ht="14.1" customHeight="1">
      <c r="A215" s="71">
        <v>215</v>
      </c>
      <c r="B215" s="482" t="s">
        <v>64</v>
      </c>
      <c r="C215" s="535"/>
      <c r="D215" s="485" t="s">
        <v>231</v>
      </c>
      <c r="E215" s="334" t="s">
        <v>371</v>
      </c>
      <c r="F215" s="513" t="s">
        <v>307</v>
      </c>
      <c r="G215" s="69" t="s">
        <v>372</v>
      </c>
      <c r="H215" s="80" t="s">
        <v>146</v>
      </c>
      <c r="I215" s="69" t="s">
        <v>332</v>
      </c>
      <c r="J215" s="341">
        <v>221</v>
      </c>
      <c r="K215" s="336">
        <f t="shared" si="41"/>
        <v>52</v>
      </c>
      <c r="L215" s="247">
        <v>52</v>
      </c>
      <c r="M215" s="247"/>
      <c r="N215" s="247"/>
      <c r="O215" s="247"/>
      <c r="P215" s="247"/>
      <c r="Q215" s="247"/>
      <c r="R215" s="246" t="e">
        <f>IF(L215="nio",0,IF(L215&gt;0,L215*J215/X215,0))*VLOOKUP(B215,'2-Kosten per locatie'!$A$14:$C$56,3,FALSE)</f>
        <v>#DIV/0!</v>
      </c>
      <c r="S215" s="246">
        <f>IF(L215="nio",0,IF(M215&gt;0,M215*J215/Y215,0))*VLOOKUP(B215,'2-Kosten per locatie'!$A$14:$C$56,3,FALSE)</f>
        <v>0</v>
      </c>
      <c r="T215" s="246">
        <f>IF(L215="nio",0,IF(N215&gt;0,N215*J215/Z215,0))*VLOOKUP(B215,'2-Kosten per locatie'!$A$14:$C$56,3,FALSE)</f>
        <v>0</v>
      </c>
      <c r="U215" s="246">
        <f>IF(L215="nio",0,IF(O215&gt;0,O215*J215/AA215,0))*VLOOKUP(B215,'2-Kosten per locatie'!$A$14:$C$56,3,FALSE)</f>
        <v>0</v>
      </c>
      <c r="V215" s="246">
        <f>IF(L215="nio",0,IF(P215&gt;0,P215*J215/Z215,0))*VLOOKUP(B215,'2-Kosten per locatie'!$A$14:$C$56,3,FALSE)</f>
        <v>0</v>
      </c>
      <c r="W215" s="246">
        <f>IF(L215="nio",0,IF(Q215&gt;0,Q215*J215/AA215,0))*VLOOKUP(B215,'2-Kosten per locatie'!$A$14:$C$56,3,FALSE)</f>
        <v>0</v>
      </c>
      <c r="X215" s="337">
        <f>IF(L215="nio",0,IF(L215&gt;0,VLOOKUP(H215,'3-Productie normen'!A:L,VLOOKUP(L215,'3-Productie normen'!$B$35:$C$38,2,FALSE),FALSE)))</f>
        <v>0</v>
      </c>
      <c r="Y215" s="337">
        <f t="shared" si="42"/>
        <v>0</v>
      </c>
      <c r="Z215" s="337">
        <f t="shared" si="43"/>
        <v>0</v>
      </c>
      <c r="AA215" s="337">
        <f t="shared" si="44"/>
        <v>0</v>
      </c>
      <c r="AB215" s="338" t="str">
        <f>VLOOKUP(H215,'3-Productie normen'!A:O,12,FALSE)</f>
        <v>V</v>
      </c>
      <c r="AC215" s="338"/>
      <c r="AE215" s="339">
        <f t="shared" si="39"/>
        <v>11492</v>
      </c>
    </row>
    <row r="216" spans="1:31" ht="14.1" customHeight="1">
      <c r="A216" s="71">
        <v>216</v>
      </c>
      <c r="B216" s="482" t="s">
        <v>64</v>
      </c>
      <c r="C216" s="535"/>
      <c r="D216" s="485" t="s">
        <v>231</v>
      </c>
      <c r="E216" s="334" t="s">
        <v>371</v>
      </c>
      <c r="F216" s="513" t="s">
        <v>307</v>
      </c>
      <c r="G216" s="69" t="s">
        <v>373</v>
      </c>
      <c r="H216" s="80" t="s">
        <v>147</v>
      </c>
      <c r="I216" s="69" t="s">
        <v>332</v>
      </c>
      <c r="J216" s="341">
        <v>46</v>
      </c>
      <c r="K216" s="336">
        <f t="shared" si="41"/>
        <v>52</v>
      </c>
      <c r="L216" s="247">
        <v>52</v>
      </c>
      <c r="M216" s="247"/>
      <c r="N216" s="247"/>
      <c r="O216" s="247"/>
      <c r="P216" s="247"/>
      <c r="Q216" s="247"/>
      <c r="R216" s="246" t="e">
        <f>IF(L216="nio",0,IF(L216&gt;0,L216*J216/X216,0))*VLOOKUP(B216,'2-Kosten per locatie'!$A$14:$C$56,3,FALSE)</f>
        <v>#DIV/0!</v>
      </c>
      <c r="S216" s="246">
        <f>IF(L216="nio",0,IF(M216&gt;0,M216*J216/Y216,0))*VLOOKUP(B216,'2-Kosten per locatie'!$A$14:$C$56,3,FALSE)</f>
        <v>0</v>
      </c>
      <c r="T216" s="246">
        <f>IF(L216="nio",0,IF(N216&gt;0,N216*J216/Z216,0))*VLOOKUP(B216,'2-Kosten per locatie'!$A$14:$C$56,3,FALSE)</f>
        <v>0</v>
      </c>
      <c r="U216" s="246">
        <f>IF(L216="nio",0,IF(O216&gt;0,O216*J216/AA216,0))*VLOOKUP(B216,'2-Kosten per locatie'!$A$14:$C$56,3,FALSE)</f>
        <v>0</v>
      </c>
      <c r="V216" s="246">
        <f>IF(L216="nio",0,IF(P216&gt;0,P216*J216/Z216,0))*VLOOKUP(B216,'2-Kosten per locatie'!$A$14:$C$56,3,FALSE)</f>
        <v>0</v>
      </c>
      <c r="W216" s="246">
        <f>IF(L216="nio",0,IF(Q216&gt;0,Q216*J216/AA216,0))*VLOOKUP(B216,'2-Kosten per locatie'!$A$14:$C$56,3,FALSE)</f>
        <v>0</v>
      </c>
      <c r="X216" s="337">
        <f>IF(L216="nio",0,IF(L216&gt;0,VLOOKUP(H216,'3-Productie normen'!A:L,VLOOKUP(L216,'3-Productie normen'!$B$35:$C$38,2,FALSE),FALSE)))</f>
        <v>0</v>
      </c>
      <c r="Y216" s="337">
        <f t="shared" si="42"/>
        <v>0</v>
      </c>
      <c r="Z216" s="337">
        <f t="shared" si="43"/>
        <v>0</v>
      </c>
      <c r="AA216" s="337">
        <f t="shared" si="44"/>
        <v>0</v>
      </c>
      <c r="AB216" s="338" t="str">
        <f>VLOOKUP(H216,'3-Productie normen'!A:O,12,FALSE)</f>
        <v>V</v>
      </c>
      <c r="AC216" s="338"/>
      <c r="AE216" s="339">
        <f t="shared" si="39"/>
        <v>2392</v>
      </c>
    </row>
    <row r="217" spans="1:31" ht="14.1" customHeight="1">
      <c r="A217" s="71">
        <v>217</v>
      </c>
      <c r="B217" s="482" t="s">
        <v>64</v>
      </c>
      <c r="C217" s="535"/>
      <c r="D217" s="485" t="s">
        <v>231</v>
      </c>
      <c r="E217" s="334" t="s">
        <v>374</v>
      </c>
      <c r="F217" s="513" t="s">
        <v>307</v>
      </c>
      <c r="G217" s="69" t="s">
        <v>375</v>
      </c>
      <c r="H217" s="80" t="s">
        <v>146</v>
      </c>
      <c r="I217" s="69" t="s">
        <v>332</v>
      </c>
      <c r="J217" s="341">
        <v>74</v>
      </c>
      <c r="K217" s="336">
        <f t="shared" si="41"/>
        <v>255</v>
      </c>
      <c r="L217" s="247">
        <v>255</v>
      </c>
      <c r="M217" s="247"/>
      <c r="N217" s="247"/>
      <c r="O217" s="247"/>
      <c r="P217" s="247"/>
      <c r="Q217" s="247"/>
      <c r="R217" s="246" t="e">
        <f>IF(L217="nio",0,IF(L217&gt;0,L217*J217/X217,0))*VLOOKUP(B217,'2-Kosten per locatie'!$A$14:$C$56,3,FALSE)</f>
        <v>#DIV/0!</v>
      </c>
      <c r="S217" s="246">
        <f>IF(L217="nio",0,IF(M217&gt;0,M217*J217/Y217,0))*VLOOKUP(B217,'2-Kosten per locatie'!$A$14:$C$56,3,FALSE)</f>
        <v>0</v>
      </c>
      <c r="T217" s="246">
        <f>IF(L217="nio",0,IF(N217&gt;0,N217*J217/Z217,0))*VLOOKUP(B217,'2-Kosten per locatie'!$A$14:$C$56,3,FALSE)</f>
        <v>0</v>
      </c>
      <c r="U217" s="246">
        <f>IF(L217="nio",0,IF(O217&gt;0,O217*J217/AA217,0))*VLOOKUP(B217,'2-Kosten per locatie'!$A$14:$C$56,3,FALSE)</f>
        <v>0</v>
      </c>
      <c r="V217" s="246">
        <f>IF(L217="nio",0,IF(P217&gt;0,P217*J217/Z217,0))*VLOOKUP(B217,'2-Kosten per locatie'!$A$14:$C$56,3,FALSE)</f>
        <v>0</v>
      </c>
      <c r="W217" s="246">
        <f>IF(L217="nio",0,IF(Q217&gt;0,Q217*J217/AA217,0))*VLOOKUP(B217,'2-Kosten per locatie'!$A$14:$C$56,3,FALSE)</f>
        <v>0</v>
      </c>
      <c r="X217" s="337">
        <f>IF(L217="nio",0,IF(L217&gt;0,VLOOKUP(H217,'3-Productie normen'!A:L,VLOOKUP(L217,'3-Productie normen'!$B$35:$C$38,2,FALSE),FALSE)))</f>
        <v>0</v>
      </c>
      <c r="Y217" s="337">
        <f t="shared" si="42"/>
        <v>0</v>
      </c>
      <c r="Z217" s="337">
        <f t="shared" si="43"/>
        <v>0</v>
      </c>
      <c r="AA217" s="337">
        <f t="shared" si="44"/>
        <v>0</v>
      </c>
      <c r="AB217" s="338" t="str">
        <f>VLOOKUP(H217,'3-Productie normen'!A:O,12,FALSE)</f>
        <v>V</v>
      </c>
      <c r="AC217" s="338"/>
      <c r="AE217" s="339">
        <f t="shared" si="39"/>
        <v>18870</v>
      </c>
    </row>
    <row r="218" spans="1:31" ht="14.1" customHeight="1">
      <c r="A218" s="71">
        <v>218</v>
      </c>
      <c r="B218" s="482" t="s">
        <v>64</v>
      </c>
      <c r="C218" s="535"/>
      <c r="D218" s="485" t="s">
        <v>231</v>
      </c>
      <c r="E218" s="334" t="s">
        <v>374</v>
      </c>
      <c r="F218" s="513" t="s">
        <v>307</v>
      </c>
      <c r="G218" s="69" t="s">
        <v>375</v>
      </c>
      <c r="H218" s="80" t="s">
        <v>147</v>
      </c>
      <c r="I218" s="69" t="s">
        <v>332</v>
      </c>
      <c r="J218" s="341">
        <v>172</v>
      </c>
      <c r="K218" s="336">
        <f t="shared" ref="K218" si="45">SUM(L218:Q218)</f>
        <v>52</v>
      </c>
      <c r="L218" s="247">
        <v>52</v>
      </c>
      <c r="M218" s="247"/>
      <c r="N218" s="247"/>
      <c r="O218" s="247"/>
      <c r="P218" s="247"/>
      <c r="Q218" s="247"/>
      <c r="R218" s="246" t="e">
        <f>IF(L218="nio",0,IF(L218&gt;0,L218*J218/X218,0))*VLOOKUP(B218,'2-Kosten per locatie'!$A$14:$C$56,3,FALSE)</f>
        <v>#DIV/0!</v>
      </c>
      <c r="S218" s="246">
        <f>IF(L218="nio",0,IF(M218&gt;0,M218*J218/Y218,0))*VLOOKUP(B218,'2-Kosten per locatie'!$A$14:$C$56,3,FALSE)</f>
        <v>0</v>
      </c>
      <c r="T218" s="246">
        <f>IF(L218="nio",0,IF(N218&gt;0,N218*J218/Z218,0))*VLOOKUP(B218,'2-Kosten per locatie'!$A$14:$C$56,3,FALSE)</f>
        <v>0</v>
      </c>
      <c r="U218" s="246">
        <f>IF(L218="nio",0,IF(O218&gt;0,O218*J218/AA218,0))*VLOOKUP(B218,'2-Kosten per locatie'!$A$14:$C$56,3,FALSE)</f>
        <v>0</v>
      </c>
      <c r="V218" s="246">
        <f>IF(L218="nio",0,IF(P218&gt;0,P218*J218/Z218,0))*VLOOKUP(B218,'2-Kosten per locatie'!$A$14:$C$56,3,FALSE)</f>
        <v>0</v>
      </c>
      <c r="W218" s="246">
        <f>IF(L218="nio",0,IF(Q218&gt;0,Q218*J218/AA218,0))*VLOOKUP(B218,'2-Kosten per locatie'!$A$14:$C$56,3,FALSE)</f>
        <v>0</v>
      </c>
      <c r="X218" s="337">
        <f>IF(L218="nio",0,IF(L218&gt;0,VLOOKUP(H218,'3-Productie normen'!A:L,VLOOKUP(L218,'3-Productie normen'!$B$35:$C$38,2,FALSE),FALSE)))</f>
        <v>0</v>
      </c>
      <c r="Y218" s="337">
        <f t="shared" ref="Y218" si="46">IF(M218&gt;0,X218*$Y$8,0)</f>
        <v>0</v>
      </c>
      <c r="Z218" s="337">
        <f t="shared" ref="Z218" si="47">IF((OR(N218&gt;0,P218&gt;0)),X218*$Z$8,0)</f>
        <v>0</v>
      </c>
      <c r="AA218" s="337">
        <f t="shared" ref="AA218" si="48">IF((OR(O218&gt;0,Q218&gt;0)),X218*$AA$8,0)</f>
        <v>0</v>
      </c>
      <c r="AB218" s="338" t="str">
        <f>VLOOKUP(H218,'3-Productie normen'!A:O,12,FALSE)</f>
        <v>V</v>
      </c>
      <c r="AC218" s="338"/>
      <c r="AE218" s="339">
        <f t="shared" si="39"/>
        <v>8944</v>
      </c>
    </row>
    <row r="219" spans="1:31" ht="14.1" customHeight="1">
      <c r="A219" s="71">
        <v>219</v>
      </c>
      <c r="B219" s="482" t="s">
        <v>64</v>
      </c>
      <c r="C219" s="535"/>
      <c r="D219" s="485" t="s">
        <v>231</v>
      </c>
      <c r="E219" s="334" t="s">
        <v>356</v>
      </c>
      <c r="F219" s="513" t="s">
        <v>185</v>
      </c>
      <c r="G219" s="69" t="s">
        <v>376</v>
      </c>
      <c r="H219" s="314" t="s">
        <v>141</v>
      </c>
      <c r="I219" s="69" t="s">
        <v>358</v>
      </c>
      <c r="J219" s="341">
        <v>14.7</v>
      </c>
      <c r="K219" s="336">
        <f t="shared" si="41"/>
        <v>510</v>
      </c>
      <c r="L219" s="247">
        <v>255</v>
      </c>
      <c r="M219" s="247">
        <v>255</v>
      </c>
      <c r="N219" s="247"/>
      <c r="O219" s="247"/>
      <c r="P219" s="247"/>
      <c r="Q219" s="247"/>
      <c r="R219" s="246" t="e">
        <f>IF(L219="nio",0,IF(L219&gt;0,L219*J219/X219,0))*VLOOKUP(B219,'2-Kosten per locatie'!$A$14:$C$56,3,FALSE)</f>
        <v>#DIV/0!</v>
      </c>
      <c r="S219" s="246" t="e">
        <f>IF(L219="nio",0,IF(M219&gt;0,M219*J219/Y219,0))*VLOOKUP(B219,'2-Kosten per locatie'!$A$14:$C$56,3,FALSE)</f>
        <v>#DIV/0!</v>
      </c>
      <c r="T219" s="246">
        <f>IF(L219="nio",0,IF(N219&gt;0,N219*J219/Z219,0))*VLOOKUP(B219,'2-Kosten per locatie'!$A$14:$C$56,3,FALSE)</f>
        <v>0</v>
      </c>
      <c r="U219" s="246">
        <f>IF(L219="nio",0,IF(O219&gt;0,O219*J219/AA219,0))*VLOOKUP(B219,'2-Kosten per locatie'!$A$14:$C$56,3,FALSE)</f>
        <v>0</v>
      </c>
      <c r="V219" s="246">
        <f>IF(L219="nio",0,IF(P219&gt;0,P219*J219/Z219,0))*VLOOKUP(B219,'2-Kosten per locatie'!$A$14:$C$56,3,FALSE)</f>
        <v>0</v>
      </c>
      <c r="W219" s="246">
        <f>IF(L219="nio",0,IF(Q219&gt;0,Q219*J219/AA219,0))*VLOOKUP(B219,'2-Kosten per locatie'!$A$14:$C$56,3,FALSE)</f>
        <v>0</v>
      </c>
      <c r="X219" s="337">
        <f>IF(L219="nio",0,IF(L219&gt;0,VLOOKUP(H219,'3-Productie normen'!A:L,VLOOKUP(L219,'3-Productie normen'!$B$35:$C$38,2,FALSE),FALSE)))</f>
        <v>0</v>
      </c>
      <c r="Y219" s="337">
        <f t="shared" si="42"/>
        <v>0</v>
      </c>
      <c r="Z219" s="337">
        <f t="shared" si="43"/>
        <v>0</v>
      </c>
      <c r="AA219" s="337">
        <f t="shared" si="44"/>
        <v>0</v>
      </c>
      <c r="AB219" s="338" t="str">
        <f>VLOOKUP(H219,'3-Productie normen'!A:O,12,FALSE)</f>
        <v>S</v>
      </c>
      <c r="AC219" s="338"/>
      <c r="AE219" s="339">
        <f t="shared" si="39"/>
        <v>7497</v>
      </c>
    </row>
    <row r="220" spans="1:31" ht="14.1" customHeight="1">
      <c r="A220" s="71">
        <v>220</v>
      </c>
      <c r="B220" s="482" t="s">
        <v>64</v>
      </c>
      <c r="C220" s="535"/>
      <c r="D220" s="485" t="s">
        <v>231</v>
      </c>
      <c r="E220" s="334" t="s">
        <v>377</v>
      </c>
      <c r="F220" s="513" t="s">
        <v>185</v>
      </c>
      <c r="G220" s="69" t="s">
        <v>190</v>
      </c>
      <c r="H220" s="69" t="s">
        <v>143</v>
      </c>
      <c r="I220" s="69" t="s">
        <v>332</v>
      </c>
      <c r="J220" s="341">
        <v>17.399999999999999</v>
      </c>
      <c r="K220" s="336">
        <f t="shared" si="41"/>
        <v>255</v>
      </c>
      <c r="L220" s="247">
        <v>255</v>
      </c>
      <c r="M220" s="247"/>
      <c r="N220" s="247"/>
      <c r="O220" s="247"/>
      <c r="P220" s="247"/>
      <c r="Q220" s="247"/>
      <c r="R220" s="246" t="e">
        <f>IF(L220="nio",0,IF(L220&gt;0,L220*J220/X220,0))*VLOOKUP(B220,'2-Kosten per locatie'!$A$14:$C$56,3,FALSE)</f>
        <v>#DIV/0!</v>
      </c>
      <c r="S220" s="246">
        <f>IF(L220="nio",0,IF(M220&gt;0,M220*J220/Y220,0))*VLOOKUP(B220,'2-Kosten per locatie'!$A$14:$C$56,3,FALSE)</f>
        <v>0</v>
      </c>
      <c r="T220" s="246">
        <f>IF(L220="nio",0,IF(N220&gt;0,N220*J220/Z220,0))*VLOOKUP(B220,'2-Kosten per locatie'!$A$14:$C$56,3,FALSE)</f>
        <v>0</v>
      </c>
      <c r="U220" s="246">
        <f>IF(L220="nio",0,IF(O220&gt;0,O220*J220/AA220,0))*VLOOKUP(B220,'2-Kosten per locatie'!$A$14:$C$56,3,FALSE)</f>
        <v>0</v>
      </c>
      <c r="V220" s="246">
        <f>IF(L220="nio",0,IF(P220&gt;0,P220*J220/Z220,0))*VLOOKUP(B220,'2-Kosten per locatie'!$A$14:$C$56,3,FALSE)</f>
        <v>0</v>
      </c>
      <c r="W220" s="246">
        <f>IF(L220="nio",0,IF(Q220&gt;0,Q220*J220/AA220,0))*VLOOKUP(B220,'2-Kosten per locatie'!$A$14:$C$56,3,FALSE)</f>
        <v>0</v>
      </c>
      <c r="X220" s="337">
        <f>IF(L220="nio",0,IF(L220&gt;0,VLOOKUP(H220,'3-Productie normen'!A:L,VLOOKUP(L220,'3-Productie normen'!$B$35:$C$38,2,FALSE),FALSE)))</f>
        <v>0</v>
      </c>
      <c r="Y220" s="337">
        <f t="shared" si="42"/>
        <v>0</v>
      </c>
      <c r="Z220" s="337">
        <f t="shared" si="43"/>
        <v>0</v>
      </c>
      <c r="AA220" s="337">
        <f t="shared" si="44"/>
        <v>0</v>
      </c>
      <c r="AB220" s="338" t="str">
        <f>VLOOKUP(H220,'3-Productie normen'!A:O,12,FALSE)</f>
        <v>V</v>
      </c>
      <c r="AC220" s="338"/>
      <c r="AE220" s="339">
        <f t="shared" si="39"/>
        <v>4437</v>
      </c>
    </row>
    <row r="221" spans="1:31" ht="14.1" customHeight="1">
      <c r="A221" s="71">
        <v>221</v>
      </c>
      <c r="B221" s="482" t="s">
        <v>64</v>
      </c>
      <c r="C221" s="535"/>
      <c r="D221" s="485" t="s">
        <v>280</v>
      </c>
      <c r="E221" s="334" t="s">
        <v>377</v>
      </c>
      <c r="F221" s="513" t="s">
        <v>185</v>
      </c>
      <c r="G221" s="69" t="s">
        <v>190</v>
      </c>
      <c r="H221" s="298" t="s">
        <v>143</v>
      </c>
      <c r="I221" s="340" t="s">
        <v>326</v>
      </c>
      <c r="J221" s="341">
        <v>26.2</v>
      </c>
      <c r="K221" s="336">
        <f t="shared" si="41"/>
        <v>255</v>
      </c>
      <c r="L221" s="247">
        <v>255</v>
      </c>
      <c r="M221" s="247"/>
      <c r="N221" s="247"/>
      <c r="O221" s="247"/>
      <c r="P221" s="247"/>
      <c r="Q221" s="247"/>
      <c r="R221" s="246" t="e">
        <f>IF(L221="nio",0,IF(L221&gt;0,L221*J221/X221,0))*VLOOKUP(B221,'2-Kosten per locatie'!$A$14:$C$56,3,FALSE)</f>
        <v>#DIV/0!</v>
      </c>
      <c r="S221" s="246">
        <f>IF(L221="nio",0,IF(M221&gt;0,M221*J221/Y221,0))*VLOOKUP(B221,'2-Kosten per locatie'!$A$14:$C$56,3,FALSE)</f>
        <v>0</v>
      </c>
      <c r="T221" s="246">
        <f>IF(L221="nio",0,IF(N221&gt;0,N221*J221/Z221,0))*VLOOKUP(B221,'2-Kosten per locatie'!$A$14:$C$56,3,FALSE)</f>
        <v>0</v>
      </c>
      <c r="U221" s="246">
        <f>IF(L221="nio",0,IF(O221&gt;0,O221*J221/AA221,0))*VLOOKUP(B221,'2-Kosten per locatie'!$A$14:$C$56,3,FALSE)</f>
        <v>0</v>
      </c>
      <c r="V221" s="246">
        <f>IF(L221="nio",0,IF(P221&gt;0,P221*J221/Z221,0))*VLOOKUP(B221,'2-Kosten per locatie'!$A$14:$C$56,3,FALSE)</f>
        <v>0</v>
      </c>
      <c r="W221" s="246">
        <f>IF(L221="nio",0,IF(Q221&gt;0,Q221*J221/AA221,0))*VLOOKUP(B221,'2-Kosten per locatie'!$A$14:$C$56,3,FALSE)</f>
        <v>0</v>
      </c>
      <c r="X221" s="337">
        <f>IF(L221="nio",0,IF(L221&gt;0,VLOOKUP(H221,'3-Productie normen'!A:L,VLOOKUP(L221,'3-Productie normen'!$B$35:$C$38,2,FALSE),FALSE)))</f>
        <v>0</v>
      </c>
      <c r="Y221" s="337">
        <f t="shared" si="42"/>
        <v>0</v>
      </c>
      <c r="Z221" s="337">
        <f t="shared" si="43"/>
        <v>0</v>
      </c>
      <c r="AA221" s="337">
        <f t="shared" si="44"/>
        <v>0</v>
      </c>
      <c r="AB221" s="338" t="str">
        <f>VLOOKUP(H221,'3-Productie normen'!A:O,12,FALSE)</f>
        <v>V</v>
      </c>
      <c r="AC221" s="338"/>
      <c r="AE221" s="339">
        <f t="shared" si="39"/>
        <v>6681</v>
      </c>
    </row>
    <row r="222" spans="1:31" ht="14.1" customHeight="1">
      <c r="A222" s="71">
        <v>222</v>
      </c>
      <c r="B222" s="482" t="s">
        <v>64</v>
      </c>
      <c r="C222" s="536"/>
      <c r="D222" s="486" t="s">
        <v>231</v>
      </c>
      <c r="E222" s="242" t="s">
        <v>377</v>
      </c>
      <c r="F222" s="513" t="s">
        <v>185</v>
      </c>
      <c r="G222" s="69" t="s">
        <v>190</v>
      </c>
      <c r="H222" s="69" t="s">
        <v>143</v>
      </c>
      <c r="I222" s="69" t="s">
        <v>332</v>
      </c>
      <c r="J222" s="341">
        <v>17.399999999999999</v>
      </c>
      <c r="K222" s="336">
        <f t="shared" si="41"/>
        <v>255</v>
      </c>
      <c r="L222" s="247">
        <v>255</v>
      </c>
      <c r="M222" s="247"/>
      <c r="N222" s="247"/>
      <c r="O222" s="247"/>
      <c r="P222" s="247"/>
      <c r="Q222" s="247"/>
      <c r="R222" s="246" t="e">
        <f>IF(L222="nio",0,IF(L222&gt;0,L222*J222/X222,0))*VLOOKUP(B222,'2-Kosten per locatie'!$A$14:$C$56,3,FALSE)</f>
        <v>#DIV/0!</v>
      </c>
      <c r="S222" s="246">
        <f>IF(L222="nio",0,IF(M222&gt;0,M222*J222/Y222,0))*VLOOKUP(B222,'2-Kosten per locatie'!$A$14:$C$56,3,FALSE)</f>
        <v>0</v>
      </c>
      <c r="T222" s="246">
        <f>IF(L222="nio",0,IF(N222&gt;0,N222*J222/Z222,0))*VLOOKUP(B222,'2-Kosten per locatie'!$A$14:$C$56,3,FALSE)</f>
        <v>0</v>
      </c>
      <c r="U222" s="246">
        <f>IF(L222="nio",0,IF(O222&gt;0,O222*J222/AA222,0))*VLOOKUP(B222,'2-Kosten per locatie'!$A$14:$C$56,3,FALSE)</f>
        <v>0</v>
      </c>
      <c r="V222" s="246">
        <f>IF(L222="nio",0,IF(P222&gt;0,P222*J222/Z222,0))*VLOOKUP(B222,'2-Kosten per locatie'!$A$14:$C$56,3,FALSE)</f>
        <v>0</v>
      </c>
      <c r="W222" s="246">
        <f>IF(L222="nio",0,IF(Q222&gt;0,Q222*J222/AA222,0))*VLOOKUP(B222,'2-Kosten per locatie'!$A$14:$C$56,3,FALSE)</f>
        <v>0</v>
      </c>
      <c r="X222" s="337">
        <f>IF(L222="nio",0,IF(L222&gt;0,VLOOKUP(H222,'3-Productie normen'!A:L,VLOOKUP(L222,'3-Productie normen'!$B$35:$C$38,2,FALSE),FALSE)))</f>
        <v>0</v>
      </c>
      <c r="Y222" s="337">
        <f t="shared" si="42"/>
        <v>0</v>
      </c>
      <c r="Z222" s="337">
        <f t="shared" si="43"/>
        <v>0</v>
      </c>
      <c r="AA222" s="337">
        <f t="shared" si="44"/>
        <v>0</v>
      </c>
      <c r="AB222" s="338" t="str">
        <f>VLOOKUP(H222,'3-Productie normen'!A:O,12,FALSE)</f>
        <v>V</v>
      </c>
      <c r="AC222" s="338"/>
      <c r="AE222" s="339">
        <f t="shared" si="39"/>
        <v>4437</v>
      </c>
    </row>
    <row r="223" spans="1:31" ht="14.1" customHeight="1">
      <c r="A223" s="71">
        <v>223</v>
      </c>
      <c r="B223" s="482" t="s">
        <v>64</v>
      </c>
      <c r="C223" s="535"/>
      <c r="D223" s="485" t="s">
        <v>280</v>
      </c>
      <c r="E223" s="334" t="s">
        <v>377</v>
      </c>
      <c r="F223" s="513" t="s">
        <v>185</v>
      </c>
      <c r="G223" s="69" t="s">
        <v>190</v>
      </c>
      <c r="H223" s="298" t="s">
        <v>143</v>
      </c>
      <c r="I223" s="69" t="s">
        <v>326</v>
      </c>
      <c r="J223" s="341">
        <v>26.2</v>
      </c>
      <c r="K223" s="336">
        <f t="shared" si="41"/>
        <v>255</v>
      </c>
      <c r="L223" s="247">
        <v>255</v>
      </c>
      <c r="M223" s="247"/>
      <c r="N223" s="247"/>
      <c r="O223" s="247"/>
      <c r="P223" s="247"/>
      <c r="Q223" s="247"/>
      <c r="R223" s="246" t="e">
        <f>IF(L223="nio",0,IF(L223&gt;0,L223*J223/X223,0))*VLOOKUP(B223,'2-Kosten per locatie'!$A$14:$C$56,3,FALSE)</f>
        <v>#DIV/0!</v>
      </c>
      <c r="S223" s="246">
        <f>IF(L223="nio",0,IF(M223&gt;0,M223*J223/Y223,0))*VLOOKUP(B223,'2-Kosten per locatie'!$A$14:$C$56,3,FALSE)</f>
        <v>0</v>
      </c>
      <c r="T223" s="246">
        <f>IF(L223="nio",0,IF(N223&gt;0,N223*J223/Z223,0))*VLOOKUP(B223,'2-Kosten per locatie'!$A$14:$C$56,3,FALSE)</f>
        <v>0</v>
      </c>
      <c r="U223" s="246">
        <f>IF(L223="nio",0,IF(O223&gt;0,O223*J223/AA223,0))*VLOOKUP(B223,'2-Kosten per locatie'!$A$14:$C$56,3,FALSE)</f>
        <v>0</v>
      </c>
      <c r="V223" s="246">
        <f>IF(L223="nio",0,IF(P223&gt;0,P223*J223/Z223,0))*VLOOKUP(B223,'2-Kosten per locatie'!$A$14:$C$56,3,FALSE)</f>
        <v>0</v>
      </c>
      <c r="W223" s="246">
        <f>IF(L223="nio",0,IF(Q223&gt;0,Q223*J223/AA223,0))*VLOOKUP(B223,'2-Kosten per locatie'!$A$14:$C$56,3,FALSE)</f>
        <v>0</v>
      </c>
      <c r="X223" s="337">
        <f>IF(L223="nio",0,IF(L223&gt;0,VLOOKUP(H223,'3-Productie normen'!A:L,VLOOKUP(L223,'3-Productie normen'!$B$35:$C$38,2,FALSE),FALSE)))</f>
        <v>0</v>
      </c>
      <c r="Y223" s="337">
        <f t="shared" si="42"/>
        <v>0</v>
      </c>
      <c r="Z223" s="337">
        <f t="shared" si="43"/>
        <v>0</v>
      </c>
      <c r="AA223" s="337">
        <f t="shared" si="44"/>
        <v>0</v>
      </c>
      <c r="AB223" s="338" t="str">
        <f>VLOOKUP(H223,'3-Productie normen'!A:O,12,FALSE)</f>
        <v>V</v>
      </c>
      <c r="AC223" s="338"/>
      <c r="AE223" s="339">
        <f t="shared" si="39"/>
        <v>6681</v>
      </c>
    </row>
    <row r="224" spans="1:31" ht="14.1" customHeight="1">
      <c r="A224" s="71">
        <v>224</v>
      </c>
      <c r="B224" s="482" t="s">
        <v>64</v>
      </c>
      <c r="C224" s="535"/>
      <c r="D224" s="485" t="s">
        <v>231</v>
      </c>
      <c r="E224" s="334" t="s">
        <v>377</v>
      </c>
      <c r="F224" s="513" t="s">
        <v>185</v>
      </c>
      <c r="G224" s="69" t="s">
        <v>190</v>
      </c>
      <c r="H224" s="69" t="s">
        <v>143</v>
      </c>
      <c r="I224" s="69" t="s">
        <v>332</v>
      </c>
      <c r="J224" s="341">
        <v>17.399999999999999</v>
      </c>
      <c r="K224" s="336">
        <f t="shared" si="41"/>
        <v>255</v>
      </c>
      <c r="L224" s="247">
        <v>255</v>
      </c>
      <c r="M224" s="247"/>
      <c r="N224" s="247"/>
      <c r="O224" s="247"/>
      <c r="P224" s="247"/>
      <c r="Q224" s="247"/>
      <c r="R224" s="246" t="e">
        <f>IF(L224="nio",0,IF(L224&gt;0,L224*J224/X224,0))*VLOOKUP(B224,'2-Kosten per locatie'!$A$14:$C$56,3,FALSE)</f>
        <v>#DIV/0!</v>
      </c>
      <c r="S224" s="246">
        <f>IF(L224="nio",0,IF(M224&gt;0,M224*J224/Y224,0))*VLOOKUP(B224,'2-Kosten per locatie'!$A$14:$C$56,3,FALSE)</f>
        <v>0</v>
      </c>
      <c r="T224" s="246">
        <f>IF(L224="nio",0,IF(N224&gt;0,N224*J224/Z224,0))*VLOOKUP(B224,'2-Kosten per locatie'!$A$14:$C$56,3,FALSE)</f>
        <v>0</v>
      </c>
      <c r="U224" s="246">
        <f>IF(L224="nio",0,IF(O224&gt;0,O224*J224/AA224,0))*VLOOKUP(B224,'2-Kosten per locatie'!$A$14:$C$56,3,FALSE)</f>
        <v>0</v>
      </c>
      <c r="V224" s="246">
        <f>IF(L224="nio",0,IF(P224&gt;0,P224*J224/Z224,0))*VLOOKUP(B224,'2-Kosten per locatie'!$A$14:$C$56,3,FALSE)</f>
        <v>0</v>
      </c>
      <c r="W224" s="246">
        <f>IF(L224="nio",0,IF(Q224&gt;0,Q224*J224/AA224,0))*VLOOKUP(B224,'2-Kosten per locatie'!$A$14:$C$56,3,FALSE)</f>
        <v>0</v>
      </c>
      <c r="X224" s="337">
        <f>IF(L224="nio",0,IF(L224&gt;0,VLOOKUP(H224,'3-Productie normen'!A:L,VLOOKUP(L224,'3-Productie normen'!$B$35:$C$38,2,FALSE),FALSE)))</f>
        <v>0</v>
      </c>
      <c r="Y224" s="337">
        <f t="shared" si="42"/>
        <v>0</v>
      </c>
      <c r="Z224" s="337">
        <f t="shared" si="43"/>
        <v>0</v>
      </c>
      <c r="AA224" s="337">
        <f t="shared" si="44"/>
        <v>0</v>
      </c>
      <c r="AB224" s="338" t="str">
        <f>VLOOKUP(H224,'3-Productie normen'!A:O,12,FALSE)</f>
        <v>V</v>
      </c>
      <c r="AC224" s="338"/>
      <c r="AE224" s="339">
        <f t="shared" si="39"/>
        <v>4437</v>
      </c>
    </row>
    <row r="225" spans="1:31" ht="14.1" customHeight="1">
      <c r="A225" s="71">
        <v>225</v>
      </c>
      <c r="B225" s="482" t="s">
        <v>64</v>
      </c>
      <c r="C225" s="535"/>
      <c r="D225" s="485" t="s">
        <v>280</v>
      </c>
      <c r="E225" s="334" t="s">
        <v>377</v>
      </c>
      <c r="F225" s="513" t="s">
        <v>185</v>
      </c>
      <c r="G225" s="69" t="s">
        <v>190</v>
      </c>
      <c r="H225" s="298" t="s">
        <v>143</v>
      </c>
      <c r="I225" s="69" t="s">
        <v>326</v>
      </c>
      <c r="J225" s="341">
        <v>26.2</v>
      </c>
      <c r="K225" s="336">
        <f t="shared" si="41"/>
        <v>255</v>
      </c>
      <c r="L225" s="247">
        <v>255</v>
      </c>
      <c r="M225" s="247"/>
      <c r="N225" s="247"/>
      <c r="O225" s="247"/>
      <c r="P225" s="247"/>
      <c r="Q225" s="247"/>
      <c r="R225" s="246" t="e">
        <f>IF(L225="nio",0,IF(L225&gt;0,L225*J225/X225,0))*VLOOKUP(B225,'2-Kosten per locatie'!$A$14:$C$56,3,FALSE)</f>
        <v>#DIV/0!</v>
      </c>
      <c r="S225" s="246">
        <f>IF(L225="nio",0,IF(M225&gt;0,M225*J225/Y225,0))*VLOOKUP(B225,'2-Kosten per locatie'!$A$14:$C$56,3,FALSE)</f>
        <v>0</v>
      </c>
      <c r="T225" s="246">
        <f>IF(L225="nio",0,IF(N225&gt;0,N225*J225/Z225,0))*VLOOKUP(B225,'2-Kosten per locatie'!$A$14:$C$56,3,FALSE)</f>
        <v>0</v>
      </c>
      <c r="U225" s="246">
        <f>IF(L225="nio",0,IF(O225&gt;0,O225*J225/AA225,0))*VLOOKUP(B225,'2-Kosten per locatie'!$A$14:$C$56,3,FALSE)</f>
        <v>0</v>
      </c>
      <c r="V225" s="246">
        <f>IF(L225="nio",0,IF(P225&gt;0,P225*J225/Z225,0))*VLOOKUP(B225,'2-Kosten per locatie'!$A$14:$C$56,3,FALSE)</f>
        <v>0</v>
      </c>
      <c r="W225" s="246">
        <f>IF(L225="nio",0,IF(Q225&gt;0,Q225*J225/AA225,0))*VLOOKUP(B225,'2-Kosten per locatie'!$A$14:$C$56,3,FALSE)</f>
        <v>0</v>
      </c>
      <c r="X225" s="337">
        <f>IF(L225="nio",0,IF(L225&gt;0,VLOOKUP(H225,'3-Productie normen'!A:L,VLOOKUP(L225,'3-Productie normen'!$B$35:$C$38,2,FALSE),FALSE)))</f>
        <v>0</v>
      </c>
      <c r="Y225" s="337">
        <f t="shared" si="42"/>
        <v>0</v>
      </c>
      <c r="Z225" s="337">
        <f t="shared" si="43"/>
        <v>0</v>
      </c>
      <c r="AA225" s="337">
        <f t="shared" si="44"/>
        <v>0</v>
      </c>
      <c r="AB225" s="338" t="str">
        <f>VLOOKUP(H225,'3-Productie normen'!A:O,12,FALSE)</f>
        <v>V</v>
      </c>
      <c r="AC225" s="338"/>
      <c r="AE225" s="339">
        <f t="shared" si="39"/>
        <v>6681</v>
      </c>
    </row>
    <row r="226" spans="1:31" ht="14.1" customHeight="1">
      <c r="A226" s="71">
        <v>226</v>
      </c>
      <c r="B226" s="482" t="s">
        <v>64</v>
      </c>
      <c r="C226" s="535"/>
      <c r="D226" s="485" t="s">
        <v>231</v>
      </c>
      <c r="E226" s="334" t="s">
        <v>377</v>
      </c>
      <c r="F226" s="513" t="s">
        <v>185</v>
      </c>
      <c r="G226" s="69" t="s">
        <v>190</v>
      </c>
      <c r="H226" s="69" t="s">
        <v>143</v>
      </c>
      <c r="I226" s="69" t="s">
        <v>332</v>
      </c>
      <c r="J226" s="341">
        <v>17.399999999999999</v>
      </c>
      <c r="K226" s="336">
        <f t="shared" si="41"/>
        <v>255</v>
      </c>
      <c r="L226" s="247">
        <v>255</v>
      </c>
      <c r="M226" s="247"/>
      <c r="N226" s="247"/>
      <c r="O226" s="247"/>
      <c r="P226" s="247"/>
      <c r="Q226" s="247"/>
      <c r="R226" s="246" t="e">
        <f>IF(L226="nio",0,IF(L226&gt;0,L226*J226/X226,0))*VLOOKUP(B226,'2-Kosten per locatie'!$A$14:$C$56,3,FALSE)</f>
        <v>#DIV/0!</v>
      </c>
      <c r="S226" s="246">
        <f>IF(L226="nio",0,IF(M226&gt;0,M226*J226/Y226,0))*VLOOKUP(B226,'2-Kosten per locatie'!$A$14:$C$56,3,FALSE)</f>
        <v>0</v>
      </c>
      <c r="T226" s="246">
        <f>IF(L226="nio",0,IF(N226&gt;0,N226*J226/Z226,0))*VLOOKUP(B226,'2-Kosten per locatie'!$A$14:$C$56,3,FALSE)</f>
        <v>0</v>
      </c>
      <c r="U226" s="246">
        <f>IF(L226="nio",0,IF(O226&gt;0,O226*J226/AA226,0))*VLOOKUP(B226,'2-Kosten per locatie'!$A$14:$C$56,3,FALSE)</f>
        <v>0</v>
      </c>
      <c r="V226" s="246">
        <f>IF(L226="nio",0,IF(P226&gt;0,P226*J226/Z226,0))*VLOOKUP(B226,'2-Kosten per locatie'!$A$14:$C$56,3,FALSE)</f>
        <v>0</v>
      </c>
      <c r="W226" s="246">
        <f>IF(L226="nio",0,IF(Q226&gt;0,Q226*J226/AA226,0))*VLOOKUP(B226,'2-Kosten per locatie'!$A$14:$C$56,3,FALSE)</f>
        <v>0</v>
      </c>
      <c r="X226" s="337">
        <f>IF(L226="nio",0,IF(L226&gt;0,VLOOKUP(H226,'3-Productie normen'!A:L,VLOOKUP(L226,'3-Productie normen'!$B$35:$C$38,2,FALSE),FALSE)))</f>
        <v>0</v>
      </c>
      <c r="Y226" s="337">
        <f t="shared" si="42"/>
        <v>0</v>
      </c>
      <c r="Z226" s="337">
        <f t="shared" si="43"/>
        <v>0</v>
      </c>
      <c r="AA226" s="337">
        <f t="shared" si="44"/>
        <v>0</v>
      </c>
      <c r="AB226" s="338" t="str">
        <f>VLOOKUP(H226,'3-Productie normen'!A:O,12,FALSE)</f>
        <v>V</v>
      </c>
      <c r="AC226" s="338"/>
      <c r="AE226" s="339">
        <f t="shared" si="39"/>
        <v>4437</v>
      </c>
    </row>
    <row r="227" spans="1:31" ht="14.1" customHeight="1">
      <c r="A227" s="71">
        <v>227</v>
      </c>
      <c r="B227" s="482" t="s">
        <v>64</v>
      </c>
      <c r="C227" s="535"/>
      <c r="D227" s="485" t="s">
        <v>280</v>
      </c>
      <c r="E227" s="334" t="s">
        <v>377</v>
      </c>
      <c r="F227" s="513" t="s">
        <v>185</v>
      </c>
      <c r="G227" s="69" t="s">
        <v>190</v>
      </c>
      <c r="H227" s="298" t="s">
        <v>143</v>
      </c>
      <c r="I227" s="69" t="s">
        <v>326</v>
      </c>
      <c r="J227" s="341">
        <v>26.2</v>
      </c>
      <c r="K227" s="336">
        <f t="shared" si="41"/>
        <v>255</v>
      </c>
      <c r="L227" s="247">
        <v>255</v>
      </c>
      <c r="M227" s="247"/>
      <c r="N227" s="247"/>
      <c r="O227" s="247"/>
      <c r="P227" s="247"/>
      <c r="Q227" s="247"/>
      <c r="R227" s="246" t="e">
        <f>IF(L227="nio",0,IF(L227&gt;0,L227*J227/X227,0))*VLOOKUP(B227,'2-Kosten per locatie'!$A$14:$C$56,3,FALSE)</f>
        <v>#DIV/0!</v>
      </c>
      <c r="S227" s="246">
        <f>IF(L227="nio",0,IF(M227&gt;0,M227*J227/Y227,0))*VLOOKUP(B227,'2-Kosten per locatie'!$A$14:$C$56,3,FALSE)</f>
        <v>0</v>
      </c>
      <c r="T227" s="246">
        <f>IF(L227="nio",0,IF(N227&gt;0,N227*J227/Z227,0))*VLOOKUP(B227,'2-Kosten per locatie'!$A$14:$C$56,3,FALSE)</f>
        <v>0</v>
      </c>
      <c r="U227" s="246">
        <f>IF(L227="nio",0,IF(O227&gt;0,O227*J227/AA227,0))*VLOOKUP(B227,'2-Kosten per locatie'!$A$14:$C$56,3,FALSE)</f>
        <v>0</v>
      </c>
      <c r="V227" s="246">
        <f>IF(L227="nio",0,IF(P227&gt;0,P227*J227/Z227,0))*VLOOKUP(B227,'2-Kosten per locatie'!$A$14:$C$56,3,FALSE)</f>
        <v>0</v>
      </c>
      <c r="W227" s="246">
        <f>IF(L227="nio",0,IF(Q227&gt;0,Q227*J227/AA227,0))*VLOOKUP(B227,'2-Kosten per locatie'!$A$14:$C$56,3,FALSE)</f>
        <v>0</v>
      </c>
      <c r="X227" s="337">
        <f>IF(L227="nio",0,IF(L227&gt;0,VLOOKUP(H227,'3-Productie normen'!A:L,VLOOKUP(L227,'3-Productie normen'!$B$35:$C$38,2,FALSE),FALSE)))</f>
        <v>0</v>
      </c>
      <c r="Y227" s="337">
        <f t="shared" si="42"/>
        <v>0</v>
      </c>
      <c r="Z227" s="337">
        <f t="shared" si="43"/>
        <v>0</v>
      </c>
      <c r="AA227" s="337">
        <f t="shared" si="44"/>
        <v>0</v>
      </c>
      <c r="AB227" s="338" t="str">
        <f>VLOOKUP(H227,'3-Productie normen'!A:O,12,FALSE)</f>
        <v>V</v>
      </c>
      <c r="AC227" s="338"/>
      <c r="AE227" s="339">
        <f t="shared" si="39"/>
        <v>6681</v>
      </c>
    </row>
    <row r="228" spans="1:31" ht="14.1" customHeight="1">
      <c r="A228" s="71">
        <v>228</v>
      </c>
      <c r="B228" s="482" t="s">
        <v>64</v>
      </c>
      <c r="C228" s="535"/>
      <c r="D228" s="487" t="s">
        <v>231</v>
      </c>
      <c r="E228" s="334"/>
      <c r="F228" s="513" t="s">
        <v>307</v>
      </c>
      <c r="G228" s="69" t="s">
        <v>331</v>
      </c>
      <c r="H228" s="80" t="s">
        <v>146</v>
      </c>
      <c r="I228" s="69" t="s">
        <v>332</v>
      </c>
      <c r="J228" s="341">
        <v>444</v>
      </c>
      <c r="K228" s="336">
        <f t="shared" si="41"/>
        <v>255</v>
      </c>
      <c r="L228" s="247">
        <v>255</v>
      </c>
      <c r="M228" s="247"/>
      <c r="N228" s="247"/>
      <c r="O228" s="247"/>
      <c r="P228" s="247"/>
      <c r="Q228" s="247"/>
      <c r="R228" s="246" t="e">
        <f>IF(L228="nio",0,IF(L228&gt;0,L228*J228/X228,0))*VLOOKUP(B228,'2-Kosten per locatie'!$A$14:$C$56,3,FALSE)</f>
        <v>#DIV/0!</v>
      </c>
      <c r="S228" s="246">
        <f>IF(L228="nio",0,IF(M228&gt;0,M228*J228/Y228,0))*VLOOKUP(B228,'2-Kosten per locatie'!$A$14:$C$56,3,FALSE)</f>
        <v>0</v>
      </c>
      <c r="T228" s="246">
        <f>IF(L228="nio",0,IF(N228&gt;0,N228*J228/Z228,0))*VLOOKUP(B228,'2-Kosten per locatie'!$A$14:$C$56,3,FALSE)</f>
        <v>0</v>
      </c>
      <c r="U228" s="246">
        <f>IF(L228="nio",0,IF(O228&gt;0,O228*J228/AA228,0))*VLOOKUP(B228,'2-Kosten per locatie'!$A$14:$C$56,3,FALSE)</f>
        <v>0</v>
      </c>
      <c r="V228" s="246">
        <f>IF(L228="nio",0,IF(P228&gt;0,P228*J228/Z228,0))*VLOOKUP(B228,'2-Kosten per locatie'!$A$14:$C$56,3,FALSE)</f>
        <v>0</v>
      </c>
      <c r="W228" s="246">
        <f>IF(L228="nio",0,IF(Q228&gt;0,Q228*J228/AA228,0))*VLOOKUP(B228,'2-Kosten per locatie'!$A$14:$C$56,3,FALSE)</f>
        <v>0</v>
      </c>
      <c r="X228" s="337">
        <f>IF(L228="nio",0,IF(L228&gt;0,VLOOKUP(H228,'3-Productie normen'!A:L,VLOOKUP(L228,'3-Productie normen'!$B$35:$C$38,2,FALSE),FALSE)))</f>
        <v>0</v>
      </c>
      <c r="Y228" s="337">
        <f t="shared" si="42"/>
        <v>0</v>
      </c>
      <c r="Z228" s="337">
        <f t="shared" si="43"/>
        <v>0</v>
      </c>
      <c r="AA228" s="337">
        <f t="shared" si="44"/>
        <v>0</v>
      </c>
      <c r="AB228" s="338" t="str">
        <f>VLOOKUP(H228,'3-Productie normen'!A:O,12,FALSE)</f>
        <v>V</v>
      </c>
      <c r="AC228" s="338"/>
      <c r="AE228" s="339">
        <f t="shared" si="39"/>
        <v>113220</v>
      </c>
    </row>
    <row r="229" spans="1:31" ht="14.1" customHeight="1">
      <c r="A229" s="71">
        <v>229</v>
      </c>
      <c r="B229" s="482" t="s">
        <v>64</v>
      </c>
      <c r="C229" s="535"/>
      <c r="D229" s="487" t="s">
        <v>231</v>
      </c>
      <c r="E229" s="334" t="s">
        <v>374</v>
      </c>
      <c r="F229" s="513" t="s">
        <v>307</v>
      </c>
      <c r="G229" s="69" t="s">
        <v>378</v>
      </c>
      <c r="H229" s="80" t="s">
        <v>146</v>
      </c>
      <c r="I229" s="69" t="s">
        <v>332</v>
      </c>
      <c r="J229" s="341">
        <v>768</v>
      </c>
      <c r="K229" s="336">
        <f t="shared" si="41"/>
        <v>255</v>
      </c>
      <c r="L229" s="247">
        <v>255</v>
      </c>
      <c r="M229" s="247"/>
      <c r="N229" s="247"/>
      <c r="O229" s="247"/>
      <c r="P229" s="247"/>
      <c r="Q229" s="247"/>
      <c r="R229" s="246" t="e">
        <f>IF(L229="nio",0,IF(L229&gt;0,L229*J229/X229,0))*VLOOKUP(B229,'2-Kosten per locatie'!$A$14:$C$56,3,FALSE)</f>
        <v>#DIV/0!</v>
      </c>
      <c r="S229" s="246">
        <f>IF(L229="nio",0,IF(M229&gt;0,M229*J229/Y229,0))*VLOOKUP(B229,'2-Kosten per locatie'!$A$14:$C$56,3,FALSE)</f>
        <v>0</v>
      </c>
      <c r="T229" s="246">
        <f>IF(L229="nio",0,IF(N229&gt;0,N229*J229/Z229,0))*VLOOKUP(B229,'2-Kosten per locatie'!$A$14:$C$56,3,FALSE)</f>
        <v>0</v>
      </c>
      <c r="U229" s="246">
        <f>IF(L229="nio",0,IF(O229&gt;0,O229*J229/AA229,0))*VLOOKUP(B229,'2-Kosten per locatie'!$A$14:$C$56,3,FALSE)</f>
        <v>0</v>
      </c>
      <c r="V229" s="246">
        <f>IF(L229="nio",0,IF(P229&gt;0,P229*J229/Z229,0))*VLOOKUP(B229,'2-Kosten per locatie'!$A$14:$C$56,3,FALSE)</f>
        <v>0</v>
      </c>
      <c r="W229" s="246">
        <f>IF(L229="nio",0,IF(Q229&gt;0,Q229*J229/AA229,0))*VLOOKUP(B229,'2-Kosten per locatie'!$A$14:$C$56,3,FALSE)</f>
        <v>0</v>
      </c>
      <c r="X229" s="337">
        <f>IF(L229="nio",0,IF(L229&gt;0,VLOOKUP(H229,'3-Productie normen'!A:L,VLOOKUP(L229,'3-Productie normen'!$B$35:$C$38,2,FALSE),FALSE)))</f>
        <v>0</v>
      </c>
      <c r="Y229" s="337">
        <f t="shared" si="42"/>
        <v>0</v>
      </c>
      <c r="Z229" s="337">
        <f t="shared" si="43"/>
        <v>0</v>
      </c>
      <c r="AA229" s="337">
        <f t="shared" si="44"/>
        <v>0</v>
      </c>
      <c r="AB229" s="338" t="str">
        <f>VLOOKUP(H229,'3-Productie normen'!A:O,12,FALSE)</f>
        <v>V</v>
      </c>
      <c r="AC229" s="338"/>
      <c r="AE229" s="339">
        <f t="shared" si="39"/>
        <v>195840</v>
      </c>
    </row>
    <row r="230" spans="1:31" ht="14.1" customHeight="1">
      <c r="A230" s="71">
        <v>230</v>
      </c>
      <c r="B230" s="482" t="s">
        <v>64</v>
      </c>
      <c r="C230" s="482"/>
      <c r="D230" s="487" t="s">
        <v>231</v>
      </c>
      <c r="E230" s="334" t="s">
        <v>374</v>
      </c>
      <c r="F230" s="513" t="s">
        <v>307</v>
      </c>
      <c r="G230" s="69" t="s">
        <v>379</v>
      </c>
      <c r="H230" s="80" t="s">
        <v>147</v>
      </c>
      <c r="I230" s="69" t="s">
        <v>332</v>
      </c>
      <c r="J230" s="341">
        <v>300</v>
      </c>
      <c r="K230" s="336">
        <f t="shared" si="41"/>
        <v>52</v>
      </c>
      <c r="L230" s="247">
        <v>52</v>
      </c>
      <c r="M230" s="247"/>
      <c r="N230" s="247"/>
      <c r="O230" s="247"/>
      <c r="P230" s="247"/>
      <c r="Q230" s="247"/>
      <c r="R230" s="246" t="e">
        <f>IF(L230="nio",0,IF(L230&gt;0,L230*J230/X230,0))*VLOOKUP(B230,'2-Kosten per locatie'!$A$14:$C$56,3,FALSE)</f>
        <v>#DIV/0!</v>
      </c>
      <c r="S230" s="246">
        <f>IF(L230="nio",0,IF(M230&gt;0,M230*J230/Y230,0))*VLOOKUP(B230,'2-Kosten per locatie'!$A$14:$C$56,3,FALSE)</f>
        <v>0</v>
      </c>
      <c r="T230" s="246">
        <f>IF(L230="nio",0,IF(N230&gt;0,N230*J230/Z230,0))*VLOOKUP(B230,'2-Kosten per locatie'!$A$14:$C$56,3,FALSE)</f>
        <v>0</v>
      </c>
      <c r="U230" s="246">
        <f>IF(L230="nio",0,IF(O230&gt;0,O230*J230/AA230,0))*VLOOKUP(B230,'2-Kosten per locatie'!$A$14:$C$56,3,FALSE)</f>
        <v>0</v>
      </c>
      <c r="V230" s="246">
        <f>IF(L230="nio",0,IF(P230&gt;0,P230*J230/Z230,0))*VLOOKUP(B230,'2-Kosten per locatie'!$A$14:$C$56,3,FALSE)</f>
        <v>0</v>
      </c>
      <c r="W230" s="246">
        <f>IF(L230="nio",0,IF(Q230&gt;0,Q230*J230/AA230,0))*VLOOKUP(B230,'2-Kosten per locatie'!$A$14:$C$56,3,FALSE)</f>
        <v>0</v>
      </c>
      <c r="X230" s="337">
        <f>IF(L230="nio",0,IF(L230&gt;0,VLOOKUP(H230,'3-Productie normen'!A:L,VLOOKUP(L230,'3-Productie normen'!$B$35:$C$38,2,FALSE),FALSE)))</f>
        <v>0</v>
      </c>
      <c r="Y230" s="337">
        <f t="shared" si="42"/>
        <v>0</v>
      </c>
      <c r="Z230" s="337">
        <f t="shared" si="43"/>
        <v>0</v>
      </c>
      <c r="AA230" s="337">
        <f t="shared" si="44"/>
        <v>0</v>
      </c>
      <c r="AB230" s="338" t="str">
        <f>VLOOKUP(H230,'3-Productie normen'!A:O,12,FALSE)</f>
        <v>V</v>
      </c>
      <c r="AC230" s="338"/>
      <c r="AE230" s="339">
        <f t="shared" si="39"/>
        <v>15600</v>
      </c>
    </row>
    <row r="231" spans="1:31" ht="14.1" customHeight="1">
      <c r="A231" s="71">
        <v>231</v>
      </c>
      <c r="B231" s="482" t="s">
        <v>64</v>
      </c>
      <c r="C231" s="482"/>
      <c r="D231" s="487" t="s">
        <v>231</v>
      </c>
      <c r="E231" s="334" t="s">
        <v>374</v>
      </c>
      <c r="F231" s="513" t="s">
        <v>307</v>
      </c>
      <c r="G231" s="69" t="s">
        <v>380</v>
      </c>
      <c r="H231" s="80" t="s">
        <v>146</v>
      </c>
      <c r="I231" s="69" t="s">
        <v>332</v>
      </c>
      <c r="J231" s="341">
        <v>1030</v>
      </c>
      <c r="K231" s="336">
        <f t="shared" si="41"/>
        <v>52</v>
      </c>
      <c r="L231" s="247">
        <v>52</v>
      </c>
      <c r="M231" s="247"/>
      <c r="N231" s="247"/>
      <c r="O231" s="247"/>
      <c r="P231" s="247"/>
      <c r="Q231" s="247"/>
      <c r="R231" s="246" t="e">
        <f>IF(L231="nio",0,IF(L231&gt;0,L231*J231/X231,0))*VLOOKUP(B231,'2-Kosten per locatie'!$A$14:$C$56,3,FALSE)</f>
        <v>#DIV/0!</v>
      </c>
      <c r="S231" s="246">
        <f>IF(L231="nio",0,IF(M231&gt;0,M231*J231/Y231,0))*VLOOKUP(B231,'2-Kosten per locatie'!$A$14:$C$56,3,FALSE)</f>
        <v>0</v>
      </c>
      <c r="T231" s="246">
        <f>IF(L231="nio",0,IF(N231&gt;0,N231*J231/Z231,0))*VLOOKUP(B231,'2-Kosten per locatie'!$A$14:$C$56,3,FALSE)</f>
        <v>0</v>
      </c>
      <c r="U231" s="246">
        <f>IF(L231="nio",0,IF(O231&gt;0,O231*J231/AA231,0))*VLOOKUP(B231,'2-Kosten per locatie'!$A$14:$C$56,3,FALSE)</f>
        <v>0</v>
      </c>
      <c r="V231" s="246">
        <f>IF(L231="nio",0,IF(P231&gt;0,P231*J231/Z231,0))*VLOOKUP(B231,'2-Kosten per locatie'!$A$14:$C$56,3,FALSE)</f>
        <v>0</v>
      </c>
      <c r="W231" s="246">
        <f>IF(L231="nio",0,IF(Q231&gt;0,Q231*J231/AA231,0))*VLOOKUP(B231,'2-Kosten per locatie'!$A$14:$C$56,3,FALSE)</f>
        <v>0</v>
      </c>
      <c r="X231" s="337">
        <f>IF(L231="nio",0,IF(L231&gt;0,VLOOKUP(H231,'3-Productie normen'!A:L,VLOOKUP(L231,'3-Productie normen'!$B$35:$C$38,2,FALSE),FALSE)))</f>
        <v>0</v>
      </c>
      <c r="Y231" s="337">
        <f t="shared" si="42"/>
        <v>0</v>
      </c>
      <c r="Z231" s="337">
        <f t="shared" si="43"/>
        <v>0</v>
      </c>
      <c r="AA231" s="337">
        <f t="shared" si="44"/>
        <v>0</v>
      </c>
      <c r="AB231" s="338" t="str">
        <f>VLOOKUP(H231,'3-Productie normen'!A:O,12,FALSE)</f>
        <v>V</v>
      </c>
      <c r="AC231" s="338"/>
      <c r="AE231" s="339">
        <f t="shared" si="39"/>
        <v>53560</v>
      </c>
    </row>
    <row r="232" spans="1:31" ht="14.1" customHeight="1">
      <c r="A232" s="71">
        <v>232</v>
      </c>
      <c r="B232" s="482" t="s">
        <v>64</v>
      </c>
      <c r="C232" s="482"/>
      <c r="D232" s="487" t="s">
        <v>231</v>
      </c>
      <c r="E232" s="334" t="s">
        <v>374</v>
      </c>
      <c r="F232" s="513" t="s">
        <v>307</v>
      </c>
      <c r="G232" s="69" t="s">
        <v>381</v>
      </c>
      <c r="H232" s="80" t="s">
        <v>147</v>
      </c>
      <c r="I232" s="69" t="s">
        <v>332</v>
      </c>
      <c r="J232" s="341">
        <v>230</v>
      </c>
      <c r="K232" s="336">
        <f t="shared" si="41"/>
        <v>52</v>
      </c>
      <c r="L232" s="247">
        <v>52</v>
      </c>
      <c r="M232" s="247"/>
      <c r="N232" s="247"/>
      <c r="O232" s="247"/>
      <c r="P232" s="247"/>
      <c r="Q232" s="247"/>
      <c r="R232" s="246" t="e">
        <f>IF(L232="nio",0,IF(L232&gt;0,L232*J232/X232,0))*VLOOKUP(B232,'2-Kosten per locatie'!$A$14:$C$56,3,FALSE)</f>
        <v>#DIV/0!</v>
      </c>
      <c r="S232" s="246">
        <f>IF(L232="nio",0,IF(M232&gt;0,M232*J232/Y232,0))*VLOOKUP(B232,'2-Kosten per locatie'!$A$14:$C$56,3,FALSE)</f>
        <v>0</v>
      </c>
      <c r="T232" s="246">
        <f>IF(L232="nio",0,IF(N232&gt;0,N232*J232/Z232,0))*VLOOKUP(B232,'2-Kosten per locatie'!$A$14:$C$56,3,FALSE)</f>
        <v>0</v>
      </c>
      <c r="U232" s="246">
        <f>IF(L232="nio",0,IF(O232&gt;0,O232*J232/AA232,0))*VLOOKUP(B232,'2-Kosten per locatie'!$A$14:$C$56,3,FALSE)</f>
        <v>0</v>
      </c>
      <c r="V232" s="246">
        <f>IF(L232="nio",0,IF(P232&gt;0,P232*J232/Z232,0))*VLOOKUP(B232,'2-Kosten per locatie'!$A$14:$C$56,3,FALSE)</f>
        <v>0</v>
      </c>
      <c r="W232" s="246">
        <f>IF(L232="nio",0,IF(Q232&gt;0,Q232*J232/AA232,0))*VLOOKUP(B232,'2-Kosten per locatie'!$A$14:$C$56,3,FALSE)</f>
        <v>0</v>
      </c>
      <c r="X232" s="337">
        <f>IF(L232="nio",0,IF(L232&gt;0,VLOOKUP(H232,'3-Productie normen'!A:L,VLOOKUP(L232,'3-Productie normen'!$B$35:$C$38,2,FALSE),FALSE)))</f>
        <v>0</v>
      </c>
      <c r="Y232" s="337">
        <f t="shared" si="42"/>
        <v>0</v>
      </c>
      <c r="Z232" s="337">
        <f t="shared" si="43"/>
        <v>0</v>
      </c>
      <c r="AA232" s="337">
        <f t="shared" si="44"/>
        <v>0</v>
      </c>
      <c r="AB232" s="338" t="str">
        <f>VLOOKUP(H232,'3-Productie normen'!A:O,12,FALSE)</f>
        <v>V</v>
      </c>
      <c r="AC232" s="338"/>
      <c r="AE232" s="339">
        <f t="shared" si="39"/>
        <v>11960</v>
      </c>
    </row>
    <row r="233" spans="1:31" ht="14.1" customHeight="1">
      <c r="A233" s="71">
        <v>233</v>
      </c>
      <c r="B233" s="482" t="s">
        <v>64</v>
      </c>
      <c r="C233" s="482"/>
      <c r="D233" s="487" t="s">
        <v>231</v>
      </c>
      <c r="E233" s="334" t="s">
        <v>382</v>
      </c>
      <c r="F233" s="513" t="s">
        <v>307</v>
      </c>
      <c r="G233" s="69" t="s">
        <v>383</v>
      </c>
      <c r="H233" s="80" t="s">
        <v>146</v>
      </c>
      <c r="I233" s="69" t="s">
        <v>332</v>
      </c>
      <c r="J233" s="341">
        <v>232</v>
      </c>
      <c r="K233" s="336">
        <f t="shared" si="41"/>
        <v>52</v>
      </c>
      <c r="L233" s="247">
        <v>52</v>
      </c>
      <c r="M233" s="247"/>
      <c r="N233" s="247"/>
      <c r="O233" s="247"/>
      <c r="P233" s="247"/>
      <c r="Q233" s="247"/>
      <c r="R233" s="246" t="e">
        <f>IF(L233="nio",0,IF(L233&gt;0,L233*J233/X233,0))*VLOOKUP(B233,'2-Kosten per locatie'!$A$14:$C$56,3,FALSE)</f>
        <v>#DIV/0!</v>
      </c>
      <c r="S233" s="246">
        <f>IF(L233="nio",0,IF(M233&gt;0,M233*J233/Y233,0))*VLOOKUP(B233,'2-Kosten per locatie'!$A$14:$C$56,3,FALSE)</f>
        <v>0</v>
      </c>
      <c r="T233" s="246">
        <f>IF(L233="nio",0,IF(N233&gt;0,N233*J233/Z233,0))*VLOOKUP(B233,'2-Kosten per locatie'!$A$14:$C$56,3,FALSE)</f>
        <v>0</v>
      </c>
      <c r="U233" s="246">
        <f>IF(L233="nio",0,IF(O233&gt;0,O233*J233/AA233,0))*VLOOKUP(B233,'2-Kosten per locatie'!$A$14:$C$56,3,FALSE)</f>
        <v>0</v>
      </c>
      <c r="V233" s="246">
        <f>IF(L233="nio",0,IF(P233&gt;0,P233*J233/Z233,0))*VLOOKUP(B233,'2-Kosten per locatie'!$A$14:$C$56,3,FALSE)</f>
        <v>0</v>
      </c>
      <c r="W233" s="246">
        <f>IF(L233="nio",0,IF(Q233&gt;0,Q233*J233/AA233,0))*VLOOKUP(B233,'2-Kosten per locatie'!$A$14:$C$56,3,FALSE)</f>
        <v>0</v>
      </c>
      <c r="X233" s="337">
        <f>IF(L233="nio",0,IF(L233&gt;0,VLOOKUP(H233,'3-Productie normen'!A:L,VLOOKUP(L233,'3-Productie normen'!$B$35:$C$38,2,FALSE),FALSE)))</f>
        <v>0</v>
      </c>
      <c r="Y233" s="337">
        <f t="shared" si="42"/>
        <v>0</v>
      </c>
      <c r="Z233" s="337">
        <f t="shared" si="43"/>
        <v>0</v>
      </c>
      <c r="AA233" s="337">
        <f t="shared" si="44"/>
        <v>0</v>
      </c>
      <c r="AB233" s="338" t="str">
        <f>VLOOKUP(H233,'3-Productie normen'!A:O,12,FALSE)</f>
        <v>V</v>
      </c>
      <c r="AC233" s="338"/>
      <c r="AE233" s="339">
        <f t="shared" si="39"/>
        <v>12064</v>
      </c>
    </row>
    <row r="234" spans="1:31" ht="14.1" customHeight="1">
      <c r="A234" s="71">
        <v>234</v>
      </c>
      <c r="B234" s="482" t="s">
        <v>64</v>
      </c>
      <c r="C234" s="482"/>
      <c r="D234" s="487" t="s">
        <v>231</v>
      </c>
      <c r="E234" s="334" t="s">
        <v>382</v>
      </c>
      <c r="F234" s="513" t="s">
        <v>307</v>
      </c>
      <c r="G234" s="298" t="s">
        <v>384</v>
      </c>
      <c r="H234" s="80" t="s">
        <v>147</v>
      </c>
      <c r="I234" s="69" t="s">
        <v>332</v>
      </c>
      <c r="J234" s="341">
        <v>46</v>
      </c>
      <c r="K234" s="336">
        <f t="shared" si="41"/>
        <v>52</v>
      </c>
      <c r="L234" s="247">
        <v>52</v>
      </c>
      <c r="M234" s="247"/>
      <c r="N234" s="247"/>
      <c r="O234" s="247"/>
      <c r="P234" s="247"/>
      <c r="Q234" s="247"/>
      <c r="R234" s="246" t="e">
        <f>IF(L234="nio",0,IF(L234&gt;0,L234*J234/X234,0))*VLOOKUP(B234,'2-Kosten per locatie'!$A$14:$C$56,3,FALSE)</f>
        <v>#DIV/0!</v>
      </c>
      <c r="S234" s="246">
        <f>IF(L234="nio",0,IF(M234&gt;0,M234*J234/Y234,0))*VLOOKUP(B234,'2-Kosten per locatie'!$A$14:$C$56,3,FALSE)</f>
        <v>0</v>
      </c>
      <c r="T234" s="246">
        <f>IF(L234="nio",0,IF(N234&gt;0,N234*J234/Z234,0))*VLOOKUP(B234,'2-Kosten per locatie'!$A$14:$C$56,3,FALSE)</f>
        <v>0</v>
      </c>
      <c r="U234" s="246">
        <f>IF(L234="nio",0,IF(O234&gt;0,O234*J234/AA234,0))*VLOOKUP(B234,'2-Kosten per locatie'!$A$14:$C$56,3,FALSE)</f>
        <v>0</v>
      </c>
      <c r="V234" s="246">
        <f>IF(L234="nio",0,IF(P234&gt;0,P234*J234/Z234,0))*VLOOKUP(B234,'2-Kosten per locatie'!$A$14:$C$56,3,FALSE)</f>
        <v>0</v>
      </c>
      <c r="W234" s="246">
        <f>IF(L234="nio",0,IF(Q234&gt;0,Q234*J234/AA234,0))*VLOOKUP(B234,'2-Kosten per locatie'!$A$14:$C$56,3,FALSE)</f>
        <v>0</v>
      </c>
      <c r="X234" s="337">
        <f>IF(L234="nio",0,IF(L234&gt;0,VLOOKUP(H234,'3-Productie normen'!A:L,VLOOKUP(L234,'3-Productie normen'!$B$35:$C$38,2,FALSE),FALSE)))</f>
        <v>0</v>
      </c>
      <c r="Y234" s="337">
        <f t="shared" si="42"/>
        <v>0</v>
      </c>
      <c r="Z234" s="337">
        <f t="shared" si="43"/>
        <v>0</v>
      </c>
      <c r="AA234" s="337">
        <f t="shared" si="44"/>
        <v>0</v>
      </c>
      <c r="AB234" s="338" t="str">
        <f>VLOOKUP(H234,'3-Productie normen'!A:O,12,FALSE)</f>
        <v>V</v>
      </c>
      <c r="AC234" s="338"/>
      <c r="AE234" s="339">
        <f t="shared" si="39"/>
        <v>2392</v>
      </c>
    </row>
    <row r="235" spans="1:31" ht="14.1" customHeight="1">
      <c r="A235" s="71">
        <v>235</v>
      </c>
      <c r="B235" s="482" t="s">
        <v>64</v>
      </c>
      <c r="C235" s="482"/>
      <c r="D235" s="487" t="s">
        <v>231</v>
      </c>
      <c r="E235" s="334" t="s">
        <v>385</v>
      </c>
      <c r="F235" s="513" t="s">
        <v>307</v>
      </c>
      <c r="G235" s="298" t="s">
        <v>386</v>
      </c>
      <c r="H235" s="80" t="s">
        <v>146</v>
      </c>
      <c r="I235" s="69" t="s">
        <v>332</v>
      </c>
      <c r="J235" s="341">
        <v>1016</v>
      </c>
      <c r="K235" s="336">
        <f t="shared" si="41"/>
        <v>255</v>
      </c>
      <c r="L235" s="247">
        <v>255</v>
      </c>
      <c r="M235" s="247"/>
      <c r="N235" s="247"/>
      <c r="O235" s="247"/>
      <c r="P235" s="247"/>
      <c r="Q235" s="247"/>
      <c r="R235" s="246" t="e">
        <f>IF(L235="nio",0,IF(L235&gt;0,L235*J235/X235,0))*VLOOKUP(B235,'2-Kosten per locatie'!$A$14:$C$56,3,FALSE)</f>
        <v>#DIV/0!</v>
      </c>
      <c r="S235" s="246">
        <f>IF(L235="nio",0,IF(M235&gt;0,M235*J235/Y235,0))*VLOOKUP(B235,'2-Kosten per locatie'!$A$14:$C$56,3,FALSE)</f>
        <v>0</v>
      </c>
      <c r="T235" s="246">
        <f>IF(L235="nio",0,IF(N235&gt;0,N235*J235/Z235,0))*VLOOKUP(B235,'2-Kosten per locatie'!$A$14:$C$56,3,FALSE)</f>
        <v>0</v>
      </c>
      <c r="U235" s="246">
        <f>IF(L235="nio",0,IF(O235&gt;0,O235*J235/AA235,0))*VLOOKUP(B235,'2-Kosten per locatie'!$A$14:$C$56,3,FALSE)</f>
        <v>0</v>
      </c>
      <c r="V235" s="246">
        <f>IF(L235="nio",0,IF(P235&gt;0,P235*J235/Z235,0))*VLOOKUP(B235,'2-Kosten per locatie'!$A$14:$C$56,3,FALSE)</f>
        <v>0</v>
      </c>
      <c r="W235" s="246">
        <f>IF(L235="nio",0,IF(Q235&gt;0,Q235*J235/AA235,0))*VLOOKUP(B235,'2-Kosten per locatie'!$A$14:$C$56,3,FALSE)</f>
        <v>0</v>
      </c>
      <c r="X235" s="337">
        <f>IF(L235="nio",0,IF(L235&gt;0,VLOOKUP(H235,'3-Productie normen'!A:L,VLOOKUP(L235,'3-Productie normen'!$B$35:$C$38,2,FALSE),FALSE)))</f>
        <v>0</v>
      </c>
      <c r="Y235" s="337">
        <f t="shared" si="42"/>
        <v>0</v>
      </c>
      <c r="Z235" s="337">
        <f t="shared" si="43"/>
        <v>0</v>
      </c>
      <c r="AA235" s="337">
        <f t="shared" si="44"/>
        <v>0</v>
      </c>
      <c r="AB235" s="338" t="str">
        <f>VLOOKUP(H235,'3-Productie normen'!A:O,12,FALSE)</f>
        <v>V</v>
      </c>
      <c r="AC235" s="338"/>
      <c r="AE235" s="339">
        <f t="shared" si="39"/>
        <v>259080</v>
      </c>
    </row>
    <row r="236" spans="1:31" ht="14.1" customHeight="1">
      <c r="A236" s="71">
        <v>236</v>
      </c>
      <c r="B236" s="482" t="s">
        <v>64</v>
      </c>
      <c r="C236" s="482"/>
      <c r="D236" s="487" t="s">
        <v>231</v>
      </c>
      <c r="E236" s="334" t="s">
        <v>387</v>
      </c>
      <c r="F236" s="513" t="s">
        <v>185</v>
      </c>
      <c r="G236" s="298" t="s">
        <v>388</v>
      </c>
      <c r="H236" s="314" t="s">
        <v>141</v>
      </c>
      <c r="I236" s="459" t="s">
        <v>358</v>
      </c>
      <c r="J236" s="341">
        <v>27.35</v>
      </c>
      <c r="K236" s="336">
        <f t="shared" si="41"/>
        <v>510</v>
      </c>
      <c r="L236" s="247">
        <v>255</v>
      </c>
      <c r="M236" s="247">
        <v>255</v>
      </c>
      <c r="N236" s="247"/>
      <c r="O236" s="247"/>
      <c r="P236" s="247"/>
      <c r="Q236" s="247"/>
      <c r="R236" s="246" t="e">
        <f>IF(L236="nio",0,IF(L236&gt;0,L236*J236/X236,0))*VLOOKUP(B236,'2-Kosten per locatie'!$A$14:$C$56,3,FALSE)</f>
        <v>#DIV/0!</v>
      </c>
      <c r="S236" s="246" t="e">
        <f>IF(L236="nio",0,IF(M236&gt;0,M236*J236/Y236,0))*VLOOKUP(B236,'2-Kosten per locatie'!$A$14:$C$56,3,FALSE)</f>
        <v>#DIV/0!</v>
      </c>
      <c r="T236" s="246">
        <f>IF(L236="nio",0,IF(N236&gt;0,N236*J236/Z236,0))*VLOOKUP(B236,'2-Kosten per locatie'!$A$14:$C$56,3,FALSE)</f>
        <v>0</v>
      </c>
      <c r="U236" s="246">
        <f>IF(L236="nio",0,IF(O236&gt;0,O236*J236/AA236,0))*VLOOKUP(B236,'2-Kosten per locatie'!$A$14:$C$56,3,FALSE)</f>
        <v>0</v>
      </c>
      <c r="V236" s="246">
        <f>IF(L236="nio",0,IF(P236&gt;0,P236*J236/Z236,0))*VLOOKUP(B236,'2-Kosten per locatie'!$A$14:$C$56,3,FALSE)</f>
        <v>0</v>
      </c>
      <c r="W236" s="246">
        <f>IF(L236="nio",0,IF(Q236&gt;0,Q236*J236/AA236,0))*VLOOKUP(B236,'2-Kosten per locatie'!$A$14:$C$56,3,FALSE)</f>
        <v>0</v>
      </c>
      <c r="X236" s="337">
        <f>IF(L236="nio",0,IF(L236&gt;0,VLOOKUP(H236,'3-Productie normen'!A:L,VLOOKUP(L236,'3-Productie normen'!$B$35:$C$38,2,FALSE),FALSE)))</f>
        <v>0</v>
      </c>
      <c r="Y236" s="337">
        <f t="shared" si="42"/>
        <v>0</v>
      </c>
      <c r="Z236" s="337">
        <f t="shared" si="43"/>
        <v>0</v>
      </c>
      <c r="AA236" s="337">
        <f t="shared" si="44"/>
        <v>0</v>
      </c>
      <c r="AB236" s="338" t="str">
        <f>VLOOKUP(H236,'3-Productie normen'!A:O,12,FALSE)</f>
        <v>S</v>
      </c>
      <c r="AC236" s="338"/>
      <c r="AE236" s="339">
        <f t="shared" si="39"/>
        <v>13948.5</v>
      </c>
    </row>
    <row r="237" spans="1:31" ht="14.1" customHeight="1">
      <c r="A237" s="71">
        <v>237</v>
      </c>
      <c r="B237" s="482" t="s">
        <v>64</v>
      </c>
      <c r="C237" s="482"/>
      <c r="D237" s="487" t="s">
        <v>231</v>
      </c>
      <c r="E237" s="334" t="s">
        <v>389</v>
      </c>
      <c r="F237" s="513" t="s">
        <v>185</v>
      </c>
      <c r="G237" s="69" t="s">
        <v>390</v>
      </c>
      <c r="H237" s="314" t="s">
        <v>141</v>
      </c>
      <c r="I237" s="459" t="s">
        <v>358</v>
      </c>
      <c r="J237" s="341">
        <v>11.25</v>
      </c>
      <c r="K237" s="336">
        <f t="shared" si="41"/>
        <v>510</v>
      </c>
      <c r="L237" s="247">
        <v>255</v>
      </c>
      <c r="M237" s="247">
        <v>255</v>
      </c>
      <c r="N237" s="247"/>
      <c r="O237" s="247"/>
      <c r="P237" s="247"/>
      <c r="Q237" s="247"/>
      <c r="R237" s="246" t="e">
        <f>IF(L237="nio",0,IF(L237&gt;0,L237*J237/X237,0))*VLOOKUP(B237,'2-Kosten per locatie'!$A$14:$C$56,3,FALSE)</f>
        <v>#DIV/0!</v>
      </c>
      <c r="S237" s="246" t="e">
        <f>IF(L237="nio",0,IF(M237&gt;0,M237*J237/Y237,0))*VLOOKUP(B237,'2-Kosten per locatie'!$A$14:$C$56,3,FALSE)</f>
        <v>#DIV/0!</v>
      </c>
      <c r="T237" s="246">
        <f>IF(L237="nio",0,IF(N237&gt;0,N237*J237/Z237,0))*VLOOKUP(B237,'2-Kosten per locatie'!$A$14:$C$56,3,FALSE)</f>
        <v>0</v>
      </c>
      <c r="U237" s="246">
        <f>IF(L237="nio",0,IF(O237&gt;0,O237*J237/AA237,0))*VLOOKUP(B237,'2-Kosten per locatie'!$A$14:$C$56,3,FALSE)</f>
        <v>0</v>
      </c>
      <c r="V237" s="246">
        <f>IF(L237="nio",0,IF(P237&gt;0,P237*J237/Z237,0))*VLOOKUP(B237,'2-Kosten per locatie'!$A$14:$C$56,3,FALSE)</f>
        <v>0</v>
      </c>
      <c r="W237" s="246">
        <f>IF(L237="nio",0,IF(Q237&gt;0,Q237*J237/AA237,0))*VLOOKUP(B237,'2-Kosten per locatie'!$A$14:$C$56,3,FALSE)</f>
        <v>0</v>
      </c>
      <c r="X237" s="337">
        <f>IF(L237="nio",0,IF(L237&gt;0,VLOOKUP(H237,'3-Productie normen'!A:L,VLOOKUP(L237,'3-Productie normen'!$B$35:$C$38,2,FALSE),FALSE)))</f>
        <v>0</v>
      </c>
      <c r="Y237" s="337">
        <f t="shared" si="42"/>
        <v>0</v>
      </c>
      <c r="Z237" s="337">
        <f t="shared" si="43"/>
        <v>0</v>
      </c>
      <c r="AA237" s="337">
        <f t="shared" si="44"/>
        <v>0</v>
      </c>
      <c r="AB237" s="338" t="str">
        <f>VLOOKUP(H237,'3-Productie normen'!A:O,12,FALSE)</f>
        <v>S</v>
      </c>
      <c r="AC237" s="338"/>
      <c r="AE237" s="339">
        <f t="shared" si="39"/>
        <v>5737.5</v>
      </c>
    </row>
    <row r="238" spans="1:31" ht="14.1" customHeight="1">
      <c r="A238" s="71">
        <v>238</v>
      </c>
      <c r="B238" s="482" t="s">
        <v>64</v>
      </c>
      <c r="C238" s="482"/>
      <c r="D238" s="487" t="s">
        <v>231</v>
      </c>
      <c r="E238" s="334" t="s">
        <v>391</v>
      </c>
      <c r="F238" s="513" t="s">
        <v>185</v>
      </c>
      <c r="G238" s="69" t="s">
        <v>189</v>
      </c>
      <c r="H238" s="314" t="s">
        <v>128</v>
      </c>
      <c r="I238" s="459" t="s">
        <v>225</v>
      </c>
      <c r="J238" s="341">
        <v>108</v>
      </c>
      <c r="K238" s="336">
        <f t="shared" si="41"/>
        <v>255</v>
      </c>
      <c r="L238" s="247">
        <v>255</v>
      </c>
      <c r="M238" s="247"/>
      <c r="N238" s="247"/>
      <c r="O238" s="247"/>
      <c r="P238" s="247"/>
      <c r="Q238" s="247"/>
      <c r="R238" s="246" t="e">
        <f>IF(L238="nio",0,IF(L238&gt;0,L238*J238/X238,0))*VLOOKUP(B238,'2-Kosten per locatie'!$A$14:$C$56,3,FALSE)</f>
        <v>#DIV/0!</v>
      </c>
      <c r="S238" s="246">
        <f>IF(L238="nio",0,IF(M238&gt;0,M238*J238/Y238,0))*VLOOKUP(B238,'2-Kosten per locatie'!$A$14:$C$56,3,FALSE)</f>
        <v>0</v>
      </c>
      <c r="T238" s="246">
        <f>IF(L238="nio",0,IF(N238&gt;0,N238*J238/Z238,0))*VLOOKUP(B238,'2-Kosten per locatie'!$A$14:$C$56,3,FALSE)</f>
        <v>0</v>
      </c>
      <c r="U238" s="246">
        <f>IF(L238="nio",0,IF(O238&gt;0,O238*J238/AA238,0))*VLOOKUP(B238,'2-Kosten per locatie'!$A$14:$C$56,3,FALSE)</f>
        <v>0</v>
      </c>
      <c r="V238" s="246">
        <f>IF(L238="nio",0,IF(P238&gt;0,P238*J238/Z238,0))*VLOOKUP(B238,'2-Kosten per locatie'!$A$14:$C$56,3,FALSE)</f>
        <v>0</v>
      </c>
      <c r="W238" s="246">
        <f>IF(L238="nio",0,IF(Q238&gt;0,Q238*J238/AA238,0))*VLOOKUP(B238,'2-Kosten per locatie'!$A$14:$C$56,3,FALSE)</f>
        <v>0</v>
      </c>
      <c r="X238" s="337">
        <f>IF(L238="nio",0,IF(L238&gt;0,VLOOKUP(H238,'3-Productie normen'!A:L,VLOOKUP(L238,'3-Productie normen'!$B$35:$C$38,2,FALSE),FALSE)))</f>
        <v>0</v>
      </c>
      <c r="Y238" s="337">
        <f t="shared" si="42"/>
        <v>0</v>
      </c>
      <c r="Z238" s="337">
        <f t="shared" si="43"/>
        <v>0</v>
      </c>
      <c r="AA238" s="337">
        <f t="shared" si="44"/>
        <v>0</v>
      </c>
      <c r="AB238" s="338" t="str">
        <f>VLOOKUP(H238,'3-Productie normen'!A:O,12,FALSE)</f>
        <v>B</v>
      </c>
      <c r="AC238" s="338"/>
      <c r="AE238" s="339">
        <f t="shared" si="39"/>
        <v>27540</v>
      </c>
    </row>
    <row r="239" spans="1:31" ht="14.1" customHeight="1">
      <c r="A239" s="71">
        <v>239</v>
      </c>
      <c r="B239" s="482" t="s">
        <v>64</v>
      </c>
      <c r="C239" s="482"/>
      <c r="D239" s="487" t="s">
        <v>231</v>
      </c>
      <c r="E239" s="334" t="s">
        <v>392</v>
      </c>
      <c r="F239" s="513" t="s">
        <v>185</v>
      </c>
      <c r="G239" s="69" t="s">
        <v>189</v>
      </c>
      <c r="H239" s="314" t="s">
        <v>128</v>
      </c>
      <c r="I239" s="459" t="s">
        <v>225</v>
      </c>
      <c r="J239" s="341">
        <v>13.2</v>
      </c>
      <c r="K239" s="336">
        <f t="shared" si="41"/>
        <v>255</v>
      </c>
      <c r="L239" s="247">
        <v>255</v>
      </c>
      <c r="M239" s="247"/>
      <c r="N239" s="247"/>
      <c r="O239" s="247"/>
      <c r="P239" s="247"/>
      <c r="Q239" s="247"/>
      <c r="R239" s="246" t="e">
        <f>IF(L239="nio",0,IF(L239&gt;0,L239*J239/X239,0))*VLOOKUP(B239,'2-Kosten per locatie'!$A$14:$C$56,3,FALSE)</f>
        <v>#DIV/0!</v>
      </c>
      <c r="S239" s="246">
        <f>IF(L239="nio",0,IF(M239&gt;0,M239*J239/Y239,0))*VLOOKUP(B239,'2-Kosten per locatie'!$A$14:$C$56,3,FALSE)</f>
        <v>0</v>
      </c>
      <c r="T239" s="246">
        <f>IF(L239="nio",0,IF(N239&gt;0,N239*J239/Z239,0))*VLOOKUP(B239,'2-Kosten per locatie'!$A$14:$C$56,3,FALSE)</f>
        <v>0</v>
      </c>
      <c r="U239" s="246">
        <f>IF(L239="nio",0,IF(O239&gt;0,O239*J239/AA239,0))*VLOOKUP(B239,'2-Kosten per locatie'!$A$14:$C$56,3,FALSE)</f>
        <v>0</v>
      </c>
      <c r="V239" s="246">
        <f>IF(L239="nio",0,IF(P239&gt;0,P239*J239/Z239,0))*VLOOKUP(B239,'2-Kosten per locatie'!$A$14:$C$56,3,FALSE)</f>
        <v>0</v>
      </c>
      <c r="W239" s="246">
        <f>IF(L239="nio",0,IF(Q239&gt;0,Q239*J239/AA239,0))*VLOOKUP(B239,'2-Kosten per locatie'!$A$14:$C$56,3,FALSE)</f>
        <v>0</v>
      </c>
      <c r="X239" s="337">
        <f>IF(L239="nio",0,IF(L239&gt;0,VLOOKUP(H239,'3-Productie normen'!A:L,VLOOKUP(L239,'3-Productie normen'!$B$35:$C$38,2,FALSE),FALSE)))</f>
        <v>0</v>
      </c>
      <c r="Y239" s="337">
        <f t="shared" si="42"/>
        <v>0</v>
      </c>
      <c r="Z239" s="337">
        <f t="shared" si="43"/>
        <v>0</v>
      </c>
      <c r="AA239" s="337">
        <f t="shared" si="44"/>
        <v>0</v>
      </c>
      <c r="AB239" s="338" t="str">
        <f>VLOOKUP(H239,'3-Productie normen'!A:O,12,FALSE)</f>
        <v>B</v>
      </c>
      <c r="AC239" s="338"/>
      <c r="AE239" s="339">
        <f t="shared" si="39"/>
        <v>3366</v>
      </c>
    </row>
    <row r="240" spans="1:31" ht="14.1" customHeight="1">
      <c r="A240" s="71">
        <v>240</v>
      </c>
      <c r="B240" s="482" t="s">
        <v>64</v>
      </c>
      <c r="C240" s="482"/>
      <c r="D240" s="487" t="s">
        <v>231</v>
      </c>
      <c r="E240" s="334" t="s">
        <v>393</v>
      </c>
      <c r="F240" s="513" t="s">
        <v>185</v>
      </c>
      <c r="G240" s="69" t="s">
        <v>218</v>
      </c>
      <c r="H240" s="314" t="s">
        <v>145</v>
      </c>
      <c r="I240" s="459" t="s">
        <v>225</v>
      </c>
      <c r="J240" s="341">
        <v>9.8000000000000007</v>
      </c>
      <c r="K240" s="336">
        <f t="shared" si="41"/>
        <v>255</v>
      </c>
      <c r="L240" s="247">
        <v>255</v>
      </c>
      <c r="M240" s="247"/>
      <c r="N240" s="247"/>
      <c r="O240" s="247"/>
      <c r="P240" s="247"/>
      <c r="Q240" s="247"/>
      <c r="R240" s="246" t="e">
        <f>IF(L240="nio",0,IF(L240&gt;0,L240*J240/X240,0))*VLOOKUP(B240,'2-Kosten per locatie'!$A$14:$C$56,3,FALSE)</f>
        <v>#DIV/0!</v>
      </c>
      <c r="S240" s="246">
        <f>IF(L240="nio",0,IF(M240&gt;0,M240*J240/Y240,0))*VLOOKUP(B240,'2-Kosten per locatie'!$A$14:$C$56,3,FALSE)</f>
        <v>0</v>
      </c>
      <c r="T240" s="246">
        <f>IF(L240="nio",0,IF(N240&gt;0,N240*J240/Z240,0))*VLOOKUP(B240,'2-Kosten per locatie'!$A$14:$C$56,3,FALSE)</f>
        <v>0</v>
      </c>
      <c r="U240" s="246">
        <f>IF(L240="nio",0,IF(O240&gt;0,O240*J240/AA240,0))*VLOOKUP(B240,'2-Kosten per locatie'!$A$14:$C$56,3,FALSE)</f>
        <v>0</v>
      </c>
      <c r="V240" s="246">
        <f>IF(L240="nio",0,IF(P240&gt;0,P240*J240/Z240,0))*VLOOKUP(B240,'2-Kosten per locatie'!$A$14:$C$56,3,FALSE)</f>
        <v>0</v>
      </c>
      <c r="W240" s="246">
        <f>IF(L240="nio",0,IF(Q240&gt;0,Q240*J240/AA240,0))*VLOOKUP(B240,'2-Kosten per locatie'!$A$14:$C$56,3,FALSE)</f>
        <v>0</v>
      </c>
      <c r="X240" s="337">
        <f>IF(L240="nio",0,IF(L240&gt;0,VLOOKUP(H240,'3-Productie normen'!A:L,VLOOKUP(L240,'3-Productie normen'!$B$35:$C$38,2,FALSE),FALSE)))</f>
        <v>0</v>
      </c>
      <c r="Y240" s="337">
        <f t="shared" si="42"/>
        <v>0</v>
      </c>
      <c r="Z240" s="337">
        <f t="shared" si="43"/>
        <v>0</v>
      </c>
      <c r="AA240" s="337">
        <f t="shared" si="44"/>
        <v>0</v>
      </c>
      <c r="AB240" s="338" t="str">
        <f>VLOOKUP(H240,'3-Productie normen'!A:O,12,FALSE)</f>
        <v>B</v>
      </c>
      <c r="AC240" s="338"/>
      <c r="AE240" s="339">
        <f t="shared" si="39"/>
        <v>2499</v>
      </c>
    </row>
    <row r="241" spans="1:31" ht="14.1" customHeight="1">
      <c r="A241" s="71">
        <v>241</v>
      </c>
      <c r="B241" s="482" t="s">
        <v>64</v>
      </c>
      <c r="C241" s="482"/>
      <c r="D241" s="487" t="s">
        <v>231</v>
      </c>
      <c r="E241" s="243" t="s">
        <v>394</v>
      </c>
      <c r="F241" s="513" t="s">
        <v>185</v>
      </c>
      <c r="G241" s="82" t="s">
        <v>189</v>
      </c>
      <c r="H241" s="314" t="s">
        <v>128</v>
      </c>
      <c r="I241" s="83" t="s">
        <v>225</v>
      </c>
      <c r="J241" s="236">
        <v>42.75</v>
      </c>
      <c r="K241" s="336">
        <f t="shared" si="41"/>
        <v>255</v>
      </c>
      <c r="L241" s="247">
        <v>255</v>
      </c>
      <c r="M241" s="247"/>
      <c r="N241" s="247"/>
      <c r="O241" s="247"/>
      <c r="P241" s="247"/>
      <c r="Q241" s="247"/>
      <c r="R241" s="246" t="e">
        <f>IF(L241="nio",0,IF(L241&gt;0,L241*J241/X241,0))*VLOOKUP(B241,'2-Kosten per locatie'!$A$14:$C$56,3,FALSE)</f>
        <v>#DIV/0!</v>
      </c>
      <c r="S241" s="246">
        <f>IF(L241="nio",0,IF(M241&gt;0,M241*J241/Y241,0))*VLOOKUP(B241,'2-Kosten per locatie'!$A$14:$C$56,3,FALSE)</f>
        <v>0</v>
      </c>
      <c r="T241" s="246">
        <f>IF(L241="nio",0,IF(N241&gt;0,N241*J241/Z241,0))*VLOOKUP(B241,'2-Kosten per locatie'!$A$14:$C$56,3,FALSE)</f>
        <v>0</v>
      </c>
      <c r="U241" s="246">
        <f>IF(L241="nio",0,IF(O241&gt;0,O241*J241/AA241,0))*VLOOKUP(B241,'2-Kosten per locatie'!$A$14:$C$56,3,FALSE)</f>
        <v>0</v>
      </c>
      <c r="V241" s="246">
        <f>IF(L241="nio",0,IF(P241&gt;0,P241*J241/Z241,0))*VLOOKUP(B241,'2-Kosten per locatie'!$A$14:$C$56,3,FALSE)</f>
        <v>0</v>
      </c>
      <c r="W241" s="246">
        <f>IF(L241="nio",0,IF(Q241&gt;0,Q241*J241/AA241,0))*VLOOKUP(B241,'2-Kosten per locatie'!$A$14:$C$56,3,FALSE)</f>
        <v>0</v>
      </c>
      <c r="X241" s="337">
        <f>IF(L241="nio",0,IF(L241&gt;0,VLOOKUP(H241,'3-Productie normen'!A:L,VLOOKUP(L241,'3-Productie normen'!$B$35:$C$38,2,FALSE),FALSE)))</f>
        <v>0</v>
      </c>
      <c r="Y241" s="337">
        <f t="shared" si="42"/>
        <v>0</v>
      </c>
      <c r="Z241" s="337">
        <f t="shared" si="43"/>
        <v>0</v>
      </c>
      <c r="AA241" s="337">
        <f t="shared" si="44"/>
        <v>0</v>
      </c>
      <c r="AB241" s="338" t="str">
        <f>VLOOKUP(H241,'3-Productie normen'!A:O,12,FALSE)</f>
        <v>B</v>
      </c>
      <c r="AC241" s="338"/>
      <c r="AE241" s="339">
        <f t="shared" si="39"/>
        <v>10901.25</v>
      </c>
    </row>
    <row r="242" spans="1:31" ht="14.1" customHeight="1">
      <c r="A242" s="71">
        <v>242</v>
      </c>
      <c r="B242" s="482" t="s">
        <v>64</v>
      </c>
      <c r="C242" s="482"/>
      <c r="D242" s="487" t="s">
        <v>231</v>
      </c>
      <c r="E242" s="243" t="s">
        <v>395</v>
      </c>
      <c r="F242" s="513" t="s">
        <v>185</v>
      </c>
      <c r="G242" s="82" t="s">
        <v>218</v>
      </c>
      <c r="H242" s="314" t="s">
        <v>145</v>
      </c>
      <c r="I242" s="459" t="s">
        <v>225</v>
      </c>
      <c r="J242" s="236">
        <v>16.5</v>
      </c>
      <c r="K242" s="336">
        <f t="shared" si="41"/>
        <v>255</v>
      </c>
      <c r="L242" s="247">
        <v>255</v>
      </c>
      <c r="M242" s="247"/>
      <c r="N242" s="247"/>
      <c r="O242" s="247"/>
      <c r="P242" s="247"/>
      <c r="Q242" s="247"/>
      <c r="R242" s="246" t="e">
        <f>IF(L242="nio",0,IF(L242&gt;0,L242*J242/X242,0))*VLOOKUP(B242,'2-Kosten per locatie'!$A$14:$C$56,3,FALSE)</f>
        <v>#DIV/0!</v>
      </c>
      <c r="S242" s="246">
        <f>IF(L242="nio",0,IF(M242&gt;0,M242*J242/Y242,0))*VLOOKUP(B242,'2-Kosten per locatie'!$A$14:$C$56,3,FALSE)</f>
        <v>0</v>
      </c>
      <c r="T242" s="246">
        <f>IF(L242="nio",0,IF(N242&gt;0,N242*J242/Z242,0))*VLOOKUP(B242,'2-Kosten per locatie'!$A$14:$C$56,3,FALSE)</f>
        <v>0</v>
      </c>
      <c r="U242" s="246">
        <f>IF(L242="nio",0,IF(O242&gt;0,O242*J242/AA242,0))*VLOOKUP(B242,'2-Kosten per locatie'!$A$14:$C$56,3,FALSE)</f>
        <v>0</v>
      </c>
      <c r="V242" s="246">
        <f>IF(L242="nio",0,IF(P242&gt;0,P242*J242/Z242,0))*VLOOKUP(B242,'2-Kosten per locatie'!$A$14:$C$56,3,FALSE)</f>
        <v>0</v>
      </c>
      <c r="W242" s="246">
        <f>IF(L242="nio",0,IF(Q242&gt;0,Q242*J242/AA242,0))*VLOOKUP(B242,'2-Kosten per locatie'!$A$14:$C$56,3,FALSE)</f>
        <v>0</v>
      </c>
      <c r="X242" s="337">
        <f>IF(L242="nio",0,IF(L242&gt;0,VLOOKUP(H242,'3-Productie normen'!A:L,VLOOKUP(L242,'3-Productie normen'!$B$35:$C$38,2,FALSE),FALSE)))</f>
        <v>0</v>
      </c>
      <c r="Y242" s="337">
        <f t="shared" si="42"/>
        <v>0</v>
      </c>
      <c r="Z242" s="337">
        <f t="shared" si="43"/>
        <v>0</v>
      </c>
      <c r="AA242" s="337">
        <f t="shared" si="44"/>
        <v>0</v>
      </c>
      <c r="AB242" s="338" t="str">
        <f>VLOOKUP(H242,'3-Productie normen'!A:O,12,FALSE)</f>
        <v>B</v>
      </c>
      <c r="AC242" s="338"/>
      <c r="AE242" s="339">
        <f t="shared" si="39"/>
        <v>4207.5</v>
      </c>
    </row>
    <row r="243" spans="1:31" ht="14.1" customHeight="1">
      <c r="A243" s="71">
        <v>243</v>
      </c>
      <c r="B243" s="482" t="s">
        <v>64</v>
      </c>
      <c r="C243" s="482"/>
      <c r="D243" s="487" t="s">
        <v>231</v>
      </c>
      <c r="E243" s="243"/>
      <c r="F243" s="513" t="s">
        <v>307</v>
      </c>
      <c r="G243" s="82" t="s">
        <v>396</v>
      </c>
      <c r="H243" s="80" t="s">
        <v>146</v>
      </c>
      <c r="I243" s="459" t="s">
        <v>332</v>
      </c>
      <c r="J243" s="236">
        <v>88.4</v>
      </c>
      <c r="K243" s="336">
        <f t="shared" si="41"/>
        <v>255</v>
      </c>
      <c r="L243" s="247">
        <v>255</v>
      </c>
      <c r="M243" s="247"/>
      <c r="N243" s="247"/>
      <c r="O243" s="247"/>
      <c r="P243" s="247"/>
      <c r="Q243" s="247"/>
      <c r="R243" s="246" t="e">
        <f>IF(L243="nio",0,IF(L243&gt;0,L243*J243/X243,0))*VLOOKUP(B243,'2-Kosten per locatie'!$A$14:$C$56,3,FALSE)</f>
        <v>#DIV/0!</v>
      </c>
      <c r="S243" s="246">
        <f>IF(L243="nio",0,IF(M243&gt;0,M243*J243/Y243,0))*VLOOKUP(B243,'2-Kosten per locatie'!$A$14:$C$56,3,FALSE)</f>
        <v>0</v>
      </c>
      <c r="T243" s="246">
        <f>IF(L243="nio",0,IF(N243&gt;0,N243*J243/Z243,0))*VLOOKUP(B243,'2-Kosten per locatie'!$A$14:$C$56,3,FALSE)</f>
        <v>0</v>
      </c>
      <c r="U243" s="246">
        <f>IF(L243="nio",0,IF(O243&gt;0,O243*J243/AA243,0))*VLOOKUP(B243,'2-Kosten per locatie'!$A$14:$C$56,3,FALSE)</f>
        <v>0</v>
      </c>
      <c r="V243" s="246">
        <f>IF(L243="nio",0,IF(P243&gt;0,P243*J243/Z243,0))*VLOOKUP(B243,'2-Kosten per locatie'!$A$14:$C$56,3,FALSE)</f>
        <v>0</v>
      </c>
      <c r="W243" s="246">
        <f>IF(L243="nio",0,IF(Q243&gt;0,Q243*J243/AA243,0))*VLOOKUP(B243,'2-Kosten per locatie'!$A$14:$C$56,3,FALSE)</f>
        <v>0</v>
      </c>
      <c r="X243" s="337">
        <f>IF(L243="nio",0,IF(L243&gt;0,VLOOKUP(H243,'3-Productie normen'!A:L,VLOOKUP(L243,'3-Productie normen'!$B$35:$C$38,2,FALSE),FALSE)))</f>
        <v>0</v>
      </c>
      <c r="Y243" s="337">
        <f t="shared" si="42"/>
        <v>0</v>
      </c>
      <c r="Z243" s="337">
        <f t="shared" si="43"/>
        <v>0</v>
      </c>
      <c r="AA243" s="337">
        <f t="shared" si="44"/>
        <v>0</v>
      </c>
      <c r="AB243" s="338" t="str">
        <f>VLOOKUP(H243,'3-Productie normen'!A:O,12,FALSE)</f>
        <v>V</v>
      </c>
      <c r="AC243" s="338"/>
      <c r="AE243" s="339">
        <f t="shared" si="39"/>
        <v>22542</v>
      </c>
    </row>
    <row r="244" spans="1:31" ht="14.1" customHeight="1">
      <c r="A244" s="71">
        <v>244</v>
      </c>
      <c r="B244" s="482" t="s">
        <v>64</v>
      </c>
      <c r="C244" s="482"/>
      <c r="D244" s="487" t="s">
        <v>231</v>
      </c>
      <c r="E244" s="243" t="s">
        <v>397</v>
      </c>
      <c r="F244" s="513" t="s">
        <v>185</v>
      </c>
      <c r="G244" s="82" t="s">
        <v>398</v>
      </c>
      <c r="H244" s="314" t="s">
        <v>128</v>
      </c>
      <c r="I244" s="459" t="s">
        <v>225</v>
      </c>
      <c r="J244" s="236">
        <v>12.7</v>
      </c>
      <c r="K244" s="336">
        <f t="shared" si="41"/>
        <v>255</v>
      </c>
      <c r="L244" s="247">
        <v>255</v>
      </c>
      <c r="M244" s="247"/>
      <c r="N244" s="247"/>
      <c r="O244" s="247"/>
      <c r="P244" s="247"/>
      <c r="Q244" s="247"/>
      <c r="R244" s="246" t="e">
        <f>IF(L244="nio",0,IF(L244&gt;0,L244*J244/X244,0))*VLOOKUP(B244,'2-Kosten per locatie'!$A$14:$C$56,3,FALSE)</f>
        <v>#DIV/0!</v>
      </c>
      <c r="S244" s="246">
        <f>IF(L244="nio",0,IF(M244&gt;0,M244*J244/Y244,0))*VLOOKUP(B244,'2-Kosten per locatie'!$A$14:$C$56,3,FALSE)</f>
        <v>0</v>
      </c>
      <c r="T244" s="246">
        <f>IF(L244="nio",0,IF(N244&gt;0,N244*J244/Z244,0))*VLOOKUP(B244,'2-Kosten per locatie'!$A$14:$C$56,3,FALSE)</f>
        <v>0</v>
      </c>
      <c r="U244" s="246">
        <f>IF(L244="nio",0,IF(O244&gt;0,O244*J244/AA244,0))*VLOOKUP(B244,'2-Kosten per locatie'!$A$14:$C$56,3,FALSE)</f>
        <v>0</v>
      </c>
      <c r="V244" s="246">
        <f>IF(L244="nio",0,IF(P244&gt;0,P244*J244/Z244,0))*VLOOKUP(B244,'2-Kosten per locatie'!$A$14:$C$56,3,FALSE)</f>
        <v>0</v>
      </c>
      <c r="W244" s="246">
        <f>IF(L244="nio",0,IF(Q244&gt;0,Q244*J244/AA244,0))*VLOOKUP(B244,'2-Kosten per locatie'!$A$14:$C$56,3,FALSE)</f>
        <v>0</v>
      </c>
      <c r="X244" s="337">
        <f>IF(L244="nio",0,IF(L244&gt;0,VLOOKUP(H244,'3-Productie normen'!A:L,VLOOKUP(L244,'3-Productie normen'!$B$35:$C$38,2,FALSE),FALSE)))</f>
        <v>0</v>
      </c>
      <c r="Y244" s="337">
        <f t="shared" si="42"/>
        <v>0</v>
      </c>
      <c r="Z244" s="337">
        <f t="shared" si="43"/>
        <v>0</v>
      </c>
      <c r="AA244" s="337">
        <f t="shared" si="44"/>
        <v>0</v>
      </c>
      <c r="AB244" s="338" t="str">
        <f>VLOOKUP(H244,'3-Productie normen'!A:O,12,FALSE)</f>
        <v>B</v>
      </c>
      <c r="AC244" s="338"/>
      <c r="AE244" s="339">
        <f t="shared" si="39"/>
        <v>3238.5</v>
      </c>
    </row>
    <row r="245" spans="1:31" ht="14.1" customHeight="1">
      <c r="A245" s="71">
        <v>245</v>
      </c>
      <c r="B245" s="482" t="s">
        <v>64</v>
      </c>
      <c r="C245" s="482"/>
      <c r="D245" s="487" t="s">
        <v>231</v>
      </c>
      <c r="E245" s="243" t="s">
        <v>399</v>
      </c>
      <c r="F245" s="513" t="s">
        <v>185</v>
      </c>
      <c r="G245" s="82" t="s">
        <v>189</v>
      </c>
      <c r="H245" s="314" t="s">
        <v>128</v>
      </c>
      <c r="I245" s="83" t="s">
        <v>225</v>
      </c>
      <c r="J245" s="236">
        <v>23.7</v>
      </c>
      <c r="K245" s="336">
        <f t="shared" si="41"/>
        <v>255</v>
      </c>
      <c r="L245" s="247">
        <v>255</v>
      </c>
      <c r="M245" s="247"/>
      <c r="N245" s="247"/>
      <c r="O245" s="247"/>
      <c r="P245" s="247"/>
      <c r="Q245" s="247"/>
      <c r="R245" s="246" t="e">
        <f>IF(L245="nio",0,IF(L245&gt;0,L245*J245/X245,0))*VLOOKUP(B245,'2-Kosten per locatie'!$A$14:$C$56,3,FALSE)</f>
        <v>#DIV/0!</v>
      </c>
      <c r="S245" s="246">
        <f>IF(L245="nio",0,IF(M245&gt;0,M245*J245/Y245,0))*VLOOKUP(B245,'2-Kosten per locatie'!$A$14:$C$56,3,FALSE)</f>
        <v>0</v>
      </c>
      <c r="T245" s="246">
        <f>IF(L245="nio",0,IF(N245&gt;0,N245*J245/Z245,0))*VLOOKUP(B245,'2-Kosten per locatie'!$A$14:$C$56,3,FALSE)</f>
        <v>0</v>
      </c>
      <c r="U245" s="246">
        <f>IF(L245="nio",0,IF(O245&gt;0,O245*J245/AA245,0))*VLOOKUP(B245,'2-Kosten per locatie'!$A$14:$C$56,3,FALSE)</f>
        <v>0</v>
      </c>
      <c r="V245" s="246">
        <f>IF(L245="nio",0,IF(P245&gt;0,P245*J245/Z245,0))*VLOOKUP(B245,'2-Kosten per locatie'!$A$14:$C$56,3,FALSE)</f>
        <v>0</v>
      </c>
      <c r="W245" s="246">
        <f>IF(L245="nio",0,IF(Q245&gt;0,Q245*J245/AA245,0))*VLOOKUP(B245,'2-Kosten per locatie'!$A$14:$C$56,3,FALSE)</f>
        <v>0</v>
      </c>
      <c r="X245" s="337">
        <f>IF(L245="nio",0,IF(L245&gt;0,VLOOKUP(H245,'3-Productie normen'!A:L,VLOOKUP(L245,'3-Productie normen'!$B$35:$C$38,2,FALSE),FALSE)))</f>
        <v>0</v>
      </c>
      <c r="Y245" s="337">
        <f t="shared" si="42"/>
        <v>0</v>
      </c>
      <c r="Z245" s="337">
        <f t="shared" si="43"/>
        <v>0</v>
      </c>
      <c r="AA245" s="337">
        <f t="shared" si="44"/>
        <v>0</v>
      </c>
      <c r="AB245" s="338" t="str">
        <f>VLOOKUP(H245,'3-Productie normen'!A:O,12,FALSE)</f>
        <v>B</v>
      </c>
      <c r="AC245" s="338"/>
      <c r="AE245" s="339">
        <f t="shared" si="39"/>
        <v>6043.5</v>
      </c>
    </row>
    <row r="246" spans="1:31" ht="14.1" customHeight="1">
      <c r="A246" s="71">
        <v>246</v>
      </c>
      <c r="B246" s="482" t="s">
        <v>64</v>
      </c>
      <c r="C246" s="482"/>
      <c r="D246" s="487" t="s">
        <v>231</v>
      </c>
      <c r="E246" s="243" t="s">
        <v>400</v>
      </c>
      <c r="F246" s="513" t="s">
        <v>185</v>
      </c>
      <c r="G246" s="82" t="s">
        <v>189</v>
      </c>
      <c r="H246" s="314" t="s">
        <v>128</v>
      </c>
      <c r="I246" s="459" t="s">
        <v>225</v>
      </c>
      <c r="J246" s="236">
        <v>23.7</v>
      </c>
      <c r="K246" s="336">
        <f t="shared" si="41"/>
        <v>255</v>
      </c>
      <c r="L246" s="247">
        <v>255</v>
      </c>
      <c r="M246" s="247"/>
      <c r="N246" s="247"/>
      <c r="O246" s="247"/>
      <c r="P246" s="247"/>
      <c r="Q246" s="247"/>
      <c r="R246" s="246" t="e">
        <f>IF(L246="nio",0,IF(L246&gt;0,L246*J246/X246,0))*VLOOKUP(B246,'2-Kosten per locatie'!$A$14:$C$56,3,FALSE)</f>
        <v>#DIV/0!</v>
      </c>
      <c r="S246" s="246">
        <f>IF(L246="nio",0,IF(M246&gt;0,M246*J246/Y246,0))*VLOOKUP(B246,'2-Kosten per locatie'!$A$14:$C$56,3,FALSE)</f>
        <v>0</v>
      </c>
      <c r="T246" s="246">
        <f>IF(L246="nio",0,IF(N246&gt;0,N246*J246/Z246,0))*VLOOKUP(B246,'2-Kosten per locatie'!$A$14:$C$56,3,FALSE)</f>
        <v>0</v>
      </c>
      <c r="U246" s="246">
        <f>IF(L246="nio",0,IF(O246&gt;0,O246*J246/AA246,0))*VLOOKUP(B246,'2-Kosten per locatie'!$A$14:$C$56,3,FALSE)</f>
        <v>0</v>
      </c>
      <c r="V246" s="246">
        <f>IF(L246="nio",0,IF(P246&gt;0,P246*J246/Z246,0))*VLOOKUP(B246,'2-Kosten per locatie'!$A$14:$C$56,3,FALSE)</f>
        <v>0</v>
      </c>
      <c r="W246" s="246">
        <f>IF(L246="nio",0,IF(Q246&gt;0,Q246*J246/AA246,0))*VLOOKUP(B246,'2-Kosten per locatie'!$A$14:$C$56,3,FALSE)</f>
        <v>0</v>
      </c>
      <c r="X246" s="337">
        <f>IF(L246="nio",0,IF(L246&gt;0,VLOOKUP(H246,'3-Productie normen'!A:L,VLOOKUP(L246,'3-Productie normen'!$B$35:$C$38,2,FALSE),FALSE)))</f>
        <v>0</v>
      </c>
      <c r="Y246" s="337">
        <f t="shared" si="42"/>
        <v>0</v>
      </c>
      <c r="Z246" s="337">
        <f t="shared" si="43"/>
        <v>0</v>
      </c>
      <c r="AA246" s="337">
        <f t="shared" si="44"/>
        <v>0</v>
      </c>
      <c r="AB246" s="338" t="str">
        <f>VLOOKUP(H246,'3-Productie normen'!A:O,12,FALSE)</f>
        <v>B</v>
      </c>
      <c r="AC246" s="338"/>
      <c r="AE246" s="339">
        <f t="shared" si="39"/>
        <v>6043.5</v>
      </c>
    </row>
    <row r="247" spans="1:31" ht="14.1" customHeight="1">
      <c r="A247" s="71">
        <v>247</v>
      </c>
      <c r="B247" s="482" t="s">
        <v>64</v>
      </c>
      <c r="C247" s="482"/>
      <c r="D247" s="487" t="s">
        <v>231</v>
      </c>
      <c r="E247" s="243" t="s">
        <v>401</v>
      </c>
      <c r="F247" s="513" t="s">
        <v>197</v>
      </c>
      <c r="G247" s="82" t="s">
        <v>402</v>
      </c>
      <c r="H247" s="317" t="s">
        <v>148</v>
      </c>
      <c r="I247" s="82" t="s">
        <v>332</v>
      </c>
      <c r="J247" s="236">
        <v>143</v>
      </c>
      <c r="K247" s="336">
        <f t="shared" si="41"/>
        <v>0</v>
      </c>
      <c r="L247" s="247" t="s">
        <v>199</v>
      </c>
      <c r="M247" s="247"/>
      <c r="N247" s="247"/>
      <c r="O247" s="247"/>
      <c r="P247" s="247"/>
      <c r="Q247" s="247"/>
      <c r="R247" s="246">
        <f>IF(L247="nio",0,IF(L247&gt;0,L247*J247/X247,0))*VLOOKUP(B247,'2-Kosten per locatie'!$A$14:$C$56,3,FALSE)</f>
        <v>0</v>
      </c>
      <c r="S247" s="246">
        <f>IF(L247="nio",0,IF(M247&gt;0,M247*J247/Y247,0))*VLOOKUP(B247,'2-Kosten per locatie'!$A$14:$C$56,3,FALSE)</f>
        <v>0</v>
      </c>
      <c r="T247" s="246">
        <f>IF(L247="nio",0,IF(N247&gt;0,N247*J247/Z247,0))*VLOOKUP(B247,'2-Kosten per locatie'!$A$14:$C$56,3,FALSE)</f>
        <v>0</v>
      </c>
      <c r="U247" s="246">
        <f>IF(L247="nio",0,IF(O247&gt;0,O247*J247/AA247,0))*VLOOKUP(B247,'2-Kosten per locatie'!$A$14:$C$56,3,FALSE)</f>
        <v>0</v>
      </c>
      <c r="V247" s="246">
        <f>IF(L247="nio",0,IF(P247&gt;0,P247*J247/Z247,0))*VLOOKUP(B247,'2-Kosten per locatie'!$A$14:$C$56,3,FALSE)</f>
        <v>0</v>
      </c>
      <c r="W247" s="246">
        <f>IF(L247="nio",0,IF(Q247&gt;0,Q247*J247/AA247,0))*VLOOKUP(B247,'2-Kosten per locatie'!$A$14:$C$56,3,FALSE)</f>
        <v>0</v>
      </c>
      <c r="X247" s="337">
        <f>IF(L247="nio",0,IF(L247&gt;0,VLOOKUP(H247,'3-Productie normen'!A:L,VLOOKUP(L247,'3-Productie normen'!$B$35:$C$38,2,FALSE),FALSE)))</f>
        <v>0</v>
      </c>
      <c r="Y247" s="337">
        <f t="shared" si="42"/>
        <v>0</v>
      </c>
      <c r="Z247" s="337">
        <f t="shared" si="43"/>
        <v>0</v>
      </c>
      <c r="AA247" s="337">
        <f t="shared" si="44"/>
        <v>0</v>
      </c>
      <c r="AB247" s="338">
        <f>VLOOKUP(H247,'3-Productie normen'!A:O,12,FALSE)</f>
        <v>0</v>
      </c>
      <c r="AC247" s="338"/>
      <c r="AE247" s="339">
        <f t="shared" si="39"/>
        <v>0</v>
      </c>
    </row>
    <row r="248" spans="1:31" ht="14.1" customHeight="1">
      <c r="A248" s="71">
        <v>248</v>
      </c>
      <c r="B248" s="482" t="s">
        <v>64</v>
      </c>
      <c r="C248" s="482"/>
      <c r="D248" s="487" t="s">
        <v>231</v>
      </c>
      <c r="E248" s="243" t="s">
        <v>403</v>
      </c>
      <c r="F248" s="513" t="s">
        <v>185</v>
      </c>
      <c r="G248" s="82" t="s">
        <v>189</v>
      </c>
      <c r="H248" s="314" t="s">
        <v>128</v>
      </c>
      <c r="I248" s="82" t="s">
        <v>225</v>
      </c>
      <c r="J248" s="236">
        <v>19.5</v>
      </c>
      <c r="K248" s="336">
        <f t="shared" si="41"/>
        <v>255</v>
      </c>
      <c r="L248" s="247">
        <v>255</v>
      </c>
      <c r="M248" s="247"/>
      <c r="N248" s="247"/>
      <c r="O248" s="247"/>
      <c r="P248" s="247"/>
      <c r="Q248" s="247"/>
      <c r="R248" s="246" t="e">
        <f>IF(L248="nio",0,IF(L248&gt;0,L248*J248/X248,0))*VLOOKUP(B248,'2-Kosten per locatie'!$A$14:$C$56,3,FALSE)</f>
        <v>#DIV/0!</v>
      </c>
      <c r="S248" s="246">
        <f>IF(L248="nio",0,IF(M248&gt;0,M248*J248/Y248,0))*VLOOKUP(B248,'2-Kosten per locatie'!$A$14:$C$56,3,FALSE)</f>
        <v>0</v>
      </c>
      <c r="T248" s="246">
        <f>IF(L248="nio",0,IF(N248&gt;0,N248*J248/Z248,0))*VLOOKUP(B248,'2-Kosten per locatie'!$A$14:$C$56,3,FALSE)</f>
        <v>0</v>
      </c>
      <c r="U248" s="246">
        <f>IF(L248="nio",0,IF(O248&gt;0,O248*J248/AA248,0))*VLOOKUP(B248,'2-Kosten per locatie'!$A$14:$C$56,3,FALSE)</f>
        <v>0</v>
      </c>
      <c r="V248" s="246">
        <f>IF(L248="nio",0,IF(P248&gt;0,P248*J248/Z248,0))*VLOOKUP(B248,'2-Kosten per locatie'!$A$14:$C$56,3,FALSE)</f>
        <v>0</v>
      </c>
      <c r="W248" s="246">
        <f>IF(L248="nio",0,IF(Q248&gt;0,Q248*J248/AA248,0))*VLOOKUP(B248,'2-Kosten per locatie'!$A$14:$C$56,3,FALSE)</f>
        <v>0</v>
      </c>
      <c r="X248" s="337">
        <f>IF(L248="nio",0,IF(L248&gt;0,VLOOKUP(H248,'3-Productie normen'!A:L,VLOOKUP(L248,'3-Productie normen'!$B$35:$C$38,2,FALSE),FALSE)))</f>
        <v>0</v>
      </c>
      <c r="Y248" s="337">
        <f t="shared" si="42"/>
        <v>0</v>
      </c>
      <c r="Z248" s="337">
        <f t="shared" si="43"/>
        <v>0</v>
      </c>
      <c r="AA248" s="337">
        <f t="shared" si="44"/>
        <v>0</v>
      </c>
      <c r="AB248" s="338" t="str">
        <f>VLOOKUP(H248,'3-Productie normen'!A:O,12,FALSE)</f>
        <v>B</v>
      </c>
      <c r="AC248" s="338"/>
      <c r="AE248" s="339">
        <f t="shared" si="39"/>
        <v>4972.5</v>
      </c>
    </row>
    <row r="249" spans="1:31" ht="14.1" customHeight="1">
      <c r="A249" s="71">
        <v>249</v>
      </c>
      <c r="B249" s="482" t="s">
        <v>64</v>
      </c>
      <c r="C249" s="482"/>
      <c r="D249" s="487" t="s">
        <v>231</v>
      </c>
      <c r="E249" s="243"/>
      <c r="F249" s="513" t="s">
        <v>307</v>
      </c>
      <c r="G249" s="82" t="s">
        <v>404</v>
      </c>
      <c r="H249" s="80" t="s">
        <v>146</v>
      </c>
      <c r="I249" s="82" t="s">
        <v>332</v>
      </c>
      <c r="J249" s="236">
        <v>330</v>
      </c>
      <c r="K249" s="336">
        <f t="shared" si="41"/>
        <v>255</v>
      </c>
      <c r="L249" s="247">
        <v>255</v>
      </c>
      <c r="M249" s="247"/>
      <c r="N249" s="247"/>
      <c r="O249" s="247"/>
      <c r="P249" s="247"/>
      <c r="Q249" s="247"/>
      <c r="R249" s="246" t="e">
        <f>IF(L249="nio",0,IF(L249&gt;0,L249*J249/X249,0))*VLOOKUP(B249,'2-Kosten per locatie'!$A$14:$C$56,3,FALSE)</f>
        <v>#DIV/0!</v>
      </c>
      <c r="S249" s="246">
        <f>IF(L249="nio",0,IF(M249&gt;0,M249*J249/Y249,0))*VLOOKUP(B249,'2-Kosten per locatie'!$A$14:$C$56,3,FALSE)</f>
        <v>0</v>
      </c>
      <c r="T249" s="246">
        <f>IF(L249="nio",0,IF(N249&gt;0,N249*J249/Z249,0))*VLOOKUP(B249,'2-Kosten per locatie'!$A$14:$C$56,3,FALSE)</f>
        <v>0</v>
      </c>
      <c r="U249" s="246">
        <f>IF(L249="nio",0,IF(O249&gt;0,O249*J249/AA249,0))*VLOOKUP(B249,'2-Kosten per locatie'!$A$14:$C$56,3,FALSE)</f>
        <v>0</v>
      </c>
      <c r="V249" s="246">
        <f>IF(L249="nio",0,IF(P249&gt;0,P249*J249/Z249,0))*VLOOKUP(B249,'2-Kosten per locatie'!$A$14:$C$56,3,FALSE)</f>
        <v>0</v>
      </c>
      <c r="W249" s="246">
        <f>IF(L249="nio",0,IF(Q249&gt;0,Q249*J249/AA249,0))*VLOOKUP(B249,'2-Kosten per locatie'!$A$14:$C$56,3,FALSE)</f>
        <v>0</v>
      </c>
      <c r="X249" s="337">
        <f>IF(L249="nio",0,IF(L249&gt;0,VLOOKUP(H249,'3-Productie normen'!A:L,VLOOKUP(L249,'3-Productie normen'!$B$35:$C$38,2,FALSE),FALSE)))</f>
        <v>0</v>
      </c>
      <c r="Y249" s="337">
        <f t="shared" si="42"/>
        <v>0</v>
      </c>
      <c r="Z249" s="337">
        <f t="shared" si="43"/>
        <v>0</v>
      </c>
      <c r="AA249" s="337">
        <f t="shared" si="44"/>
        <v>0</v>
      </c>
      <c r="AB249" s="338" t="str">
        <f>VLOOKUP(H249,'3-Productie normen'!A:O,12,FALSE)</f>
        <v>V</v>
      </c>
      <c r="AC249" s="338"/>
      <c r="AE249" s="339">
        <f t="shared" si="39"/>
        <v>84150</v>
      </c>
    </row>
    <row r="250" spans="1:31" ht="14.1" customHeight="1">
      <c r="A250" s="71">
        <v>250</v>
      </c>
      <c r="B250" s="482" t="s">
        <v>64</v>
      </c>
      <c r="C250" s="482"/>
      <c r="D250" s="487" t="s">
        <v>231</v>
      </c>
      <c r="E250" s="243" t="s">
        <v>405</v>
      </c>
      <c r="F250" s="513" t="s">
        <v>307</v>
      </c>
      <c r="G250" s="82" t="s">
        <v>406</v>
      </c>
      <c r="H250" s="80" t="s">
        <v>146</v>
      </c>
      <c r="I250" s="82" t="s">
        <v>332</v>
      </c>
      <c r="J250" s="236">
        <v>15</v>
      </c>
      <c r="K250" s="336">
        <f t="shared" si="41"/>
        <v>255</v>
      </c>
      <c r="L250" s="247">
        <v>255</v>
      </c>
      <c r="M250" s="247"/>
      <c r="N250" s="247"/>
      <c r="O250" s="247"/>
      <c r="P250" s="247"/>
      <c r="Q250" s="247"/>
      <c r="R250" s="246" t="e">
        <f>IF(L250="nio",0,IF(L250&gt;0,L250*J250/X250,0))*VLOOKUP(B250,'2-Kosten per locatie'!$A$14:$C$56,3,FALSE)</f>
        <v>#DIV/0!</v>
      </c>
      <c r="S250" s="246">
        <f>IF(L250="nio",0,IF(M250&gt;0,M250*J250/Y250,0))*VLOOKUP(B250,'2-Kosten per locatie'!$A$14:$C$56,3,FALSE)</f>
        <v>0</v>
      </c>
      <c r="T250" s="246">
        <f>IF(L250="nio",0,IF(N250&gt;0,N250*J250/Z250,0))*VLOOKUP(B250,'2-Kosten per locatie'!$A$14:$C$56,3,FALSE)</f>
        <v>0</v>
      </c>
      <c r="U250" s="246">
        <f>IF(L250="nio",0,IF(O250&gt;0,O250*J250/AA250,0))*VLOOKUP(B250,'2-Kosten per locatie'!$A$14:$C$56,3,FALSE)</f>
        <v>0</v>
      </c>
      <c r="V250" s="246">
        <f>IF(L250="nio",0,IF(P250&gt;0,P250*J250/Z250,0))*VLOOKUP(B250,'2-Kosten per locatie'!$A$14:$C$56,3,FALSE)</f>
        <v>0</v>
      </c>
      <c r="W250" s="246">
        <f>IF(L250="nio",0,IF(Q250&gt;0,Q250*J250/AA250,0))*VLOOKUP(B250,'2-Kosten per locatie'!$A$14:$C$56,3,FALSE)</f>
        <v>0</v>
      </c>
      <c r="X250" s="337">
        <f>IF(L250="nio",0,IF(L250&gt;0,VLOOKUP(H250,'3-Productie normen'!A:L,VLOOKUP(L250,'3-Productie normen'!$B$35:$C$38,2,FALSE),FALSE)))</f>
        <v>0</v>
      </c>
      <c r="Y250" s="337">
        <f t="shared" si="42"/>
        <v>0</v>
      </c>
      <c r="Z250" s="337">
        <f t="shared" si="43"/>
        <v>0</v>
      </c>
      <c r="AA250" s="337">
        <f t="shared" si="44"/>
        <v>0</v>
      </c>
      <c r="AB250" s="338" t="str">
        <f>VLOOKUP(H250,'3-Productie normen'!A:O,12,FALSE)</f>
        <v>V</v>
      </c>
      <c r="AC250" s="338"/>
      <c r="AE250" s="339">
        <f t="shared" si="39"/>
        <v>3825</v>
      </c>
    </row>
    <row r="251" spans="1:31" ht="14.1" customHeight="1">
      <c r="A251" s="71">
        <v>251</v>
      </c>
      <c r="B251" s="482" t="s">
        <v>64</v>
      </c>
      <c r="C251" s="482"/>
      <c r="D251" s="487" t="s">
        <v>231</v>
      </c>
      <c r="E251" s="243" t="s">
        <v>407</v>
      </c>
      <c r="F251" s="513" t="s">
        <v>307</v>
      </c>
      <c r="G251" s="82" t="s">
        <v>408</v>
      </c>
      <c r="H251" s="80" t="s">
        <v>146</v>
      </c>
      <c r="I251" s="82" t="s">
        <v>332</v>
      </c>
      <c r="J251" s="236">
        <v>11</v>
      </c>
      <c r="K251" s="336">
        <f t="shared" si="41"/>
        <v>255</v>
      </c>
      <c r="L251" s="247">
        <v>255</v>
      </c>
      <c r="M251" s="247"/>
      <c r="N251" s="247"/>
      <c r="O251" s="247"/>
      <c r="P251" s="247"/>
      <c r="Q251" s="247"/>
      <c r="R251" s="246" t="e">
        <f>IF(L251="nio",0,IF(L251&gt;0,L251*J251/X251,0))*VLOOKUP(B251,'2-Kosten per locatie'!$A$14:$C$56,3,FALSE)</f>
        <v>#DIV/0!</v>
      </c>
      <c r="S251" s="246">
        <f>IF(L251="nio",0,IF(M251&gt;0,M251*J251/Y251,0))*VLOOKUP(B251,'2-Kosten per locatie'!$A$14:$C$56,3,FALSE)</f>
        <v>0</v>
      </c>
      <c r="T251" s="246">
        <f>IF(L251="nio",0,IF(N251&gt;0,N251*J251/Z251,0))*VLOOKUP(B251,'2-Kosten per locatie'!$A$14:$C$56,3,FALSE)</f>
        <v>0</v>
      </c>
      <c r="U251" s="246">
        <f>IF(L251="nio",0,IF(O251&gt;0,O251*J251/AA251,0))*VLOOKUP(B251,'2-Kosten per locatie'!$A$14:$C$56,3,FALSE)</f>
        <v>0</v>
      </c>
      <c r="V251" s="246">
        <f>IF(L251="nio",0,IF(P251&gt;0,P251*J251/Z251,0))*VLOOKUP(B251,'2-Kosten per locatie'!$A$14:$C$56,3,FALSE)</f>
        <v>0</v>
      </c>
      <c r="W251" s="246">
        <f>IF(L251="nio",0,IF(Q251&gt;0,Q251*J251/AA251,0))*VLOOKUP(B251,'2-Kosten per locatie'!$A$14:$C$56,3,FALSE)</f>
        <v>0</v>
      </c>
      <c r="X251" s="337">
        <f>IF(L251="nio",0,IF(L251&gt;0,VLOOKUP(H251,'3-Productie normen'!A:L,VLOOKUP(L251,'3-Productie normen'!$B$35:$C$38,2,FALSE),FALSE)))</f>
        <v>0</v>
      </c>
      <c r="Y251" s="337">
        <f t="shared" si="42"/>
        <v>0</v>
      </c>
      <c r="Z251" s="337">
        <f t="shared" si="43"/>
        <v>0</v>
      </c>
      <c r="AA251" s="337">
        <f t="shared" si="44"/>
        <v>0</v>
      </c>
      <c r="AB251" s="338" t="str">
        <f>VLOOKUP(H251,'3-Productie normen'!A:O,12,FALSE)</f>
        <v>V</v>
      </c>
      <c r="AC251" s="338"/>
      <c r="AE251" s="339">
        <f t="shared" si="39"/>
        <v>2805</v>
      </c>
    </row>
    <row r="252" spans="1:31" ht="14.1" customHeight="1">
      <c r="A252" s="71">
        <v>252</v>
      </c>
      <c r="B252" s="482" t="s">
        <v>64</v>
      </c>
      <c r="C252" s="482"/>
      <c r="D252" s="487" t="s">
        <v>231</v>
      </c>
      <c r="E252" s="243"/>
      <c r="F252" s="513" t="s">
        <v>197</v>
      </c>
      <c r="G252" s="82" t="s">
        <v>409</v>
      </c>
      <c r="H252" s="82" t="s">
        <v>148</v>
      </c>
      <c r="I252" s="82" t="s">
        <v>332</v>
      </c>
      <c r="J252" s="236">
        <v>212</v>
      </c>
      <c r="K252" s="336">
        <f t="shared" si="41"/>
        <v>0</v>
      </c>
      <c r="L252" s="247" t="s">
        <v>199</v>
      </c>
      <c r="M252" s="247"/>
      <c r="N252" s="247"/>
      <c r="O252" s="247"/>
      <c r="P252" s="247"/>
      <c r="Q252" s="247"/>
      <c r="R252" s="246">
        <f>IF(L252="nio",0,IF(L252&gt;0,L252*J252/X252,0))*VLOOKUP(B252,'2-Kosten per locatie'!$A$14:$C$56,3,FALSE)</f>
        <v>0</v>
      </c>
      <c r="S252" s="246">
        <f>IF(L252="nio",0,IF(M252&gt;0,M252*J252/Y252,0))*VLOOKUP(B252,'2-Kosten per locatie'!$A$14:$C$56,3,FALSE)</f>
        <v>0</v>
      </c>
      <c r="T252" s="246">
        <f>IF(L252="nio",0,IF(N252&gt;0,N252*J252/Z252,0))*VLOOKUP(B252,'2-Kosten per locatie'!$A$14:$C$56,3,FALSE)</f>
        <v>0</v>
      </c>
      <c r="U252" s="246">
        <f>IF(L252="nio",0,IF(O252&gt;0,O252*J252/AA252,0))*VLOOKUP(B252,'2-Kosten per locatie'!$A$14:$C$56,3,FALSE)</f>
        <v>0</v>
      </c>
      <c r="V252" s="246">
        <f>IF(L252="nio",0,IF(P252&gt;0,P252*J252/Z252,0))*VLOOKUP(B252,'2-Kosten per locatie'!$A$14:$C$56,3,FALSE)</f>
        <v>0</v>
      </c>
      <c r="W252" s="246">
        <f>IF(L252="nio",0,IF(Q252&gt;0,Q252*J252/AA252,0))*VLOOKUP(B252,'2-Kosten per locatie'!$A$14:$C$56,3,FALSE)</f>
        <v>0</v>
      </c>
      <c r="X252" s="337">
        <f>IF(L252="nio",0,IF(L252&gt;0,VLOOKUP(H252,'3-Productie normen'!A:L,VLOOKUP(L252,'3-Productie normen'!$B$35:$C$38,2,FALSE),FALSE)))</f>
        <v>0</v>
      </c>
      <c r="Y252" s="337">
        <f t="shared" si="42"/>
        <v>0</v>
      </c>
      <c r="Z252" s="337">
        <f t="shared" si="43"/>
        <v>0</v>
      </c>
      <c r="AA252" s="337">
        <f t="shared" si="44"/>
        <v>0</v>
      </c>
      <c r="AB252" s="338">
        <f>VLOOKUP(H252,'3-Productie normen'!A:O,12,FALSE)</f>
        <v>0</v>
      </c>
      <c r="AC252" s="338"/>
      <c r="AE252" s="339">
        <f t="shared" si="39"/>
        <v>0</v>
      </c>
    </row>
    <row r="253" spans="1:31" ht="14.1" customHeight="1">
      <c r="A253" s="71">
        <v>253</v>
      </c>
      <c r="B253" s="482" t="s">
        <v>64</v>
      </c>
      <c r="C253" s="482"/>
      <c r="D253" s="487" t="s">
        <v>231</v>
      </c>
      <c r="E253" s="243"/>
      <c r="F253" s="513" t="s">
        <v>185</v>
      </c>
      <c r="G253" s="82" t="s">
        <v>201</v>
      </c>
      <c r="H253" s="80" t="s">
        <v>135</v>
      </c>
      <c r="I253" s="82" t="s">
        <v>332</v>
      </c>
      <c r="J253" s="236">
        <v>3.85</v>
      </c>
      <c r="K253" s="336">
        <f t="shared" si="41"/>
        <v>255</v>
      </c>
      <c r="L253" s="247">
        <v>255</v>
      </c>
      <c r="M253" s="247"/>
      <c r="N253" s="247"/>
      <c r="O253" s="247"/>
      <c r="P253" s="247"/>
      <c r="Q253" s="247"/>
      <c r="R253" s="246" t="e">
        <f>IF(L253="nio",0,IF(L253&gt;0,L253*J253/X253,0))*VLOOKUP(B253,'2-Kosten per locatie'!$A$14:$C$56,3,FALSE)</f>
        <v>#DIV/0!</v>
      </c>
      <c r="S253" s="246">
        <f>IF(L253="nio",0,IF(M253&gt;0,M253*J253/Y253,0))*VLOOKUP(B253,'2-Kosten per locatie'!$A$14:$C$56,3,FALSE)</f>
        <v>0</v>
      </c>
      <c r="T253" s="246">
        <f>IF(L253="nio",0,IF(N253&gt;0,N253*J253/Z253,0))*VLOOKUP(B253,'2-Kosten per locatie'!$A$14:$C$56,3,FALSE)</f>
        <v>0</v>
      </c>
      <c r="U253" s="246">
        <f>IF(L253="nio",0,IF(O253&gt;0,O253*J253/AA253,0))*VLOOKUP(B253,'2-Kosten per locatie'!$A$14:$C$56,3,FALSE)</f>
        <v>0</v>
      </c>
      <c r="V253" s="246">
        <f>IF(L253="nio",0,IF(P253&gt;0,P253*J253/Z253,0))*VLOOKUP(B253,'2-Kosten per locatie'!$A$14:$C$56,3,FALSE)</f>
        <v>0</v>
      </c>
      <c r="W253" s="246">
        <f>IF(L253="nio",0,IF(Q253&gt;0,Q253*J253/AA253,0))*VLOOKUP(B253,'2-Kosten per locatie'!$A$14:$C$56,3,FALSE)</f>
        <v>0</v>
      </c>
      <c r="X253" s="337">
        <f>IF(L253="nio",0,IF(L253&gt;0,VLOOKUP(H253,'3-Productie normen'!A:L,VLOOKUP(L253,'3-Productie normen'!$B$35:$C$38,2,FALSE),FALSE)))</f>
        <v>0</v>
      </c>
      <c r="Y253" s="337">
        <f t="shared" si="42"/>
        <v>0</v>
      </c>
      <c r="Z253" s="337">
        <f t="shared" si="43"/>
        <v>0</v>
      </c>
      <c r="AA253" s="337">
        <f t="shared" si="44"/>
        <v>0</v>
      </c>
      <c r="AB253" s="338" t="str">
        <f>VLOOKUP(H253,'3-Productie normen'!A:O,12,FALSE)</f>
        <v>V</v>
      </c>
      <c r="AC253" s="338"/>
      <c r="AE253" s="339">
        <f t="shared" si="39"/>
        <v>981.75</v>
      </c>
    </row>
    <row r="254" spans="1:31" ht="14.1" customHeight="1">
      <c r="A254" s="71">
        <v>254</v>
      </c>
      <c r="B254" s="482" t="s">
        <v>64</v>
      </c>
      <c r="C254" s="482"/>
      <c r="D254" s="487" t="s">
        <v>231</v>
      </c>
      <c r="E254" s="243"/>
      <c r="F254" s="513" t="s">
        <v>185</v>
      </c>
      <c r="G254" s="82" t="s">
        <v>410</v>
      </c>
      <c r="H254" s="298" t="s">
        <v>143</v>
      </c>
      <c r="I254" s="459" t="s">
        <v>326</v>
      </c>
      <c r="J254" s="236">
        <v>1.9</v>
      </c>
      <c r="K254" s="336">
        <f t="shared" si="41"/>
        <v>255</v>
      </c>
      <c r="L254" s="247">
        <v>255</v>
      </c>
      <c r="M254" s="247"/>
      <c r="N254" s="247"/>
      <c r="O254" s="247"/>
      <c r="P254" s="247"/>
      <c r="Q254" s="247"/>
      <c r="R254" s="246" t="e">
        <f>IF(L254="nio",0,IF(L254&gt;0,L254*J254/X254,0))*VLOOKUP(B254,'2-Kosten per locatie'!$A$14:$C$56,3,FALSE)</f>
        <v>#DIV/0!</v>
      </c>
      <c r="S254" s="246">
        <f>IF(L254="nio",0,IF(M254&gt;0,M254*J254/Y254,0))*VLOOKUP(B254,'2-Kosten per locatie'!$A$14:$C$56,3,FALSE)</f>
        <v>0</v>
      </c>
      <c r="T254" s="246">
        <f>IF(L254="nio",0,IF(N254&gt;0,N254*J254/Z254,0))*VLOOKUP(B254,'2-Kosten per locatie'!$A$14:$C$56,3,FALSE)</f>
        <v>0</v>
      </c>
      <c r="U254" s="246">
        <f>IF(L254="nio",0,IF(O254&gt;0,O254*J254/AA254,0))*VLOOKUP(B254,'2-Kosten per locatie'!$A$14:$C$56,3,FALSE)</f>
        <v>0</v>
      </c>
      <c r="V254" s="246">
        <f>IF(L254="nio",0,IF(P254&gt;0,P254*J254/Z254,0))*VLOOKUP(B254,'2-Kosten per locatie'!$A$14:$C$56,3,FALSE)</f>
        <v>0</v>
      </c>
      <c r="W254" s="246">
        <f>IF(L254="nio",0,IF(Q254&gt;0,Q254*J254/AA254,0))*VLOOKUP(B254,'2-Kosten per locatie'!$A$14:$C$56,3,FALSE)</f>
        <v>0</v>
      </c>
      <c r="X254" s="337">
        <f>IF(L254="nio",0,IF(L254&gt;0,VLOOKUP(H254,'3-Productie normen'!A:L,VLOOKUP(L254,'3-Productie normen'!$B$35:$C$38,2,FALSE),FALSE)))</f>
        <v>0</v>
      </c>
      <c r="Y254" s="337">
        <f t="shared" si="42"/>
        <v>0</v>
      </c>
      <c r="Z254" s="337">
        <f t="shared" si="43"/>
        <v>0</v>
      </c>
      <c r="AA254" s="337">
        <f t="shared" si="44"/>
        <v>0</v>
      </c>
      <c r="AB254" s="338" t="str">
        <f>VLOOKUP(H254,'3-Productie normen'!A:O,12,FALSE)</f>
        <v>V</v>
      </c>
      <c r="AC254" s="338"/>
      <c r="AE254" s="339">
        <f t="shared" si="39"/>
        <v>484.5</v>
      </c>
    </row>
    <row r="255" spans="1:31" ht="14.1" customHeight="1">
      <c r="A255" s="71">
        <v>255</v>
      </c>
      <c r="B255" s="482" t="s">
        <v>64</v>
      </c>
      <c r="C255" s="482"/>
      <c r="D255" s="487" t="s">
        <v>231</v>
      </c>
      <c r="E255" s="243" t="s">
        <v>411</v>
      </c>
      <c r="F255" s="513" t="s">
        <v>185</v>
      </c>
      <c r="G255" s="82" t="s">
        <v>268</v>
      </c>
      <c r="H255" s="314" t="s">
        <v>141</v>
      </c>
      <c r="I255" s="82" t="s">
        <v>358</v>
      </c>
      <c r="J255" s="236">
        <v>6.3</v>
      </c>
      <c r="K255" s="336">
        <f t="shared" si="41"/>
        <v>510</v>
      </c>
      <c r="L255" s="247">
        <v>255</v>
      </c>
      <c r="M255" s="247">
        <v>255</v>
      </c>
      <c r="N255" s="247"/>
      <c r="O255" s="247"/>
      <c r="P255" s="247"/>
      <c r="Q255" s="247"/>
      <c r="R255" s="246" t="e">
        <f>IF(L255="nio",0,IF(L255&gt;0,L255*J255/X255,0))*VLOOKUP(B255,'2-Kosten per locatie'!$A$14:$C$56,3,FALSE)</f>
        <v>#DIV/0!</v>
      </c>
      <c r="S255" s="246" t="e">
        <f>IF(L255="nio",0,IF(M255&gt;0,M255*J255/Y255,0))*VLOOKUP(B255,'2-Kosten per locatie'!$A$14:$C$56,3,FALSE)</f>
        <v>#DIV/0!</v>
      </c>
      <c r="T255" s="246">
        <f>IF(L255="nio",0,IF(N255&gt;0,N255*J255/Z255,0))*VLOOKUP(B255,'2-Kosten per locatie'!$A$14:$C$56,3,FALSE)</f>
        <v>0</v>
      </c>
      <c r="U255" s="246">
        <f>IF(L255="nio",0,IF(O255&gt;0,O255*J255/AA255,0))*VLOOKUP(B255,'2-Kosten per locatie'!$A$14:$C$56,3,FALSE)</f>
        <v>0</v>
      </c>
      <c r="V255" s="246">
        <f>IF(L255="nio",0,IF(P255&gt;0,P255*J255/Z255,0))*VLOOKUP(B255,'2-Kosten per locatie'!$A$14:$C$56,3,FALSE)</f>
        <v>0</v>
      </c>
      <c r="W255" s="246">
        <f>IF(L255="nio",0,IF(Q255&gt;0,Q255*J255/AA255,0))*VLOOKUP(B255,'2-Kosten per locatie'!$A$14:$C$56,3,FALSE)</f>
        <v>0</v>
      </c>
      <c r="X255" s="337">
        <f>IF(L255="nio",0,IF(L255&gt;0,VLOOKUP(H255,'3-Productie normen'!A:L,VLOOKUP(L255,'3-Productie normen'!$B$35:$C$38,2,FALSE),FALSE)))</f>
        <v>0</v>
      </c>
      <c r="Y255" s="337">
        <f t="shared" si="42"/>
        <v>0</v>
      </c>
      <c r="Z255" s="337">
        <f t="shared" si="43"/>
        <v>0</v>
      </c>
      <c r="AA255" s="337">
        <f t="shared" si="44"/>
        <v>0</v>
      </c>
      <c r="AB255" s="338" t="str">
        <f>VLOOKUP(H255,'3-Productie normen'!A:O,12,FALSE)</f>
        <v>S</v>
      </c>
      <c r="AC255" s="338"/>
      <c r="AE255" s="339">
        <f t="shared" si="39"/>
        <v>3213</v>
      </c>
    </row>
    <row r="256" spans="1:31" ht="14.1" customHeight="1">
      <c r="A256" s="71">
        <v>256</v>
      </c>
      <c r="B256" s="482" t="s">
        <v>64</v>
      </c>
      <c r="C256" s="482"/>
      <c r="D256" s="487" t="s">
        <v>184</v>
      </c>
      <c r="E256" s="243" t="s">
        <v>412</v>
      </c>
      <c r="F256" s="513" t="s">
        <v>185</v>
      </c>
      <c r="G256" s="82" t="s">
        <v>413</v>
      </c>
      <c r="H256" s="314" t="s">
        <v>135</v>
      </c>
      <c r="I256" s="82" t="s">
        <v>225</v>
      </c>
      <c r="J256" s="236">
        <v>55</v>
      </c>
      <c r="K256" s="336">
        <f t="shared" si="41"/>
        <v>255</v>
      </c>
      <c r="L256" s="247">
        <v>255</v>
      </c>
      <c r="M256" s="247"/>
      <c r="N256" s="247"/>
      <c r="O256" s="247"/>
      <c r="P256" s="247"/>
      <c r="Q256" s="247"/>
      <c r="R256" s="246" t="e">
        <f>IF(L256="nio",0,IF(L256&gt;0,L256*J256/X256,0))*VLOOKUP(B256,'2-Kosten per locatie'!$A$14:$C$56,3,FALSE)</f>
        <v>#DIV/0!</v>
      </c>
      <c r="S256" s="246">
        <f>IF(L256="nio",0,IF(M256&gt;0,M256*J256/Y256,0))*VLOOKUP(B256,'2-Kosten per locatie'!$A$14:$C$56,3,FALSE)</f>
        <v>0</v>
      </c>
      <c r="T256" s="246">
        <f>IF(L256="nio",0,IF(N256&gt;0,N256*J256/Z256,0))*VLOOKUP(B256,'2-Kosten per locatie'!$A$14:$C$56,3,FALSE)</f>
        <v>0</v>
      </c>
      <c r="U256" s="246">
        <f>IF(L256="nio",0,IF(O256&gt;0,O256*J256/AA256,0))*VLOOKUP(B256,'2-Kosten per locatie'!$A$14:$C$56,3,FALSE)</f>
        <v>0</v>
      </c>
      <c r="V256" s="246">
        <f>IF(L256="nio",0,IF(P256&gt;0,P256*J256/Z256,0))*VLOOKUP(B256,'2-Kosten per locatie'!$A$14:$C$56,3,FALSE)</f>
        <v>0</v>
      </c>
      <c r="W256" s="246">
        <f>IF(L256="nio",0,IF(Q256&gt;0,Q256*J256/AA256,0))*VLOOKUP(B256,'2-Kosten per locatie'!$A$14:$C$56,3,FALSE)</f>
        <v>0</v>
      </c>
      <c r="X256" s="337">
        <f>IF(L256="nio",0,IF(L256&gt;0,VLOOKUP(H256,'3-Productie normen'!A:L,VLOOKUP(L256,'3-Productie normen'!$B$35:$C$38,2,FALSE),FALSE)))</f>
        <v>0</v>
      </c>
      <c r="Y256" s="337">
        <f t="shared" si="42"/>
        <v>0</v>
      </c>
      <c r="Z256" s="337">
        <f t="shared" si="43"/>
        <v>0</v>
      </c>
      <c r="AA256" s="337">
        <f t="shared" si="44"/>
        <v>0</v>
      </c>
      <c r="AB256" s="338" t="str">
        <f>VLOOKUP(H256,'3-Productie normen'!A:O,12,FALSE)</f>
        <v>V</v>
      </c>
      <c r="AC256" s="338"/>
      <c r="AE256" s="339">
        <f t="shared" si="39"/>
        <v>14025</v>
      </c>
    </row>
    <row r="257" spans="1:31" ht="14.1" customHeight="1">
      <c r="A257" s="71">
        <v>257</v>
      </c>
      <c r="B257" s="482" t="s">
        <v>64</v>
      </c>
      <c r="C257" s="482"/>
      <c r="D257" s="487" t="s">
        <v>184</v>
      </c>
      <c r="E257" s="243" t="s">
        <v>414</v>
      </c>
      <c r="F257" s="513" t="s">
        <v>185</v>
      </c>
      <c r="G257" s="82" t="s">
        <v>415</v>
      </c>
      <c r="H257" s="314" t="s">
        <v>141</v>
      </c>
      <c r="I257" s="82" t="s">
        <v>195</v>
      </c>
      <c r="J257" s="236">
        <v>7.5</v>
      </c>
      <c r="K257" s="336">
        <f t="shared" si="41"/>
        <v>510</v>
      </c>
      <c r="L257" s="247">
        <v>255</v>
      </c>
      <c r="M257" s="247">
        <v>255</v>
      </c>
      <c r="N257" s="247"/>
      <c r="O257" s="247"/>
      <c r="P257" s="247"/>
      <c r="Q257" s="247"/>
      <c r="R257" s="246" t="e">
        <f>IF(L257="nio",0,IF(L257&gt;0,L257*J257/X257,0))*VLOOKUP(B257,'2-Kosten per locatie'!$A$14:$C$56,3,FALSE)</f>
        <v>#DIV/0!</v>
      </c>
      <c r="S257" s="246" t="e">
        <f>IF(L257="nio",0,IF(M257&gt;0,M257*J257/Y257,0))*VLOOKUP(B257,'2-Kosten per locatie'!$A$14:$C$56,3,FALSE)</f>
        <v>#DIV/0!</v>
      </c>
      <c r="T257" s="246">
        <f>IF(L257="nio",0,IF(N257&gt;0,N257*J257/Z257,0))*VLOOKUP(B257,'2-Kosten per locatie'!$A$14:$C$56,3,FALSE)</f>
        <v>0</v>
      </c>
      <c r="U257" s="246">
        <f>IF(L257="nio",0,IF(O257&gt;0,O257*J257/AA257,0))*VLOOKUP(B257,'2-Kosten per locatie'!$A$14:$C$56,3,FALSE)</f>
        <v>0</v>
      </c>
      <c r="V257" s="246">
        <f>IF(L257="nio",0,IF(P257&gt;0,P257*J257/Z257,0))*VLOOKUP(B257,'2-Kosten per locatie'!$A$14:$C$56,3,FALSE)</f>
        <v>0</v>
      </c>
      <c r="W257" s="246">
        <f>IF(L257="nio",0,IF(Q257&gt;0,Q257*J257/AA257,0))*VLOOKUP(B257,'2-Kosten per locatie'!$A$14:$C$56,3,FALSE)</f>
        <v>0</v>
      </c>
      <c r="X257" s="337">
        <f>IF(L257="nio",0,IF(L257&gt;0,VLOOKUP(H257,'3-Productie normen'!A:L,VLOOKUP(L257,'3-Productie normen'!$B$35:$C$38,2,FALSE),FALSE)))</f>
        <v>0</v>
      </c>
      <c r="Y257" s="337">
        <f t="shared" si="42"/>
        <v>0</v>
      </c>
      <c r="Z257" s="337">
        <f t="shared" si="43"/>
        <v>0</v>
      </c>
      <c r="AA257" s="337">
        <f t="shared" si="44"/>
        <v>0</v>
      </c>
      <c r="AB257" s="338" t="str">
        <f>VLOOKUP(H257,'3-Productie normen'!A:O,12,FALSE)</f>
        <v>S</v>
      </c>
      <c r="AC257" s="338"/>
      <c r="AE257" s="339">
        <f t="shared" si="39"/>
        <v>3825</v>
      </c>
    </row>
    <row r="258" spans="1:31" ht="14.1" customHeight="1">
      <c r="A258" s="71">
        <v>258</v>
      </c>
      <c r="B258" s="482" t="s">
        <v>64</v>
      </c>
      <c r="C258" s="482"/>
      <c r="D258" s="487" t="s">
        <v>184</v>
      </c>
      <c r="E258" s="243" t="s">
        <v>414</v>
      </c>
      <c r="F258" s="513" t="s">
        <v>185</v>
      </c>
      <c r="G258" s="82" t="s">
        <v>416</v>
      </c>
      <c r="H258" s="314" t="s">
        <v>141</v>
      </c>
      <c r="I258" s="82" t="s">
        <v>195</v>
      </c>
      <c r="J258" s="236">
        <v>4.4000000000000004</v>
      </c>
      <c r="K258" s="336">
        <f t="shared" si="41"/>
        <v>510</v>
      </c>
      <c r="L258" s="247">
        <v>255</v>
      </c>
      <c r="M258" s="247">
        <v>255</v>
      </c>
      <c r="N258" s="247"/>
      <c r="O258" s="247"/>
      <c r="P258" s="247"/>
      <c r="Q258" s="247"/>
      <c r="R258" s="246" t="e">
        <f>IF(L258="nio",0,IF(L258&gt;0,L258*J258/X258,0))*VLOOKUP(B258,'2-Kosten per locatie'!$A$14:$C$56,3,FALSE)</f>
        <v>#DIV/0!</v>
      </c>
      <c r="S258" s="246" t="e">
        <f>IF(L258="nio",0,IF(M258&gt;0,M258*J258/Y258,0))*VLOOKUP(B258,'2-Kosten per locatie'!$A$14:$C$56,3,FALSE)</f>
        <v>#DIV/0!</v>
      </c>
      <c r="T258" s="246">
        <f>IF(L258="nio",0,IF(N258&gt;0,N258*J258/Z258,0))*VLOOKUP(B258,'2-Kosten per locatie'!$A$14:$C$56,3,FALSE)</f>
        <v>0</v>
      </c>
      <c r="U258" s="246">
        <f>IF(L258="nio",0,IF(O258&gt;0,O258*J258/AA258,0))*VLOOKUP(B258,'2-Kosten per locatie'!$A$14:$C$56,3,FALSE)</f>
        <v>0</v>
      </c>
      <c r="V258" s="246">
        <f>IF(L258="nio",0,IF(P258&gt;0,P258*J258/Z258,0))*VLOOKUP(B258,'2-Kosten per locatie'!$A$14:$C$56,3,FALSE)</f>
        <v>0</v>
      </c>
      <c r="W258" s="246">
        <f>IF(L258="nio",0,IF(Q258&gt;0,Q258*J258/AA258,0))*VLOOKUP(B258,'2-Kosten per locatie'!$A$14:$C$56,3,FALSE)</f>
        <v>0</v>
      </c>
      <c r="X258" s="337">
        <f>IF(L258="nio",0,IF(L258&gt;0,VLOOKUP(H258,'3-Productie normen'!A:L,VLOOKUP(L258,'3-Productie normen'!$B$35:$C$38,2,FALSE),FALSE)))</f>
        <v>0</v>
      </c>
      <c r="Y258" s="337">
        <f t="shared" si="42"/>
        <v>0</v>
      </c>
      <c r="Z258" s="337">
        <f t="shared" si="43"/>
        <v>0</v>
      </c>
      <c r="AA258" s="337">
        <f t="shared" si="44"/>
        <v>0</v>
      </c>
      <c r="AB258" s="338" t="str">
        <f>VLOOKUP(H258,'3-Productie normen'!A:O,12,FALSE)</f>
        <v>S</v>
      </c>
      <c r="AC258" s="338"/>
      <c r="AE258" s="339">
        <f t="shared" si="39"/>
        <v>2244</v>
      </c>
    </row>
    <row r="259" spans="1:31" ht="14.1" customHeight="1">
      <c r="A259" s="71">
        <v>259</v>
      </c>
      <c r="B259" s="482" t="s">
        <v>64</v>
      </c>
      <c r="C259" s="482"/>
      <c r="D259" s="487" t="s">
        <v>184</v>
      </c>
      <c r="E259" s="243" t="s">
        <v>417</v>
      </c>
      <c r="F259" s="513" t="s">
        <v>197</v>
      </c>
      <c r="G259" s="82" t="s">
        <v>198</v>
      </c>
      <c r="H259" s="317" t="s">
        <v>148</v>
      </c>
      <c r="I259" s="459" t="s">
        <v>195</v>
      </c>
      <c r="J259" s="236">
        <v>5.7</v>
      </c>
      <c r="K259" s="336">
        <f t="shared" si="41"/>
        <v>0</v>
      </c>
      <c r="L259" s="247" t="s">
        <v>199</v>
      </c>
      <c r="M259" s="247"/>
      <c r="N259" s="247"/>
      <c r="O259" s="247"/>
      <c r="P259" s="247"/>
      <c r="Q259" s="247"/>
      <c r="R259" s="246">
        <f>IF(L259="nio",0,IF(L259&gt;0,L259*J259/X259,0))*VLOOKUP(B259,'2-Kosten per locatie'!$A$14:$C$56,3,FALSE)</f>
        <v>0</v>
      </c>
      <c r="S259" s="246">
        <f>IF(L259="nio",0,IF(M259&gt;0,M259*J259/Y259,0))*VLOOKUP(B259,'2-Kosten per locatie'!$A$14:$C$56,3,FALSE)</f>
        <v>0</v>
      </c>
      <c r="T259" s="246">
        <f>IF(L259="nio",0,IF(N259&gt;0,N259*J259/Z259,0))*VLOOKUP(B259,'2-Kosten per locatie'!$A$14:$C$56,3,FALSE)</f>
        <v>0</v>
      </c>
      <c r="U259" s="246">
        <f>IF(L259="nio",0,IF(O259&gt;0,O259*J259/AA259,0))*VLOOKUP(B259,'2-Kosten per locatie'!$A$14:$C$56,3,FALSE)</f>
        <v>0</v>
      </c>
      <c r="V259" s="246">
        <f>IF(L259="nio",0,IF(P259&gt;0,P259*J259/Z259,0))*VLOOKUP(B259,'2-Kosten per locatie'!$A$14:$C$56,3,FALSE)</f>
        <v>0</v>
      </c>
      <c r="W259" s="246">
        <f>IF(L259="nio",0,IF(Q259&gt;0,Q259*J259/AA259,0))*VLOOKUP(B259,'2-Kosten per locatie'!$A$14:$C$56,3,FALSE)</f>
        <v>0</v>
      </c>
      <c r="X259" s="337">
        <f>IF(L259="nio",0,IF(L259&gt;0,VLOOKUP(H259,'3-Productie normen'!A:L,VLOOKUP(L259,'3-Productie normen'!$B$35:$C$38,2,FALSE),FALSE)))</f>
        <v>0</v>
      </c>
      <c r="Y259" s="337">
        <f t="shared" si="42"/>
        <v>0</v>
      </c>
      <c r="Z259" s="337">
        <f t="shared" si="43"/>
        <v>0</v>
      </c>
      <c r="AA259" s="337">
        <f t="shared" si="44"/>
        <v>0</v>
      </c>
      <c r="AB259" s="338">
        <f>VLOOKUP(H259,'3-Productie normen'!A:O,12,FALSE)</f>
        <v>0</v>
      </c>
      <c r="AC259" s="338"/>
      <c r="AE259" s="339">
        <f t="shared" si="39"/>
        <v>0</v>
      </c>
    </row>
    <row r="260" spans="1:31" ht="14.1" customHeight="1">
      <c r="A260" s="71">
        <v>260</v>
      </c>
      <c r="B260" s="482" t="s">
        <v>64</v>
      </c>
      <c r="C260" s="482"/>
      <c r="D260" s="487" t="s">
        <v>184</v>
      </c>
      <c r="E260" s="243" t="s">
        <v>418</v>
      </c>
      <c r="F260" s="513" t="s">
        <v>185</v>
      </c>
      <c r="G260" s="82" t="s">
        <v>193</v>
      </c>
      <c r="H260" s="314" t="s">
        <v>135</v>
      </c>
      <c r="I260" s="459" t="s">
        <v>187</v>
      </c>
      <c r="J260" s="236">
        <v>59.5</v>
      </c>
      <c r="K260" s="336">
        <f t="shared" si="41"/>
        <v>255</v>
      </c>
      <c r="L260" s="247">
        <v>255</v>
      </c>
      <c r="M260" s="247"/>
      <c r="N260" s="247"/>
      <c r="O260" s="247"/>
      <c r="P260" s="247"/>
      <c r="Q260" s="247"/>
      <c r="R260" s="246" t="e">
        <f>IF(L260="nio",0,IF(L260&gt;0,L260*J260/X260,0))*VLOOKUP(B260,'2-Kosten per locatie'!$A$14:$C$56,3,FALSE)</f>
        <v>#DIV/0!</v>
      </c>
      <c r="S260" s="246">
        <f>IF(L260="nio",0,IF(M260&gt;0,M260*J260/Y260,0))*VLOOKUP(B260,'2-Kosten per locatie'!$A$14:$C$56,3,FALSE)</f>
        <v>0</v>
      </c>
      <c r="T260" s="246">
        <f>IF(L260="nio",0,IF(N260&gt;0,N260*J260/Z260,0))*VLOOKUP(B260,'2-Kosten per locatie'!$A$14:$C$56,3,FALSE)</f>
        <v>0</v>
      </c>
      <c r="U260" s="246">
        <f>IF(L260="nio",0,IF(O260&gt;0,O260*J260/AA260,0))*VLOOKUP(B260,'2-Kosten per locatie'!$A$14:$C$56,3,FALSE)</f>
        <v>0</v>
      </c>
      <c r="V260" s="246">
        <f>IF(L260="nio",0,IF(P260&gt;0,P260*J260/Z260,0))*VLOOKUP(B260,'2-Kosten per locatie'!$A$14:$C$56,3,FALSE)</f>
        <v>0</v>
      </c>
      <c r="W260" s="246">
        <f>IF(L260="nio",0,IF(Q260&gt;0,Q260*J260/AA260,0))*VLOOKUP(B260,'2-Kosten per locatie'!$A$14:$C$56,3,FALSE)</f>
        <v>0</v>
      </c>
      <c r="X260" s="337">
        <f>IF(L260="nio",0,IF(L260&gt;0,VLOOKUP(H260,'3-Productie normen'!A:L,VLOOKUP(L260,'3-Productie normen'!$B$35:$C$38,2,FALSE),FALSE)))</f>
        <v>0</v>
      </c>
      <c r="Y260" s="337">
        <f t="shared" si="42"/>
        <v>0</v>
      </c>
      <c r="Z260" s="337">
        <f t="shared" si="43"/>
        <v>0</v>
      </c>
      <c r="AA260" s="337">
        <f t="shared" si="44"/>
        <v>0</v>
      </c>
      <c r="AB260" s="338" t="str">
        <f>VLOOKUP(H260,'3-Productie normen'!A:O,12,FALSE)</f>
        <v>V</v>
      </c>
      <c r="AC260" s="338"/>
      <c r="AE260" s="339">
        <f t="shared" si="39"/>
        <v>15172.5</v>
      </c>
    </row>
    <row r="261" spans="1:31" ht="14.1" customHeight="1">
      <c r="A261" s="71">
        <v>261</v>
      </c>
      <c r="B261" s="482" t="s">
        <v>64</v>
      </c>
      <c r="C261" s="482"/>
      <c r="D261" s="487" t="s">
        <v>184</v>
      </c>
      <c r="E261" s="244" t="s">
        <v>419</v>
      </c>
      <c r="F261" s="513" t="s">
        <v>185</v>
      </c>
      <c r="G261" s="84" t="s">
        <v>420</v>
      </c>
      <c r="H261" s="314" t="s">
        <v>145</v>
      </c>
      <c r="I261" s="82" t="s">
        <v>225</v>
      </c>
      <c r="J261" s="236">
        <v>58.5</v>
      </c>
      <c r="K261" s="336">
        <f t="shared" si="41"/>
        <v>255</v>
      </c>
      <c r="L261" s="247">
        <v>255</v>
      </c>
      <c r="M261" s="247"/>
      <c r="N261" s="247"/>
      <c r="O261" s="247"/>
      <c r="P261" s="247"/>
      <c r="Q261" s="247"/>
      <c r="R261" s="246" t="e">
        <f>IF(L261="nio",0,IF(L261&gt;0,L261*J261/X261,0))*VLOOKUP(B261,'2-Kosten per locatie'!$A$14:$C$56,3,FALSE)</f>
        <v>#DIV/0!</v>
      </c>
      <c r="S261" s="246">
        <f>IF(L261="nio",0,IF(M261&gt;0,M261*J261/Y261,0))*VLOOKUP(B261,'2-Kosten per locatie'!$A$14:$C$56,3,FALSE)</f>
        <v>0</v>
      </c>
      <c r="T261" s="246">
        <f>IF(L261="nio",0,IF(N261&gt;0,N261*J261/Z261,0))*VLOOKUP(B261,'2-Kosten per locatie'!$A$14:$C$56,3,FALSE)</f>
        <v>0</v>
      </c>
      <c r="U261" s="246">
        <f>IF(L261="nio",0,IF(O261&gt;0,O261*J261/AA261,0))*VLOOKUP(B261,'2-Kosten per locatie'!$A$14:$C$56,3,FALSE)</f>
        <v>0</v>
      </c>
      <c r="V261" s="246">
        <f>IF(L261="nio",0,IF(P261&gt;0,P261*J261/Z261,0))*VLOOKUP(B261,'2-Kosten per locatie'!$A$14:$C$56,3,FALSE)</f>
        <v>0</v>
      </c>
      <c r="W261" s="246">
        <f>IF(L261="nio",0,IF(Q261&gt;0,Q261*J261/AA261,0))*VLOOKUP(B261,'2-Kosten per locatie'!$A$14:$C$56,3,FALSE)</f>
        <v>0</v>
      </c>
      <c r="X261" s="337">
        <f>IF(L261="nio",0,IF(L261&gt;0,VLOOKUP(H261,'3-Productie normen'!A:L,VLOOKUP(L261,'3-Productie normen'!$B$35:$C$38,2,FALSE),FALSE)))</f>
        <v>0</v>
      </c>
      <c r="Y261" s="337">
        <f t="shared" si="42"/>
        <v>0</v>
      </c>
      <c r="Z261" s="337">
        <f t="shared" si="43"/>
        <v>0</v>
      </c>
      <c r="AA261" s="337">
        <f t="shared" si="44"/>
        <v>0</v>
      </c>
      <c r="AB261" s="338" t="str">
        <f>VLOOKUP(H261,'3-Productie normen'!A:O,12,FALSE)</f>
        <v>B</v>
      </c>
      <c r="AC261" s="338"/>
      <c r="AE261" s="339">
        <f t="shared" si="39"/>
        <v>14917.5</v>
      </c>
    </row>
    <row r="262" spans="1:31" ht="14.1" customHeight="1">
      <c r="A262" s="71">
        <v>262</v>
      </c>
      <c r="B262" s="482" t="s">
        <v>64</v>
      </c>
      <c r="C262" s="482"/>
      <c r="D262" s="487" t="s">
        <v>184</v>
      </c>
      <c r="E262" s="243" t="s">
        <v>421</v>
      </c>
      <c r="F262" s="513" t="s">
        <v>185</v>
      </c>
      <c r="G262" s="82" t="s">
        <v>189</v>
      </c>
      <c r="H262" s="314" t="s">
        <v>128</v>
      </c>
      <c r="I262" s="82" t="s">
        <v>225</v>
      </c>
      <c r="J262" s="236">
        <v>84.3</v>
      </c>
      <c r="K262" s="336">
        <f t="shared" si="41"/>
        <v>255</v>
      </c>
      <c r="L262" s="247">
        <v>255</v>
      </c>
      <c r="M262" s="247"/>
      <c r="N262" s="247"/>
      <c r="O262" s="247"/>
      <c r="P262" s="247"/>
      <c r="Q262" s="247"/>
      <c r="R262" s="246" t="e">
        <f>IF(L262="nio",0,IF(L262&gt;0,L262*J262/X262,0))*VLOOKUP(B262,'2-Kosten per locatie'!$A$14:$C$56,3,FALSE)</f>
        <v>#DIV/0!</v>
      </c>
      <c r="S262" s="246">
        <f>IF(L262="nio",0,IF(M262&gt;0,M262*J262/Y262,0))*VLOOKUP(B262,'2-Kosten per locatie'!$A$14:$C$56,3,FALSE)</f>
        <v>0</v>
      </c>
      <c r="T262" s="246">
        <f>IF(L262="nio",0,IF(N262&gt;0,N262*J262/Z262,0))*VLOOKUP(B262,'2-Kosten per locatie'!$A$14:$C$56,3,FALSE)</f>
        <v>0</v>
      </c>
      <c r="U262" s="246">
        <f>IF(L262="nio",0,IF(O262&gt;0,O262*J262/AA262,0))*VLOOKUP(B262,'2-Kosten per locatie'!$A$14:$C$56,3,FALSE)</f>
        <v>0</v>
      </c>
      <c r="V262" s="246">
        <f>IF(L262="nio",0,IF(P262&gt;0,P262*J262/Z262,0))*VLOOKUP(B262,'2-Kosten per locatie'!$A$14:$C$56,3,FALSE)</f>
        <v>0</v>
      </c>
      <c r="W262" s="246">
        <f>IF(L262="nio",0,IF(Q262&gt;0,Q262*J262/AA262,0))*VLOOKUP(B262,'2-Kosten per locatie'!$A$14:$C$56,3,FALSE)</f>
        <v>0</v>
      </c>
      <c r="X262" s="337">
        <f>IF(L262="nio",0,IF(L262&gt;0,VLOOKUP(H262,'3-Productie normen'!A:L,VLOOKUP(L262,'3-Productie normen'!$B$35:$C$38,2,FALSE),FALSE)))</f>
        <v>0</v>
      </c>
      <c r="Y262" s="337">
        <f t="shared" si="42"/>
        <v>0</v>
      </c>
      <c r="Z262" s="337">
        <f t="shared" si="43"/>
        <v>0</v>
      </c>
      <c r="AA262" s="337">
        <f t="shared" si="44"/>
        <v>0</v>
      </c>
      <c r="AB262" s="338" t="str">
        <f>VLOOKUP(H262,'3-Productie normen'!A:O,12,FALSE)</f>
        <v>B</v>
      </c>
      <c r="AC262" s="338"/>
      <c r="AE262" s="339">
        <f t="shared" si="39"/>
        <v>21496.5</v>
      </c>
    </row>
    <row r="263" spans="1:31" ht="14.1" customHeight="1">
      <c r="A263" s="71">
        <v>263</v>
      </c>
      <c r="B263" s="482" t="s">
        <v>64</v>
      </c>
      <c r="C263" s="482"/>
      <c r="D263" s="487" t="s">
        <v>184</v>
      </c>
      <c r="E263" s="243" t="s">
        <v>422</v>
      </c>
      <c r="F263" s="513" t="s">
        <v>185</v>
      </c>
      <c r="G263" s="82" t="s">
        <v>189</v>
      </c>
      <c r="H263" s="314" t="s">
        <v>128</v>
      </c>
      <c r="I263" s="82" t="s">
        <v>187</v>
      </c>
      <c r="J263" s="236">
        <v>31.9</v>
      </c>
      <c r="K263" s="336">
        <f t="shared" si="41"/>
        <v>255</v>
      </c>
      <c r="L263" s="247">
        <v>255</v>
      </c>
      <c r="M263" s="247"/>
      <c r="N263" s="247"/>
      <c r="O263" s="247"/>
      <c r="P263" s="247"/>
      <c r="Q263" s="247"/>
      <c r="R263" s="246" t="e">
        <f>IF(L263="nio",0,IF(L263&gt;0,L263*J263/X263,0))*VLOOKUP(B263,'2-Kosten per locatie'!$A$14:$C$56,3,FALSE)</f>
        <v>#DIV/0!</v>
      </c>
      <c r="S263" s="246">
        <f>IF(L263="nio",0,IF(M263&gt;0,M263*J263/Y263,0))*VLOOKUP(B263,'2-Kosten per locatie'!$A$14:$C$56,3,FALSE)</f>
        <v>0</v>
      </c>
      <c r="T263" s="246">
        <f>IF(L263="nio",0,IF(N263&gt;0,N263*J263/Z263,0))*VLOOKUP(B263,'2-Kosten per locatie'!$A$14:$C$56,3,FALSE)</f>
        <v>0</v>
      </c>
      <c r="U263" s="246">
        <f>IF(L263="nio",0,IF(O263&gt;0,O263*J263/AA263,0))*VLOOKUP(B263,'2-Kosten per locatie'!$A$14:$C$56,3,FALSE)</f>
        <v>0</v>
      </c>
      <c r="V263" s="246">
        <f>IF(L263="nio",0,IF(P263&gt;0,P263*J263/Z263,0))*VLOOKUP(B263,'2-Kosten per locatie'!$A$14:$C$56,3,FALSE)</f>
        <v>0</v>
      </c>
      <c r="W263" s="246">
        <f>IF(L263="nio",0,IF(Q263&gt;0,Q263*J263/AA263,0))*VLOOKUP(B263,'2-Kosten per locatie'!$A$14:$C$56,3,FALSE)</f>
        <v>0</v>
      </c>
      <c r="X263" s="337">
        <f>IF(L263="nio",0,IF(L263&gt;0,VLOOKUP(H263,'3-Productie normen'!A:L,VLOOKUP(L263,'3-Productie normen'!$B$35:$C$38,2,FALSE),FALSE)))</f>
        <v>0</v>
      </c>
      <c r="Y263" s="337">
        <f t="shared" si="42"/>
        <v>0</v>
      </c>
      <c r="Z263" s="337">
        <f t="shared" si="43"/>
        <v>0</v>
      </c>
      <c r="AA263" s="337">
        <f t="shared" si="44"/>
        <v>0</v>
      </c>
      <c r="AB263" s="338" t="str">
        <f>VLOOKUP(H263,'3-Productie normen'!A:O,12,FALSE)</f>
        <v>B</v>
      </c>
      <c r="AC263" s="338"/>
      <c r="AE263" s="339">
        <f t="shared" si="39"/>
        <v>8134.5</v>
      </c>
    </row>
    <row r="264" spans="1:31" ht="14.1" customHeight="1">
      <c r="A264" s="71">
        <v>264</v>
      </c>
      <c r="B264" s="482" t="s">
        <v>64</v>
      </c>
      <c r="C264" s="482"/>
      <c r="D264" s="487" t="s">
        <v>184</v>
      </c>
      <c r="E264" s="243" t="s">
        <v>423</v>
      </c>
      <c r="F264" s="513" t="s">
        <v>185</v>
      </c>
      <c r="G264" s="82" t="s">
        <v>189</v>
      </c>
      <c r="H264" s="314" t="s">
        <v>128</v>
      </c>
      <c r="I264" s="82" t="s">
        <v>187</v>
      </c>
      <c r="J264" s="236">
        <v>9.65</v>
      </c>
      <c r="K264" s="336">
        <f t="shared" si="41"/>
        <v>255</v>
      </c>
      <c r="L264" s="247">
        <v>255</v>
      </c>
      <c r="M264" s="247"/>
      <c r="N264" s="247"/>
      <c r="O264" s="247"/>
      <c r="P264" s="247"/>
      <c r="Q264" s="247"/>
      <c r="R264" s="246" t="e">
        <f>IF(L264="nio",0,IF(L264&gt;0,L264*J264/X264,0))*VLOOKUP(B264,'2-Kosten per locatie'!$A$14:$C$56,3,FALSE)</f>
        <v>#DIV/0!</v>
      </c>
      <c r="S264" s="246">
        <f>IF(L264="nio",0,IF(M264&gt;0,M264*J264/Y264,0))*VLOOKUP(B264,'2-Kosten per locatie'!$A$14:$C$56,3,FALSE)</f>
        <v>0</v>
      </c>
      <c r="T264" s="246">
        <f>IF(L264="nio",0,IF(N264&gt;0,N264*J264/Z264,0))*VLOOKUP(B264,'2-Kosten per locatie'!$A$14:$C$56,3,FALSE)</f>
        <v>0</v>
      </c>
      <c r="U264" s="246">
        <f>IF(L264="nio",0,IF(O264&gt;0,O264*J264/AA264,0))*VLOOKUP(B264,'2-Kosten per locatie'!$A$14:$C$56,3,FALSE)</f>
        <v>0</v>
      </c>
      <c r="V264" s="246">
        <f>IF(L264="nio",0,IF(P264&gt;0,P264*J264/Z264,0))*VLOOKUP(B264,'2-Kosten per locatie'!$A$14:$C$56,3,FALSE)</f>
        <v>0</v>
      </c>
      <c r="W264" s="246">
        <f>IF(L264="nio",0,IF(Q264&gt;0,Q264*J264/AA264,0))*VLOOKUP(B264,'2-Kosten per locatie'!$A$14:$C$56,3,FALSE)</f>
        <v>0</v>
      </c>
      <c r="X264" s="337">
        <f>IF(L264="nio",0,IF(L264&gt;0,VLOOKUP(H264,'3-Productie normen'!A:L,VLOOKUP(L264,'3-Productie normen'!$B$35:$C$38,2,FALSE),FALSE)))</f>
        <v>0</v>
      </c>
      <c r="Y264" s="337">
        <f t="shared" si="42"/>
        <v>0</v>
      </c>
      <c r="Z264" s="337">
        <f t="shared" si="43"/>
        <v>0</v>
      </c>
      <c r="AA264" s="337">
        <f t="shared" si="44"/>
        <v>0</v>
      </c>
      <c r="AB264" s="338" t="str">
        <f>VLOOKUP(H264,'3-Productie normen'!A:O,12,FALSE)</f>
        <v>B</v>
      </c>
      <c r="AC264" s="338"/>
      <c r="AE264" s="339">
        <f t="shared" si="39"/>
        <v>2460.75</v>
      </c>
    </row>
    <row r="265" spans="1:31" ht="14.1" customHeight="1">
      <c r="A265" s="71">
        <v>265</v>
      </c>
      <c r="B265" s="482" t="s">
        <v>64</v>
      </c>
      <c r="C265" s="482"/>
      <c r="D265" s="487" t="s">
        <v>184</v>
      </c>
      <c r="E265" s="243" t="s">
        <v>424</v>
      </c>
      <c r="F265" s="513" t="s">
        <v>185</v>
      </c>
      <c r="G265" s="82" t="s">
        <v>189</v>
      </c>
      <c r="H265" s="314" t="s">
        <v>128</v>
      </c>
      <c r="I265" s="459" t="s">
        <v>187</v>
      </c>
      <c r="J265" s="236">
        <v>12.8</v>
      </c>
      <c r="K265" s="336">
        <f t="shared" si="41"/>
        <v>255</v>
      </c>
      <c r="L265" s="247">
        <v>255</v>
      </c>
      <c r="M265" s="247"/>
      <c r="N265" s="247"/>
      <c r="O265" s="247"/>
      <c r="P265" s="247"/>
      <c r="Q265" s="247"/>
      <c r="R265" s="246" t="e">
        <f>IF(L265="nio",0,IF(L265&gt;0,L265*J265/X265,0))*VLOOKUP(B265,'2-Kosten per locatie'!$A$14:$C$56,3,FALSE)</f>
        <v>#DIV/0!</v>
      </c>
      <c r="S265" s="246">
        <f>IF(L265="nio",0,IF(M265&gt;0,M265*J265/Y265,0))*VLOOKUP(B265,'2-Kosten per locatie'!$A$14:$C$56,3,FALSE)</f>
        <v>0</v>
      </c>
      <c r="T265" s="246">
        <f>IF(L265="nio",0,IF(N265&gt;0,N265*J265/Z265,0))*VLOOKUP(B265,'2-Kosten per locatie'!$A$14:$C$56,3,FALSE)</f>
        <v>0</v>
      </c>
      <c r="U265" s="246">
        <f>IF(L265="nio",0,IF(O265&gt;0,O265*J265/AA265,0))*VLOOKUP(B265,'2-Kosten per locatie'!$A$14:$C$56,3,FALSE)</f>
        <v>0</v>
      </c>
      <c r="V265" s="246">
        <f>IF(L265="nio",0,IF(P265&gt;0,P265*J265/Z265,0))*VLOOKUP(B265,'2-Kosten per locatie'!$A$14:$C$56,3,FALSE)</f>
        <v>0</v>
      </c>
      <c r="W265" s="246">
        <f>IF(L265="nio",0,IF(Q265&gt;0,Q265*J265/AA265,0))*VLOOKUP(B265,'2-Kosten per locatie'!$A$14:$C$56,3,FALSE)</f>
        <v>0</v>
      </c>
      <c r="X265" s="337">
        <f>IF(L265="nio",0,IF(L265&gt;0,VLOOKUP(H265,'3-Productie normen'!A:L,VLOOKUP(L265,'3-Productie normen'!$B$35:$C$38,2,FALSE),FALSE)))</f>
        <v>0</v>
      </c>
      <c r="Y265" s="337">
        <f t="shared" si="42"/>
        <v>0</v>
      </c>
      <c r="Z265" s="337">
        <f t="shared" si="43"/>
        <v>0</v>
      </c>
      <c r="AA265" s="337">
        <f t="shared" si="44"/>
        <v>0</v>
      </c>
      <c r="AB265" s="338" t="str">
        <f>VLOOKUP(H265,'3-Productie normen'!A:O,12,FALSE)</f>
        <v>B</v>
      </c>
      <c r="AC265" s="338"/>
      <c r="AE265" s="339">
        <f t="shared" si="39"/>
        <v>3264</v>
      </c>
    </row>
    <row r="266" spans="1:31" ht="14.1" customHeight="1">
      <c r="A266" s="71">
        <v>266</v>
      </c>
      <c r="B266" s="482" t="s">
        <v>64</v>
      </c>
      <c r="C266" s="482"/>
      <c r="D266" s="487" t="s">
        <v>184</v>
      </c>
      <c r="E266" s="243" t="s">
        <v>425</v>
      </c>
      <c r="F266" s="513" t="s">
        <v>185</v>
      </c>
      <c r="G266" s="82" t="s">
        <v>189</v>
      </c>
      <c r="H266" s="314" t="s">
        <v>128</v>
      </c>
      <c r="I266" s="82" t="s">
        <v>187</v>
      </c>
      <c r="J266" s="236">
        <v>7.35</v>
      </c>
      <c r="K266" s="336">
        <f t="shared" si="41"/>
        <v>255</v>
      </c>
      <c r="L266" s="247">
        <v>255</v>
      </c>
      <c r="M266" s="247"/>
      <c r="N266" s="247"/>
      <c r="O266" s="247"/>
      <c r="P266" s="247"/>
      <c r="Q266" s="247"/>
      <c r="R266" s="246" t="e">
        <f>IF(L266="nio",0,IF(L266&gt;0,L266*J266/X266,0))*VLOOKUP(B266,'2-Kosten per locatie'!$A$14:$C$56,3,FALSE)</f>
        <v>#DIV/0!</v>
      </c>
      <c r="S266" s="246">
        <f>IF(L266="nio",0,IF(M266&gt;0,M266*J266/Y266,0))*VLOOKUP(B266,'2-Kosten per locatie'!$A$14:$C$56,3,FALSE)</f>
        <v>0</v>
      </c>
      <c r="T266" s="246">
        <f>IF(L266="nio",0,IF(N266&gt;0,N266*J266/Z266,0))*VLOOKUP(B266,'2-Kosten per locatie'!$A$14:$C$56,3,FALSE)</f>
        <v>0</v>
      </c>
      <c r="U266" s="246">
        <f>IF(L266="nio",0,IF(O266&gt;0,O266*J266/AA266,0))*VLOOKUP(B266,'2-Kosten per locatie'!$A$14:$C$56,3,FALSE)</f>
        <v>0</v>
      </c>
      <c r="V266" s="246">
        <f>IF(L266="nio",0,IF(P266&gt;0,P266*J266/Z266,0))*VLOOKUP(B266,'2-Kosten per locatie'!$A$14:$C$56,3,FALSE)</f>
        <v>0</v>
      </c>
      <c r="W266" s="246">
        <f>IF(L266="nio",0,IF(Q266&gt;0,Q266*J266/AA266,0))*VLOOKUP(B266,'2-Kosten per locatie'!$A$14:$C$56,3,FALSE)</f>
        <v>0</v>
      </c>
      <c r="X266" s="337">
        <f>IF(L266="nio",0,IF(L266&gt;0,VLOOKUP(H266,'3-Productie normen'!A:L,VLOOKUP(L266,'3-Productie normen'!$B$35:$C$38,2,FALSE),FALSE)))</f>
        <v>0</v>
      </c>
      <c r="Y266" s="337">
        <f t="shared" si="42"/>
        <v>0</v>
      </c>
      <c r="Z266" s="337">
        <f t="shared" si="43"/>
        <v>0</v>
      </c>
      <c r="AA266" s="337">
        <f t="shared" si="44"/>
        <v>0</v>
      </c>
      <c r="AB266" s="338" t="str">
        <f>VLOOKUP(H266,'3-Productie normen'!A:O,12,FALSE)</f>
        <v>B</v>
      </c>
      <c r="AC266" s="338"/>
      <c r="AE266" s="339">
        <f t="shared" ref="AE266:AE329" si="49">K266*J266</f>
        <v>1874.25</v>
      </c>
    </row>
    <row r="267" spans="1:31" ht="14.1" customHeight="1">
      <c r="A267" s="71">
        <v>267</v>
      </c>
      <c r="B267" s="482" t="s">
        <v>64</v>
      </c>
      <c r="C267" s="482"/>
      <c r="D267" s="487" t="s">
        <v>184</v>
      </c>
      <c r="E267" s="243"/>
      <c r="F267" s="513" t="s">
        <v>185</v>
      </c>
      <c r="G267" s="82" t="s">
        <v>193</v>
      </c>
      <c r="H267" s="314" t="s">
        <v>135</v>
      </c>
      <c r="I267" s="82" t="s">
        <v>225</v>
      </c>
      <c r="J267" s="236">
        <v>6.75</v>
      </c>
      <c r="K267" s="336">
        <f t="shared" si="41"/>
        <v>255</v>
      </c>
      <c r="L267" s="247">
        <v>255</v>
      </c>
      <c r="M267" s="247"/>
      <c r="N267" s="247"/>
      <c r="O267" s="247"/>
      <c r="P267" s="247"/>
      <c r="Q267" s="247"/>
      <c r="R267" s="246" t="e">
        <f>IF(L267="nio",0,IF(L267&gt;0,L267*J267/X267,0))*VLOOKUP(B267,'2-Kosten per locatie'!$A$14:$C$56,3,FALSE)</f>
        <v>#DIV/0!</v>
      </c>
      <c r="S267" s="246">
        <f>IF(L267="nio",0,IF(M267&gt;0,M267*J267/Y267,0))*VLOOKUP(B267,'2-Kosten per locatie'!$A$14:$C$56,3,FALSE)</f>
        <v>0</v>
      </c>
      <c r="T267" s="246">
        <f>IF(L267="nio",0,IF(N267&gt;0,N267*J267/Z267,0))*VLOOKUP(B267,'2-Kosten per locatie'!$A$14:$C$56,3,FALSE)</f>
        <v>0</v>
      </c>
      <c r="U267" s="246">
        <f>IF(L267="nio",0,IF(O267&gt;0,O267*J267/AA267,0))*VLOOKUP(B267,'2-Kosten per locatie'!$A$14:$C$56,3,FALSE)</f>
        <v>0</v>
      </c>
      <c r="V267" s="246">
        <f>IF(L267="nio",0,IF(P267&gt;0,P267*J267/Z267,0))*VLOOKUP(B267,'2-Kosten per locatie'!$A$14:$C$56,3,FALSE)</f>
        <v>0</v>
      </c>
      <c r="W267" s="246">
        <f>IF(L267="nio",0,IF(Q267&gt;0,Q267*J267/AA267,0))*VLOOKUP(B267,'2-Kosten per locatie'!$A$14:$C$56,3,FALSE)</f>
        <v>0</v>
      </c>
      <c r="X267" s="337">
        <f>IF(L267="nio",0,IF(L267&gt;0,VLOOKUP(H267,'3-Productie normen'!A:L,VLOOKUP(L267,'3-Productie normen'!$B$35:$C$38,2,FALSE),FALSE)))</f>
        <v>0</v>
      </c>
      <c r="Y267" s="337">
        <f t="shared" si="42"/>
        <v>0</v>
      </c>
      <c r="Z267" s="337">
        <f t="shared" si="43"/>
        <v>0</v>
      </c>
      <c r="AA267" s="337">
        <f t="shared" si="44"/>
        <v>0</v>
      </c>
      <c r="AB267" s="338" t="str">
        <f>VLOOKUP(H267,'3-Productie normen'!A:O,12,FALSE)</f>
        <v>V</v>
      </c>
      <c r="AC267" s="338"/>
      <c r="AE267" s="339">
        <f t="shared" si="49"/>
        <v>1721.25</v>
      </c>
    </row>
    <row r="268" spans="1:31" ht="14.1" customHeight="1">
      <c r="A268" s="71">
        <v>268</v>
      </c>
      <c r="B268" s="482" t="s">
        <v>64</v>
      </c>
      <c r="C268" s="482"/>
      <c r="D268" s="487" t="s">
        <v>184</v>
      </c>
      <c r="E268" s="243" t="s">
        <v>426</v>
      </c>
      <c r="F268" s="513" t="s">
        <v>185</v>
      </c>
      <c r="G268" s="82" t="s">
        <v>218</v>
      </c>
      <c r="H268" s="314" t="s">
        <v>145</v>
      </c>
      <c r="I268" s="82" t="s">
        <v>187</v>
      </c>
      <c r="J268" s="236">
        <v>15.7</v>
      </c>
      <c r="K268" s="336">
        <f t="shared" ref="K268:K331" si="50">SUM(L268:Q268)</f>
        <v>255</v>
      </c>
      <c r="L268" s="247">
        <v>255</v>
      </c>
      <c r="M268" s="247"/>
      <c r="N268" s="247"/>
      <c r="O268" s="247"/>
      <c r="P268" s="247"/>
      <c r="Q268" s="247"/>
      <c r="R268" s="246" t="e">
        <f>IF(L268="nio",0,IF(L268&gt;0,L268*J268/X268,0))*VLOOKUP(B268,'2-Kosten per locatie'!$A$14:$C$56,3,FALSE)</f>
        <v>#DIV/0!</v>
      </c>
      <c r="S268" s="246">
        <f>IF(L268="nio",0,IF(M268&gt;0,M268*J268/Y268,0))*VLOOKUP(B268,'2-Kosten per locatie'!$A$14:$C$56,3,FALSE)</f>
        <v>0</v>
      </c>
      <c r="T268" s="246">
        <f>IF(L268="nio",0,IF(N268&gt;0,N268*J268/Z268,0))*VLOOKUP(B268,'2-Kosten per locatie'!$A$14:$C$56,3,FALSE)</f>
        <v>0</v>
      </c>
      <c r="U268" s="246">
        <f>IF(L268="nio",0,IF(O268&gt;0,O268*J268/AA268,0))*VLOOKUP(B268,'2-Kosten per locatie'!$A$14:$C$56,3,FALSE)</f>
        <v>0</v>
      </c>
      <c r="V268" s="246">
        <f>IF(L268="nio",0,IF(P268&gt;0,P268*J268/Z268,0))*VLOOKUP(B268,'2-Kosten per locatie'!$A$14:$C$56,3,FALSE)</f>
        <v>0</v>
      </c>
      <c r="W268" s="246">
        <f>IF(L268="nio",0,IF(Q268&gt;0,Q268*J268/AA268,0))*VLOOKUP(B268,'2-Kosten per locatie'!$A$14:$C$56,3,FALSE)</f>
        <v>0</v>
      </c>
      <c r="X268" s="337">
        <f>IF(L268="nio",0,IF(L268&gt;0,VLOOKUP(H268,'3-Productie normen'!A:L,VLOOKUP(L268,'3-Productie normen'!$B$35:$C$38,2,FALSE),FALSE)))</f>
        <v>0</v>
      </c>
      <c r="Y268" s="337">
        <f t="shared" ref="Y268:Y331" si="51">IF(M268&gt;0,X268*$Y$8,0)</f>
        <v>0</v>
      </c>
      <c r="Z268" s="337">
        <f t="shared" ref="Z268:Z331" si="52">IF((OR(N268&gt;0,P268&gt;0)),X268*$Z$8,0)</f>
        <v>0</v>
      </c>
      <c r="AA268" s="337">
        <f t="shared" ref="AA268:AA331" si="53">IF((OR(O268&gt;0,Q268&gt;0)),X268*$AA$8,0)</f>
        <v>0</v>
      </c>
      <c r="AB268" s="338" t="str">
        <f>VLOOKUP(H268,'3-Productie normen'!A:O,12,FALSE)</f>
        <v>B</v>
      </c>
      <c r="AC268" s="338"/>
      <c r="AE268" s="339">
        <f t="shared" si="49"/>
        <v>4003.5</v>
      </c>
    </row>
    <row r="269" spans="1:31" ht="14.1" customHeight="1">
      <c r="A269" s="71">
        <v>269</v>
      </c>
      <c r="B269" s="482" t="s">
        <v>64</v>
      </c>
      <c r="C269" s="482"/>
      <c r="D269" s="487" t="s">
        <v>184</v>
      </c>
      <c r="E269" s="243" t="s">
        <v>427</v>
      </c>
      <c r="F269" s="513" t="s">
        <v>185</v>
      </c>
      <c r="G269" s="82" t="s">
        <v>428</v>
      </c>
      <c r="H269" s="314" t="s">
        <v>128</v>
      </c>
      <c r="I269" s="82" t="s">
        <v>358</v>
      </c>
      <c r="J269" s="236">
        <v>536</v>
      </c>
      <c r="K269" s="336">
        <f t="shared" si="50"/>
        <v>255</v>
      </c>
      <c r="L269" s="247">
        <v>255</v>
      </c>
      <c r="M269" s="247"/>
      <c r="N269" s="247"/>
      <c r="O269" s="247"/>
      <c r="P269" s="247"/>
      <c r="Q269" s="247"/>
      <c r="R269" s="246" t="e">
        <f>IF(L269="nio",0,IF(L269&gt;0,L269*J269/X269,0))*VLOOKUP(B269,'2-Kosten per locatie'!$A$14:$C$56,3,FALSE)</f>
        <v>#DIV/0!</v>
      </c>
      <c r="S269" s="246">
        <f>IF(L269="nio",0,IF(M269&gt;0,M269*J269/Y269,0))*VLOOKUP(B269,'2-Kosten per locatie'!$A$14:$C$56,3,FALSE)</f>
        <v>0</v>
      </c>
      <c r="T269" s="246">
        <f>IF(L269="nio",0,IF(N269&gt;0,N269*J269/Z269,0))*VLOOKUP(B269,'2-Kosten per locatie'!$A$14:$C$56,3,FALSE)</f>
        <v>0</v>
      </c>
      <c r="U269" s="246">
        <f>IF(L269="nio",0,IF(O269&gt;0,O269*J269/AA269,0))*VLOOKUP(B269,'2-Kosten per locatie'!$A$14:$C$56,3,FALSE)</f>
        <v>0</v>
      </c>
      <c r="V269" s="246">
        <f>IF(L269="nio",0,IF(P269&gt;0,P269*J269/Z269,0))*VLOOKUP(B269,'2-Kosten per locatie'!$A$14:$C$56,3,FALSE)</f>
        <v>0</v>
      </c>
      <c r="W269" s="246">
        <f>IF(L269="nio",0,IF(Q269&gt;0,Q269*J269/AA269,0))*VLOOKUP(B269,'2-Kosten per locatie'!$A$14:$C$56,3,FALSE)</f>
        <v>0</v>
      </c>
      <c r="X269" s="337">
        <f>IF(L269="nio",0,IF(L269&gt;0,VLOOKUP(H269,'3-Productie normen'!A:L,VLOOKUP(L269,'3-Productie normen'!$B$35:$C$38,2,FALSE),FALSE)))</f>
        <v>0</v>
      </c>
      <c r="Y269" s="337">
        <f t="shared" si="51"/>
        <v>0</v>
      </c>
      <c r="Z269" s="337">
        <f t="shared" si="52"/>
        <v>0</v>
      </c>
      <c r="AA269" s="337">
        <f t="shared" si="53"/>
        <v>0</v>
      </c>
      <c r="AB269" s="338" t="str">
        <f>VLOOKUP(H269,'3-Productie normen'!A:O,12,FALSE)</f>
        <v>B</v>
      </c>
      <c r="AC269" s="338"/>
      <c r="AE269" s="339">
        <f t="shared" si="49"/>
        <v>136680</v>
      </c>
    </row>
    <row r="270" spans="1:31" ht="14.1" customHeight="1">
      <c r="A270" s="71">
        <v>270</v>
      </c>
      <c r="B270" s="482" t="s">
        <v>64</v>
      </c>
      <c r="C270" s="482"/>
      <c r="D270" s="487" t="s">
        <v>184</v>
      </c>
      <c r="E270" s="243" t="s">
        <v>429</v>
      </c>
      <c r="F270" s="513" t="s">
        <v>185</v>
      </c>
      <c r="G270" s="82" t="s">
        <v>430</v>
      </c>
      <c r="H270" s="314" t="s">
        <v>135</v>
      </c>
      <c r="I270" s="82" t="s">
        <v>187</v>
      </c>
      <c r="J270" s="236">
        <v>40</v>
      </c>
      <c r="K270" s="336">
        <f t="shared" si="50"/>
        <v>255</v>
      </c>
      <c r="L270" s="247">
        <v>255</v>
      </c>
      <c r="M270" s="247"/>
      <c r="N270" s="247"/>
      <c r="O270" s="247"/>
      <c r="P270" s="247"/>
      <c r="Q270" s="247"/>
      <c r="R270" s="246" t="e">
        <f>IF(L270="nio",0,IF(L270&gt;0,L270*J270/X270,0))*VLOOKUP(B270,'2-Kosten per locatie'!$A$14:$C$56,3,FALSE)</f>
        <v>#DIV/0!</v>
      </c>
      <c r="S270" s="246">
        <f>IF(L270="nio",0,IF(M270&gt;0,M270*J270/Y270,0))*VLOOKUP(B270,'2-Kosten per locatie'!$A$14:$C$56,3,FALSE)</f>
        <v>0</v>
      </c>
      <c r="T270" s="246">
        <f>IF(L270="nio",0,IF(N270&gt;0,N270*J270/Z270,0))*VLOOKUP(B270,'2-Kosten per locatie'!$A$14:$C$56,3,FALSE)</f>
        <v>0</v>
      </c>
      <c r="U270" s="246">
        <f>IF(L270="nio",0,IF(O270&gt;0,O270*J270/AA270,0))*VLOOKUP(B270,'2-Kosten per locatie'!$A$14:$C$56,3,FALSE)</f>
        <v>0</v>
      </c>
      <c r="V270" s="246">
        <f>IF(L270="nio",0,IF(P270&gt;0,P270*J270/Z270,0))*VLOOKUP(B270,'2-Kosten per locatie'!$A$14:$C$56,3,FALSE)</f>
        <v>0</v>
      </c>
      <c r="W270" s="246">
        <f>IF(L270="nio",0,IF(Q270&gt;0,Q270*J270/AA270,0))*VLOOKUP(B270,'2-Kosten per locatie'!$A$14:$C$56,3,FALSE)</f>
        <v>0</v>
      </c>
      <c r="X270" s="337">
        <f>IF(L270="nio",0,IF(L270&gt;0,VLOOKUP(H270,'3-Productie normen'!A:L,VLOOKUP(L270,'3-Productie normen'!$B$35:$C$38,2,FALSE),FALSE)))</f>
        <v>0</v>
      </c>
      <c r="Y270" s="337">
        <f t="shared" si="51"/>
        <v>0</v>
      </c>
      <c r="Z270" s="337">
        <f t="shared" si="52"/>
        <v>0</v>
      </c>
      <c r="AA270" s="337">
        <f t="shared" si="53"/>
        <v>0</v>
      </c>
      <c r="AB270" s="338" t="str">
        <f>VLOOKUP(H270,'3-Productie normen'!A:O,12,FALSE)</f>
        <v>V</v>
      </c>
      <c r="AC270" s="338"/>
      <c r="AE270" s="339">
        <f t="shared" si="49"/>
        <v>10200</v>
      </c>
    </row>
    <row r="271" spans="1:31" ht="14.1" customHeight="1">
      <c r="A271" s="71">
        <v>271</v>
      </c>
      <c r="B271" s="482" t="s">
        <v>64</v>
      </c>
      <c r="C271" s="482"/>
      <c r="D271" s="487" t="s">
        <v>184</v>
      </c>
      <c r="E271" s="243" t="s">
        <v>431</v>
      </c>
      <c r="F271" s="513" t="s">
        <v>185</v>
      </c>
      <c r="G271" s="82" t="s">
        <v>432</v>
      </c>
      <c r="H271" s="314" t="s">
        <v>128</v>
      </c>
      <c r="I271" s="459" t="s">
        <v>187</v>
      </c>
      <c r="J271" s="236">
        <v>15.75</v>
      </c>
      <c r="K271" s="336">
        <f t="shared" si="50"/>
        <v>255</v>
      </c>
      <c r="L271" s="247">
        <v>255</v>
      </c>
      <c r="M271" s="247"/>
      <c r="N271" s="247"/>
      <c r="O271" s="247"/>
      <c r="P271" s="247"/>
      <c r="Q271" s="247"/>
      <c r="R271" s="246" t="e">
        <f>IF(L271="nio",0,IF(L271&gt;0,L271*J271/X271,0))*VLOOKUP(B271,'2-Kosten per locatie'!$A$14:$C$56,3,FALSE)</f>
        <v>#DIV/0!</v>
      </c>
      <c r="S271" s="246">
        <f>IF(L271="nio",0,IF(M271&gt;0,M271*J271/Y271,0))*VLOOKUP(B271,'2-Kosten per locatie'!$A$14:$C$56,3,FALSE)</f>
        <v>0</v>
      </c>
      <c r="T271" s="246">
        <f>IF(L271="nio",0,IF(N271&gt;0,N271*J271/Z271,0))*VLOOKUP(B271,'2-Kosten per locatie'!$A$14:$C$56,3,FALSE)</f>
        <v>0</v>
      </c>
      <c r="U271" s="246">
        <f>IF(L271="nio",0,IF(O271&gt;0,O271*J271/AA271,0))*VLOOKUP(B271,'2-Kosten per locatie'!$A$14:$C$56,3,FALSE)</f>
        <v>0</v>
      </c>
      <c r="V271" s="246">
        <f>IF(L271="nio",0,IF(P271&gt;0,P271*J271/Z271,0))*VLOOKUP(B271,'2-Kosten per locatie'!$A$14:$C$56,3,FALSE)</f>
        <v>0</v>
      </c>
      <c r="W271" s="246">
        <f>IF(L271="nio",0,IF(Q271&gt;0,Q271*J271/AA271,0))*VLOOKUP(B271,'2-Kosten per locatie'!$A$14:$C$56,3,FALSE)</f>
        <v>0</v>
      </c>
      <c r="X271" s="337">
        <f>IF(L271="nio",0,IF(L271&gt;0,VLOOKUP(H271,'3-Productie normen'!A:L,VLOOKUP(L271,'3-Productie normen'!$B$35:$C$38,2,FALSE),FALSE)))</f>
        <v>0</v>
      </c>
      <c r="Y271" s="337">
        <f t="shared" si="51"/>
        <v>0</v>
      </c>
      <c r="Z271" s="337">
        <f t="shared" si="52"/>
        <v>0</v>
      </c>
      <c r="AA271" s="337">
        <f t="shared" si="53"/>
        <v>0</v>
      </c>
      <c r="AB271" s="338" t="str">
        <f>VLOOKUP(H271,'3-Productie normen'!A:O,12,FALSE)</f>
        <v>B</v>
      </c>
      <c r="AC271" s="338"/>
      <c r="AE271" s="339">
        <f t="shared" si="49"/>
        <v>4016.25</v>
      </c>
    </row>
    <row r="272" spans="1:31" ht="14.1" customHeight="1">
      <c r="A272" s="71">
        <v>272</v>
      </c>
      <c r="B272" s="482" t="s">
        <v>64</v>
      </c>
      <c r="C272" s="482"/>
      <c r="D272" s="487" t="s">
        <v>184</v>
      </c>
      <c r="E272" s="243" t="s">
        <v>433</v>
      </c>
      <c r="F272" s="513" t="s">
        <v>185</v>
      </c>
      <c r="G272" s="82" t="s">
        <v>434</v>
      </c>
      <c r="H272" s="314" t="s">
        <v>128</v>
      </c>
      <c r="I272" s="459" t="s">
        <v>332</v>
      </c>
      <c r="J272" s="236">
        <v>23.2</v>
      </c>
      <c r="K272" s="336">
        <f t="shared" si="50"/>
        <v>255</v>
      </c>
      <c r="L272" s="247">
        <v>255</v>
      </c>
      <c r="M272" s="247"/>
      <c r="N272" s="247"/>
      <c r="O272" s="247"/>
      <c r="P272" s="247"/>
      <c r="Q272" s="247"/>
      <c r="R272" s="246" t="e">
        <f>IF(L272="nio",0,IF(L272&gt;0,L272*J272/X272,0))*VLOOKUP(B272,'2-Kosten per locatie'!$A$14:$C$56,3,FALSE)</f>
        <v>#DIV/0!</v>
      </c>
      <c r="S272" s="246">
        <f>IF(L272="nio",0,IF(M272&gt;0,M272*J272/Y272,0))*VLOOKUP(B272,'2-Kosten per locatie'!$A$14:$C$56,3,FALSE)</f>
        <v>0</v>
      </c>
      <c r="T272" s="246">
        <f>IF(L272="nio",0,IF(N272&gt;0,N272*J272/Z272,0))*VLOOKUP(B272,'2-Kosten per locatie'!$A$14:$C$56,3,FALSE)</f>
        <v>0</v>
      </c>
      <c r="U272" s="246">
        <f>IF(L272="nio",0,IF(O272&gt;0,O272*J272/AA272,0))*VLOOKUP(B272,'2-Kosten per locatie'!$A$14:$C$56,3,FALSE)</f>
        <v>0</v>
      </c>
      <c r="V272" s="246">
        <f>IF(L272="nio",0,IF(P272&gt;0,P272*J272/Z272,0))*VLOOKUP(B272,'2-Kosten per locatie'!$A$14:$C$56,3,FALSE)</f>
        <v>0</v>
      </c>
      <c r="W272" s="246">
        <f>IF(L272="nio",0,IF(Q272&gt;0,Q272*J272/AA272,0))*VLOOKUP(B272,'2-Kosten per locatie'!$A$14:$C$56,3,FALSE)</f>
        <v>0</v>
      </c>
      <c r="X272" s="337">
        <f>IF(L272="nio",0,IF(L272&gt;0,VLOOKUP(H272,'3-Productie normen'!A:L,VLOOKUP(L272,'3-Productie normen'!$B$35:$C$38,2,FALSE),FALSE)))</f>
        <v>0</v>
      </c>
      <c r="Y272" s="337">
        <f t="shared" si="51"/>
        <v>0</v>
      </c>
      <c r="Z272" s="337">
        <f t="shared" si="52"/>
        <v>0</v>
      </c>
      <c r="AA272" s="337">
        <f t="shared" si="53"/>
        <v>0</v>
      </c>
      <c r="AB272" s="338" t="str">
        <f>VLOOKUP(H272,'3-Productie normen'!A:O,12,FALSE)</f>
        <v>B</v>
      </c>
      <c r="AC272" s="338"/>
      <c r="AE272" s="339">
        <f t="shared" si="49"/>
        <v>5916</v>
      </c>
    </row>
    <row r="273" spans="1:31" ht="14.1" customHeight="1">
      <c r="A273" s="71">
        <v>273</v>
      </c>
      <c r="B273" s="482" t="s">
        <v>64</v>
      </c>
      <c r="C273" s="482"/>
      <c r="D273" s="487" t="s">
        <v>184</v>
      </c>
      <c r="E273" s="243"/>
      <c r="F273" s="513" t="s">
        <v>185</v>
      </c>
      <c r="G273" s="82" t="s">
        <v>193</v>
      </c>
      <c r="H273" s="314" t="s">
        <v>135</v>
      </c>
      <c r="I273" s="459" t="s">
        <v>225</v>
      </c>
      <c r="J273" s="236">
        <v>139</v>
      </c>
      <c r="K273" s="336">
        <f t="shared" si="50"/>
        <v>255</v>
      </c>
      <c r="L273" s="247">
        <v>255</v>
      </c>
      <c r="M273" s="247"/>
      <c r="N273" s="247"/>
      <c r="O273" s="247"/>
      <c r="P273" s="247"/>
      <c r="Q273" s="247"/>
      <c r="R273" s="246" t="e">
        <f>IF(L273="nio",0,IF(L273&gt;0,L273*J273/X273,0))*VLOOKUP(B273,'2-Kosten per locatie'!$A$14:$C$56,3,FALSE)</f>
        <v>#DIV/0!</v>
      </c>
      <c r="S273" s="246">
        <f>IF(L273="nio",0,IF(M273&gt;0,M273*J273/Y273,0))*VLOOKUP(B273,'2-Kosten per locatie'!$A$14:$C$56,3,FALSE)</f>
        <v>0</v>
      </c>
      <c r="T273" s="246">
        <f>IF(L273="nio",0,IF(N273&gt;0,N273*J273/Z273,0))*VLOOKUP(B273,'2-Kosten per locatie'!$A$14:$C$56,3,FALSE)</f>
        <v>0</v>
      </c>
      <c r="U273" s="246">
        <f>IF(L273="nio",0,IF(O273&gt;0,O273*J273/AA273,0))*VLOOKUP(B273,'2-Kosten per locatie'!$A$14:$C$56,3,FALSE)</f>
        <v>0</v>
      </c>
      <c r="V273" s="246">
        <f>IF(L273="nio",0,IF(P273&gt;0,P273*J273/Z273,0))*VLOOKUP(B273,'2-Kosten per locatie'!$A$14:$C$56,3,FALSE)</f>
        <v>0</v>
      </c>
      <c r="W273" s="246">
        <f>IF(L273="nio",0,IF(Q273&gt;0,Q273*J273/AA273,0))*VLOOKUP(B273,'2-Kosten per locatie'!$A$14:$C$56,3,FALSE)</f>
        <v>0</v>
      </c>
      <c r="X273" s="337">
        <f>IF(L273="nio",0,IF(L273&gt;0,VLOOKUP(H273,'3-Productie normen'!A:L,VLOOKUP(L273,'3-Productie normen'!$B$35:$C$38,2,FALSE),FALSE)))</f>
        <v>0</v>
      </c>
      <c r="Y273" s="337">
        <f t="shared" si="51"/>
        <v>0</v>
      </c>
      <c r="Z273" s="337">
        <f t="shared" si="52"/>
        <v>0</v>
      </c>
      <c r="AA273" s="337">
        <f t="shared" si="53"/>
        <v>0</v>
      </c>
      <c r="AB273" s="338" t="str">
        <f>VLOOKUP(H273,'3-Productie normen'!A:O,12,FALSE)</f>
        <v>V</v>
      </c>
      <c r="AC273" s="338"/>
      <c r="AE273" s="339">
        <f t="shared" si="49"/>
        <v>35445</v>
      </c>
    </row>
    <row r="274" spans="1:31" ht="14.1" customHeight="1">
      <c r="A274" s="71">
        <v>274</v>
      </c>
      <c r="B274" s="482" t="s">
        <v>64</v>
      </c>
      <c r="C274" s="482"/>
      <c r="D274" s="487" t="s">
        <v>184</v>
      </c>
      <c r="E274" s="243" t="s">
        <v>435</v>
      </c>
      <c r="F274" s="513" t="s">
        <v>197</v>
      </c>
      <c r="G274" s="82" t="s">
        <v>402</v>
      </c>
      <c r="H274" s="317" t="s">
        <v>148</v>
      </c>
      <c r="I274" s="459"/>
      <c r="J274" s="236">
        <v>0</v>
      </c>
      <c r="K274" s="336">
        <f t="shared" si="50"/>
        <v>0</v>
      </c>
      <c r="L274" s="247" t="s">
        <v>199</v>
      </c>
      <c r="M274" s="247"/>
      <c r="N274" s="247"/>
      <c r="O274" s="247"/>
      <c r="P274" s="247"/>
      <c r="Q274" s="247"/>
      <c r="R274" s="246">
        <f>IF(L274="nio",0,IF(L274&gt;0,L274*J274/X274,0))*VLOOKUP(B274,'2-Kosten per locatie'!$A$14:$C$56,3,FALSE)</f>
        <v>0</v>
      </c>
      <c r="S274" s="246">
        <f>IF(L274="nio",0,IF(M274&gt;0,M274*J274/Y274,0))*VLOOKUP(B274,'2-Kosten per locatie'!$A$14:$C$56,3,FALSE)</f>
        <v>0</v>
      </c>
      <c r="T274" s="246">
        <f>IF(L274="nio",0,IF(N274&gt;0,N274*J274/Z274,0))*VLOOKUP(B274,'2-Kosten per locatie'!$A$14:$C$56,3,FALSE)</f>
        <v>0</v>
      </c>
      <c r="U274" s="246">
        <f>IF(L274="nio",0,IF(O274&gt;0,O274*J274/AA274,0))*VLOOKUP(B274,'2-Kosten per locatie'!$A$14:$C$56,3,FALSE)</f>
        <v>0</v>
      </c>
      <c r="V274" s="246">
        <f>IF(L274="nio",0,IF(P274&gt;0,P274*J274/Z274,0))*VLOOKUP(B274,'2-Kosten per locatie'!$A$14:$C$56,3,FALSE)</f>
        <v>0</v>
      </c>
      <c r="W274" s="246">
        <f>IF(L274="nio",0,IF(Q274&gt;0,Q274*J274/AA274,0))*VLOOKUP(B274,'2-Kosten per locatie'!$A$14:$C$56,3,FALSE)</f>
        <v>0</v>
      </c>
      <c r="X274" s="337">
        <f>IF(L274="nio",0,IF(L274&gt;0,VLOOKUP(H274,'3-Productie normen'!A:L,VLOOKUP(L274,'3-Productie normen'!$B$35:$C$38,2,FALSE),FALSE)))</f>
        <v>0</v>
      </c>
      <c r="Y274" s="337">
        <f t="shared" si="51"/>
        <v>0</v>
      </c>
      <c r="Z274" s="337">
        <f t="shared" si="52"/>
        <v>0</v>
      </c>
      <c r="AA274" s="337">
        <f t="shared" si="53"/>
        <v>0</v>
      </c>
      <c r="AB274" s="338">
        <f>VLOOKUP(H274,'3-Productie normen'!A:O,12,FALSE)</f>
        <v>0</v>
      </c>
      <c r="AC274" s="338"/>
      <c r="AE274" s="339">
        <f t="shared" si="49"/>
        <v>0</v>
      </c>
    </row>
    <row r="275" spans="1:31" ht="14.1" customHeight="1">
      <c r="A275" s="71">
        <v>275</v>
      </c>
      <c r="B275" s="482" t="s">
        <v>64</v>
      </c>
      <c r="C275" s="482"/>
      <c r="D275" s="487" t="s">
        <v>184</v>
      </c>
      <c r="E275" s="243" t="s">
        <v>436</v>
      </c>
      <c r="F275" s="513" t="s">
        <v>185</v>
      </c>
      <c r="G275" s="82" t="s">
        <v>437</v>
      </c>
      <c r="H275" s="314" t="s">
        <v>136</v>
      </c>
      <c r="I275" s="82" t="s">
        <v>225</v>
      </c>
      <c r="J275" s="236">
        <v>27.65</v>
      </c>
      <c r="K275" s="336">
        <f t="shared" si="50"/>
        <v>510</v>
      </c>
      <c r="L275" s="247">
        <v>255</v>
      </c>
      <c r="M275" s="247">
        <v>255</v>
      </c>
      <c r="N275" s="247"/>
      <c r="O275" s="247"/>
      <c r="P275" s="247"/>
      <c r="Q275" s="247"/>
      <c r="R275" s="246" t="e">
        <f>IF(L275="nio",0,IF(L275&gt;0,L275*J275/X275,0))*VLOOKUP(B275,'2-Kosten per locatie'!$A$14:$C$56,3,FALSE)</f>
        <v>#DIV/0!</v>
      </c>
      <c r="S275" s="246" t="e">
        <f>IF(L275="nio",0,IF(M275&gt;0,M275*J275/Y275,0))*VLOOKUP(B275,'2-Kosten per locatie'!$A$14:$C$56,3,FALSE)</f>
        <v>#DIV/0!</v>
      </c>
      <c r="T275" s="246">
        <f>IF(L275="nio",0,IF(N275&gt;0,N275*J275/Z275,0))*VLOOKUP(B275,'2-Kosten per locatie'!$A$14:$C$56,3,FALSE)</f>
        <v>0</v>
      </c>
      <c r="U275" s="246">
        <f>IF(L275="nio",0,IF(O275&gt;0,O275*J275/AA275,0))*VLOOKUP(B275,'2-Kosten per locatie'!$A$14:$C$56,3,FALSE)</f>
        <v>0</v>
      </c>
      <c r="V275" s="246">
        <f>IF(L275="nio",0,IF(P275&gt;0,P275*J275/Z275,0))*VLOOKUP(B275,'2-Kosten per locatie'!$A$14:$C$56,3,FALSE)</f>
        <v>0</v>
      </c>
      <c r="W275" s="246">
        <f>IF(L275="nio",0,IF(Q275&gt;0,Q275*J275/AA275,0))*VLOOKUP(B275,'2-Kosten per locatie'!$A$14:$C$56,3,FALSE)</f>
        <v>0</v>
      </c>
      <c r="X275" s="337">
        <f>IF(L275="nio",0,IF(L275&gt;0,VLOOKUP(H275,'3-Productie normen'!A:L,VLOOKUP(L275,'3-Productie normen'!$B$35:$C$38,2,FALSE),FALSE)))</f>
        <v>0</v>
      </c>
      <c r="Y275" s="337">
        <f t="shared" si="51"/>
        <v>0</v>
      </c>
      <c r="Z275" s="337">
        <f t="shared" si="52"/>
        <v>0</v>
      </c>
      <c r="AA275" s="337">
        <f t="shared" si="53"/>
        <v>0</v>
      </c>
      <c r="AB275" s="338" t="str">
        <f>VLOOKUP(H275,'3-Productie normen'!A:O,12,FALSE)</f>
        <v>S</v>
      </c>
      <c r="AC275" s="338"/>
      <c r="AE275" s="339">
        <f t="shared" si="49"/>
        <v>14101.5</v>
      </c>
    </row>
    <row r="276" spans="1:31" ht="14.1" customHeight="1">
      <c r="A276" s="71">
        <v>276</v>
      </c>
      <c r="B276" s="482" t="s">
        <v>64</v>
      </c>
      <c r="C276" s="482"/>
      <c r="D276" s="487" t="s">
        <v>184</v>
      </c>
      <c r="E276" s="243" t="s">
        <v>438</v>
      </c>
      <c r="F276" s="513" t="s">
        <v>185</v>
      </c>
      <c r="G276" s="82" t="s">
        <v>439</v>
      </c>
      <c r="H276" s="314" t="s">
        <v>139</v>
      </c>
      <c r="I276" s="459" t="s">
        <v>225</v>
      </c>
      <c r="J276" s="236">
        <v>231</v>
      </c>
      <c r="K276" s="336">
        <f t="shared" si="50"/>
        <v>510</v>
      </c>
      <c r="L276" s="247">
        <v>255</v>
      </c>
      <c r="M276" s="247">
        <v>255</v>
      </c>
      <c r="N276" s="247"/>
      <c r="O276" s="247"/>
      <c r="P276" s="247"/>
      <c r="Q276" s="247"/>
      <c r="R276" s="246" t="e">
        <f>IF(L276="nio",0,IF(L276&gt;0,L276*J276/X276,0))*VLOOKUP(B276,'2-Kosten per locatie'!$A$14:$C$56,3,FALSE)</f>
        <v>#DIV/0!</v>
      </c>
      <c r="S276" s="246" t="e">
        <f>IF(L276="nio",0,IF(M276&gt;0,M276*J276/Y276,0))*VLOOKUP(B276,'2-Kosten per locatie'!$A$14:$C$56,3,FALSE)</f>
        <v>#DIV/0!</v>
      </c>
      <c r="T276" s="246">
        <f>IF(L276="nio",0,IF(N276&gt;0,N276*J276/Z276,0))*VLOOKUP(B276,'2-Kosten per locatie'!$A$14:$C$56,3,FALSE)</f>
        <v>0</v>
      </c>
      <c r="U276" s="246">
        <f>IF(L276="nio",0,IF(O276&gt;0,O276*J276/AA276,0))*VLOOKUP(B276,'2-Kosten per locatie'!$A$14:$C$56,3,FALSE)</f>
        <v>0</v>
      </c>
      <c r="V276" s="246">
        <f>IF(L276="nio",0,IF(P276&gt;0,P276*J276/Z276,0))*VLOOKUP(B276,'2-Kosten per locatie'!$A$14:$C$56,3,FALSE)</f>
        <v>0</v>
      </c>
      <c r="W276" s="246">
        <f>IF(L276="nio",0,IF(Q276&gt;0,Q276*J276/AA276,0))*VLOOKUP(B276,'2-Kosten per locatie'!$A$14:$C$56,3,FALSE)</f>
        <v>0</v>
      </c>
      <c r="X276" s="337">
        <f>IF(L276="nio",0,IF(L276&gt;0,VLOOKUP(H276,'3-Productie normen'!A:L,VLOOKUP(L276,'3-Productie normen'!$B$35:$C$38,2,FALSE),FALSE)))</f>
        <v>0</v>
      </c>
      <c r="Y276" s="337">
        <f t="shared" si="51"/>
        <v>0</v>
      </c>
      <c r="Z276" s="337">
        <f t="shared" si="52"/>
        <v>0</v>
      </c>
      <c r="AA276" s="337">
        <f t="shared" si="53"/>
        <v>0</v>
      </c>
      <c r="AB276" s="338" t="str">
        <f>VLOOKUP(H276,'3-Productie normen'!A:O,12,FALSE)</f>
        <v>V</v>
      </c>
      <c r="AC276" s="338"/>
      <c r="AE276" s="339">
        <f t="shared" si="49"/>
        <v>117810</v>
      </c>
    </row>
    <row r="277" spans="1:31" ht="14.1" customHeight="1">
      <c r="A277" s="71">
        <v>277</v>
      </c>
      <c r="B277" s="482" t="s">
        <v>64</v>
      </c>
      <c r="C277" s="482"/>
      <c r="D277" s="487" t="s">
        <v>184</v>
      </c>
      <c r="E277" s="243" t="s">
        <v>440</v>
      </c>
      <c r="F277" s="513" t="s">
        <v>185</v>
      </c>
      <c r="G277" s="82" t="s">
        <v>218</v>
      </c>
      <c r="H277" s="314" t="s">
        <v>145</v>
      </c>
      <c r="I277" s="82" t="s">
        <v>187</v>
      </c>
      <c r="J277" s="236">
        <v>60.7</v>
      </c>
      <c r="K277" s="336">
        <f t="shared" si="50"/>
        <v>255</v>
      </c>
      <c r="L277" s="247">
        <v>255</v>
      </c>
      <c r="M277" s="247"/>
      <c r="N277" s="247"/>
      <c r="O277" s="247"/>
      <c r="P277" s="247"/>
      <c r="Q277" s="247"/>
      <c r="R277" s="246" t="e">
        <f>IF(L277="nio",0,IF(L277&gt;0,L277*J277/X277,0))*VLOOKUP(B277,'2-Kosten per locatie'!$A$14:$C$56,3,FALSE)</f>
        <v>#DIV/0!</v>
      </c>
      <c r="S277" s="246">
        <f>IF(L277="nio",0,IF(M277&gt;0,M277*J277/Y277,0))*VLOOKUP(B277,'2-Kosten per locatie'!$A$14:$C$56,3,FALSE)</f>
        <v>0</v>
      </c>
      <c r="T277" s="246">
        <f>IF(L277="nio",0,IF(N277&gt;0,N277*J277/Z277,0))*VLOOKUP(B277,'2-Kosten per locatie'!$A$14:$C$56,3,FALSE)</f>
        <v>0</v>
      </c>
      <c r="U277" s="246">
        <f>IF(L277="nio",0,IF(O277&gt;0,O277*J277/AA277,0))*VLOOKUP(B277,'2-Kosten per locatie'!$A$14:$C$56,3,FALSE)</f>
        <v>0</v>
      </c>
      <c r="V277" s="246">
        <f>IF(L277="nio",0,IF(P277&gt;0,P277*J277/Z277,0))*VLOOKUP(B277,'2-Kosten per locatie'!$A$14:$C$56,3,FALSE)</f>
        <v>0</v>
      </c>
      <c r="W277" s="246">
        <f>IF(L277="nio",0,IF(Q277&gt;0,Q277*J277/AA277,0))*VLOOKUP(B277,'2-Kosten per locatie'!$A$14:$C$56,3,FALSE)</f>
        <v>0</v>
      </c>
      <c r="X277" s="337">
        <f>IF(L277="nio",0,IF(L277&gt;0,VLOOKUP(H277,'3-Productie normen'!A:L,VLOOKUP(L277,'3-Productie normen'!$B$35:$C$38,2,FALSE),FALSE)))</f>
        <v>0</v>
      </c>
      <c r="Y277" s="337">
        <f t="shared" si="51"/>
        <v>0</v>
      </c>
      <c r="Z277" s="337">
        <f t="shared" si="52"/>
        <v>0</v>
      </c>
      <c r="AA277" s="337">
        <f t="shared" si="53"/>
        <v>0</v>
      </c>
      <c r="AB277" s="338" t="str">
        <f>VLOOKUP(H277,'3-Productie normen'!A:O,12,FALSE)</f>
        <v>B</v>
      </c>
      <c r="AC277" s="338"/>
      <c r="AE277" s="339">
        <f t="shared" si="49"/>
        <v>15478.5</v>
      </c>
    </row>
    <row r="278" spans="1:31" ht="14.1" customHeight="1">
      <c r="A278" s="71">
        <v>278</v>
      </c>
      <c r="B278" s="482" t="s">
        <v>64</v>
      </c>
      <c r="C278" s="482"/>
      <c r="D278" s="487" t="s">
        <v>184</v>
      </c>
      <c r="E278" s="243" t="s">
        <v>441</v>
      </c>
      <c r="F278" s="513" t="s">
        <v>185</v>
      </c>
      <c r="G278" s="82" t="s">
        <v>442</v>
      </c>
      <c r="H278" s="314" t="s">
        <v>135</v>
      </c>
      <c r="I278" s="82" t="s">
        <v>225</v>
      </c>
      <c r="J278" s="236">
        <v>54.7</v>
      </c>
      <c r="K278" s="336">
        <f t="shared" si="50"/>
        <v>255</v>
      </c>
      <c r="L278" s="247">
        <v>255</v>
      </c>
      <c r="M278" s="247"/>
      <c r="N278" s="247"/>
      <c r="O278" s="247"/>
      <c r="P278" s="247"/>
      <c r="Q278" s="247"/>
      <c r="R278" s="246" t="e">
        <f>IF(L278="nio",0,IF(L278&gt;0,L278*J278/X278,0))*VLOOKUP(B278,'2-Kosten per locatie'!$A$14:$C$56,3,FALSE)</f>
        <v>#DIV/0!</v>
      </c>
      <c r="S278" s="246">
        <f>IF(L278="nio",0,IF(M278&gt;0,M278*J278/Y278,0))*VLOOKUP(B278,'2-Kosten per locatie'!$A$14:$C$56,3,FALSE)</f>
        <v>0</v>
      </c>
      <c r="T278" s="246">
        <f>IF(L278="nio",0,IF(N278&gt;0,N278*J278/Z278,0))*VLOOKUP(B278,'2-Kosten per locatie'!$A$14:$C$56,3,FALSE)</f>
        <v>0</v>
      </c>
      <c r="U278" s="246">
        <f>IF(L278="nio",0,IF(O278&gt;0,O278*J278/AA278,0))*VLOOKUP(B278,'2-Kosten per locatie'!$A$14:$C$56,3,FALSE)</f>
        <v>0</v>
      </c>
      <c r="V278" s="246">
        <f>IF(L278="nio",0,IF(P278&gt;0,P278*J278/Z278,0))*VLOOKUP(B278,'2-Kosten per locatie'!$A$14:$C$56,3,FALSE)</f>
        <v>0</v>
      </c>
      <c r="W278" s="246">
        <f>IF(L278="nio",0,IF(Q278&gt;0,Q278*J278/AA278,0))*VLOOKUP(B278,'2-Kosten per locatie'!$A$14:$C$56,3,FALSE)</f>
        <v>0</v>
      </c>
      <c r="X278" s="337">
        <f>IF(L278="nio",0,IF(L278&gt;0,VLOOKUP(H278,'3-Productie normen'!A:L,VLOOKUP(L278,'3-Productie normen'!$B$35:$C$38,2,FALSE),FALSE)))</f>
        <v>0</v>
      </c>
      <c r="Y278" s="337">
        <f t="shared" si="51"/>
        <v>0</v>
      </c>
      <c r="Z278" s="337">
        <f t="shared" si="52"/>
        <v>0</v>
      </c>
      <c r="AA278" s="337">
        <f t="shared" si="53"/>
        <v>0</v>
      </c>
      <c r="AB278" s="338" t="str">
        <f>VLOOKUP(H278,'3-Productie normen'!A:O,12,FALSE)</f>
        <v>V</v>
      </c>
      <c r="AC278" s="338"/>
      <c r="AE278" s="339">
        <f t="shared" si="49"/>
        <v>13948.5</v>
      </c>
    </row>
    <row r="279" spans="1:31" ht="14.1" customHeight="1">
      <c r="A279" s="71">
        <v>279</v>
      </c>
      <c r="B279" s="482" t="s">
        <v>64</v>
      </c>
      <c r="C279" s="482"/>
      <c r="D279" s="487" t="s">
        <v>184</v>
      </c>
      <c r="E279" s="243"/>
      <c r="F279" s="513" t="s">
        <v>185</v>
      </c>
      <c r="G279" s="82" t="s">
        <v>190</v>
      </c>
      <c r="H279" s="298" t="s">
        <v>143</v>
      </c>
      <c r="I279" s="82" t="s">
        <v>326</v>
      </c>
      <c r="J279" s="236">
        <v>26.2</v>
      </c>
      <c r="K279" s="336">
        <f t="shared" si="50"/>
        <v>255</v>
      </c>
      <c r="L279" s="247">
        <v>255</v>
      </c>
      <c r="M279" s="247"/>
      <c r="N279" s="247"/>
      <c r="O279" s="247"/>
      <c r="P279" s="247"/>
      <c r="Q279" s="247"/>
      <c r="R279" s="246" t="e">
        <f>IF(L279="nio",0,IF(L279&gt;0,L279*J279/X279,0))*VLOOKUP(B279,'2-Kosten per locatie'!$A$14:$C$56,3,FALSE)</f>
        <v>#DIV/0!</v>
      </c>
      <c r="S279" s="246">
        <f>IF(L279="nio",0,IF(M279&gt;0,M279*J279/Y279,0))*VLOOKUP(B279,'2-Kosten per locatie'!$A$14:$C$56,3,FALSE)</f>
        <v>0</v>
      </c>
      <c r="T279" s="246">
        <f>IF(L279="nio",0,IF(N279&gt;0,N279*J279/Z279,0))*VLOOKUP(B279,'2-Kosten per locatie'!$A$14:$C$56,3,FALSE)</f>
        <v>0</v>
      </c>
      <c r="U279" s="246">
        <f>IF(L279="nio",0,IF(O279&gt;0,O279*J279/AA279,0))*VLOOKUP(B279,'2-Kosten per locatie'!$A$14:$C$56,3,FALSE)</f>
        <v>0</v>
      </c>
      <c r="V279" s="246">
        <f>IF(L279="nio",0,IF(P279&gt;0,P279*J279/Z279,0))*VLOOKUP(B279,'2-Kosten per locatie'!$A$14:$C$56,3,FALSE)</f>
        <v>0</v>
      </c>
      <c r="W279" s="246">
        <f>IF(L279="nio",0,IF(Q279&gt;0,Q279*J279/AA279,0))*VLOOKUP(B279,'2-Kosten per locatie'!$A$14:$C$56,3,FALSE)</f>
        <v>0</v>
      </c>
      <c r="X279" s="337">
        <f>IF(L279="nio",0,IF(L279&gt;0,VLOOKUP(H279,'3-Productie normen'!A:L,VLOOKUP(L279,'3-Productie normen'!$B$35:$C$38,2,FALSE),FALSE)))</f>
        <v>0</v>
      </c>
      <c r="Y279" s="337">
        <f t="shared" si="51"/>
        <v>0</v>
      </c>
      <c r="Z279" s="337">
        <f t="shared" si="52"/>
        <v>0</v>
      </c>
      <c r="AA279" s="337">
        <f t="shared" si="53"/>
        <v>0</v>
      </c>
      <c r="AB279" s="338" t="str">
        <f>VLOOKUP(H279,'3-Productie normen'!A:O,12,FALSE)</f>
        <v>V</v>
      </c>
      <c r="AC279" s="338"/>
      <c r="AE279" s="339">
        <f t="shared" si="49"/>
        <v>6681</v>
      </c>
    </row>
    <row r="280" spans="1:31" ht="14.1" customHeight="1">
      <c r="A280" s="71">
        <v>280</v>
      </c>
      <c r="B280" s="482" t="s">
        <v>64</v>
      </c>
      <c r="C280" s="482"/>
      <c r="D280" s="487" t="s">
        <v>184</v>
      </c>
      <c r="E280" s="243" t="s">
        <v>443</v>
      </c>
      <c r="F280" s="513" t="s">
        <v>185</v>
      </c>
      <c r="G280" s="82" t="s">
        <v>196</v>
      </c>
      <c r="H280" s="314" t="s">
        <v>141</v>
      </c>
      <c r="I280" s="82" t="s">
        <v>195</v>
      </c>
      <c r="J280" s="236">
        <v>5.9</v>
      </c>
      <c r="K280" s="336">
        <f t="shared" si="50"/>
        <v>510</v>
      </c>
      <c r="L280" s="247">
        <v>255</v>
      </c>
      <c r="M280" s="247">
        <v>255</v>
      </c>
      <c r="N280" s="247"/>
      <c r="O280" s="247"/>
      <c r="P280" s="247"/>
      <c r="Q280" s="247"/>
      <c r="R280" s="246" t="e">
        <f>IF(L280="nio",0,IF(L280&gt;0,L280*J280/X280,0))*VLOOKUP(B280,'2-Kosten per locatie'!$A$14:$C$56,3,FALSE)</f>
        <v>#DIV/0!</v>
      </c>
      <c r="S280" s="246" t="e">
        <f>IF(L280="nio",0,IF(M280&gt;0,M280*J280/Y280,0))*VLOOKUP(B280,'2-Kosten per locatie'!$A$14:$C$56,3,FALSE)</f>
        <v>#DIV/0!</v>
      </c>
      <c r="T280" s="246">
        <f>IF(L280="nio",0,IF(N280&gt;0,N280*J280/Z280,0))*VLOOKUP(B280,'2-Kosten per locatie'!$A$14:$C$56,3,FALSE)</f>
        <v>0</v>
      </c>
      <c r="U280" s="246">
        <f>IF(L280="nio",0,IF(O280&gt;0,O280*J280/AA280,0))*VLOOKUP(B280,'2-Kosten per locatie'!$A$14:$C$56,3,FALSE)</f>
        <v>0</v>
      </c>
      <c r="V280" s="246">
        <f>IF(L280="nio",0,IF(P280&gt;0,P280*J280/Z280,0))*VLOOKUP(B280,'2-Kosten per locatie'!$A$14:$C$56,3,FALSE)</f>
        <v>0</v>
      </c>
      <c r="W280" s="246">
        <f>IF(L280="nio",0,IF(Q280&gt;0,Q280*J280/AA280,0))*VLOOKUP(B280,'2-Kosten per locatie'!$A$14:$C$56,3,FALSE)</f>
        <v>0</v>
      </c>
      <c r="X280" s="337">
        <f>IF(L280="nio",0,IF(L280&gt;0,VLOOKUP(H280,'3-Productie normen'!A:L,VLOOKUP(L280,'3-Productie normen'!$B$35:$C$38,2,FALSE),FALSE)))</f>
        <v>0</v>
      </c>
      <c r="Y280" s="337">
        <f t="shared" si="51"/>
        <v>0</v>
      </c>
      <c r="Z280" s="337">
        <f t="shared" si="52"/>
        <v>0</v>
      </c>
      <c r="AA280" s="337">
        <f t="shared" si="53"/>
        <v>0</v>
      </c>
      <c r="AB280" s="338" t="str">
        <f>VLOOKUP(H280,'3-Productie normen'!A:O,12,FALSE)</f>
        <v>S</v>
      </c>
      <c r="AC280" s="338"/>
      <c r="AE280" s="339">
        <f t="shared" si="49"/>
        <v>3009</v>
      </c>
    </row>
    <row r="281" spans="1:31" ht="14.1" customHeight="1">
      <c r="A281" s="71">
        <v>281</v>
      </c>
      <c r="B281" s="482" t="s">
        <v>64</v>
      </c>
      <c r="C281" s="482"/>
      <c r="D281" s="487" t="s">
        <v>184</v>
      </c>
      <c r="E281" s="243" t="s">
        <v>443</v>
      </c>
      <c r="F281" s="513" t="s">
        <v>185</v>
      </c>
      <c r="G281" s="82" t="s">
        <v>194</v>
      </c>
      <c r="H281" s="314" t="s">
        <v>141</v>
      </c>
      <c r="I281" s="459" t="s">
        <v>195</v>
      </c>
      <c r="J281" s="236">
        <v>5.9</v>
      </c>
      <c r="K281" s="336">
        <f t="shared" si="50"/>
        <v>510</v>
      </c>
      <c r="L281" s="247">
        <v>255</v>
      </c>
      <c r="M281" s="247">
        <v>255</v>
      </c>
      <c r="N281" s="247"/>
      <c r="O281" s="247"/>
      <c r="P281" s="247"/>
      <c r="Q281" s="247"/>
      <c r="R281" s="246" t="e">
        <f>IF(L281="nio",0,IF(L281&gt;0,L281*J281/X281,0))*VLOOKUP(B281,'2-Kosten per locatie'!$A$14:$C$56,3,FALSE)</f>
        <v>#DIV/0!</v>
      </c>
      <c r="S281" s="246" t="e">
        <f>IF(L281="nio",0,IF(M281&gt;0,M281*J281/Y281,0))*VLOOKUP(B281,'2-Kosten per locatie'!$A$14:$C$56,3,FALSE)</f>
        <v>#DIV/0!</v>
      </c>
      <c r="T281" s="246">
        <f>IF(L281="nio",0,IF(N281&gt;0,N281*J281/Z281,0))*VLOOKUP(B281,'2-Kosten per locatie'!$A$14:$C$56,3,FALSE)</f>
        <v>0</v>
      </c>
      <c r="U281" s="246">
        <f>IF(L281="nio",0,IF(O281&gt;0,O281*J281/AA281,0))*VLOOKUP(B281,'2-Kosten per locatie'!$A$14:$C$56,3,FALSE)</f>
        <v>0</v>
      </c>
      <c r="V281" s="246">
        <f>IF(L281="nio",0,IF(P281&gt;0,P281*J281/Z281,0))*VLOOKUP(B281,'2-Kosten per locatie'!$A$14:$C$56,3,FALSE)</f>
        <v>0</v>
      </c>
      <c r="W281" s="246">
        <f>IF(L281="nio",0,IF(Q281&gt;0,Q281*J281/AA281,0))*VLOOKUP(B281,'2-Kosten per locatie'!$A$14:$C$56,3,FALSE)</f>
        <v>0</v>
      </c>
      <c r="X281" s="337">
        <f>IF(L281="nio",0,IF(L281&gt;0,VLOOKUP(H281,'3-Productie normen'!A:L,VLOOKUP(L281,'3-Productie normen'!$B$35:$C$38,2,FALSE),FALSE)))</f>
        <v>0</v>
      </c>
      <c r="Y281" s="337">
        <f t="shared" si="51"/>
        <v>0</v>
      </c>
      <c r="Z281" s="337">
        <f t="shared" si="52"/>
        <v>0</v>
      </c>
      <c r="AA281" s="337">
        <f t="shared" si="53"/>
        <v>0</v>
      </c>
      <c r="AB281" s="338" t="str">
        <f>VLOOKUP(H281,'3-Productie normen'!A:O,12,FALSE)</f>
        <v>S</v>
      </c>
      <c r="AC281" s="338"/>
      <c r="AE281" s="339">
        <f t="shared" si="49"/>
        <v>3009</v>
      </c>
    </row>
    <row r="282" spans="1:31" ht="14.1" customHeight="1">
      <c r="A282" s="71">
        <v>282</v>
      </c>
      <c r="B282" s="482" t="s">
        <v>64</v>
      </c>
      <c r="C282" s="482"/>
      <c r="D282" s="487" t="s">
        <v>184</v>
      </c>
      <c r="E282" s="243" t="s">
        <v>444</v>
      </c>
      <c r="F282" s="513" t="s">
        <v>197</v>
      </c>
      <c r="G282" s="82" t="s">
        <v>198</v>
      </c>
      <c r="H282" s="317" t="s">
        <v>148</v>
      </c>
      <c r="I282" s="459" t="s">
        <v>195</v>
      </c>
      <c r="J282" s="236">
        <v>5.55</v>
      </c>
      <c r="K282" s="336">
        <f t="shared" si="50"/>
        <v>0</v>
      </c>
      <c r="L282" s="247" t="s">
        <v>199</v>
      </c>
      <c r="M282" s="247"/>
      <c r="N282" s="247"/>
      <c r="O282" s="247"/>
      <c r="P282" s="247"/>
      <c r="Q282" s="247"/>
      <c r="R282" s="246">
        <f>IF(L282="nio",0,IF(L282&gt;0,L282*J282/X282,0))*VLOOKUP(B282,'2-Kosten per locatie'!$A$14:$C$56,3,FALSE)</f>
        <v>0</v>
      </c>
      <c r="S282" s="246">
        <f>IF(L282="nio",0,IF(M282&gt;0,M282*J282/Y282,0))*VLOOKUP(B282,'2-Kosten per locatie'!$A$14:$C$56,3,FALSE)</f>
        <v>0</v>
      </c>
      <c r="T282" s="246">
        <f>IF(L282="nio",0,IF(N282&gt;0,N282*J282/Z282,0))*VLOOKUP(B282,'2-Kosten per locatie'!$A$14:$C$56,3,FALSE)</f>
        <v>0</v>
      </c>
      <c r="U282" s="246">
        <f>IF(L282="nio",0,IF(O282&gt;0,O282*J282/AA282,0))*VLOOKUP(B282,'2-Kosten per locatie'!$A$14:$C$56,3,FALSE)</f>
        <v>0</v>
      </c>
      <c r="V282" s="246">
        <f>IF(L282="nio",0,IF(P282&gt;0,P282*J282/Z282,0))*VLOOKUP(B282,'2-Kosten per locatie'!$A$14:$C$56,3,FALSE)</f>
        <v>0</v>
      </c>
      <c r="W282" s="246">
        <f>IF(L282="nio",0,IF(Q282&gt;0,Q282*J282/AA282,0))*VLOOKUP(B282,'2-Kosten per locatie'!$A$14:$C$56,3,FALSE)</f>
        <v>0</v>
      </c>
      <c r="X282" s="337">
        <f>IF(L282="nio",0,IF(L282&gt;0,VLOOKUP(H282,'3-Productie normen'!A:L,VLOOKUP(L282,'3-Productie normen'!$B$35:$C$38,2,FALSE),FALSE)))</f>
        <v>0</v>
      </c>
      <c r="Y282" s="337">
        <f t="shared" si="51"/>
        <v>0</v>
      </c>
      <c r="Z282" s="337">
        <f t="shared" si="52"/>
        <v>0</v>
      </c>
      <c r="AA282" s="337">
        <f t="shared" si="53"/>
        <v>0</v>
      </c>
      <c r="AB282" s="338">
        <f>VLOOKUP(H282,'3-Productie normen'!A:O,12,FALSE)</f>
        <v>0</v>
      </c>
      <c r="AC282" s="338"/>
      <c r="AE282" s="339">
        <f t="shared" si="49"/>
        <v>0</v>
      </c>
    </row>
    <row r="283" spans="1:31" ht="14.1" customHeight="1">
      <c r="A283" s="71">
        <v>283</v>
      </c>
      <c r="B283" s="482" t="s">
        <v>64</v>
      </c>
      <c r="C283" s="482"/>
      <c r="D283" s="487" t="s">
        <v>184</v>
      </c>
      <c r="E283" s="243" t="s">
        <v>445</v>
      </c>
      <c r="F283" s="513" t="s">
        <v>197</v>
      </c>
      <c r="G283" s="82" t="s">
        <v>446</v>
      </c>
      <c r="H283" s="317" t="s">
        <v>148</v>
      </c>
      <c r="I283" s="82"/>
      <c r="J283" s="236">
        <v>18.149999999999999</v>
      </c>
      <c r="K283" s="336">
        <f t="shared" si="50"/>
        <v>0</v>
      </c>
      <c r="L283" s="247" t="s">
        <v>199</v>
      </c>
      <c r="M283" s="247"/>
      <c r="N283" s="247"/>
      <c r="O283" s="247"/>
      <c r="P283" s="247"/>
      <c r="Q283" s="247"/>
      <c r="R283" s="246">
        <f>IF(L283="nio",0,IF(L283&gt;0,L283*J283/X283,0))*VLOOKUP(B283,'2-Kosten per locatie'!$A$14:$C$56,3,FALSE)</f>
        <v>0</v>
      </c>
      <c r="S283" s="246">
        <f>IF(L283="nio",0,IF(M283&gt;0,M283*J283/Y283,0))*VLOOKUP(B283,'2-Kosten per locatie'!$A$14:$C$56,3,FALSE)</f>
        <v>0</v>
      </c>
      <c r="T283" s="246">
        <f>IF(L283="nio",0,IF(N283&gt;0,N283*J283/Z283,0))*VLOOKUP(B283,'2-Kosten per locatie'!$A$14:$C$56,3,FALSE)</f>
        <v>0</v>
      </c>
      <c r="U283" s="246">
        <f>IF(L283="nio",0,IF(O283&gt;0,O283*J283/AA283,0))*VLOOKUP(B283,'2-Kosten per locatie'!$A$14:$C$56,3,FALSE)</f>
        <v>0</v>
      </c>
      <c r="V283" s="246">
        <f>IF(L283="nio",0,IF(P283&gt;0,P283*J283/Z283,0))*VLOOKUP(B283,'2-Kosten per locatie'!$A$14:$C$56,3,FALSE)</f>
        <v>0</v>
      </c>
      <c r="W283" s="246">
        <f>IF(L283="nio",0,IF(Q283&gt;0,Q283*J283/AA283,0))*VLOOKUP(B283,'2-Kosten per locatie'!$A$14:$C$56,3,FALSE)</f>
        <v>0</v>
      </c>
      <c r="X283" s="337">
        <f>IF(L283="nio",0,IF(L283&gt;0,VLOOKUP(H283,'3-Productie normen'!A:L,VLOOKUP(L283,'3-Productie normen'!$B$35:$C$38,2,FALSE),FALSE)))</f>
        <v>0</v>
      </c>
      <c r="Y283" s="337">
        <f t="shared" si="51"/>
        <v>0</v>
      </c>
      <c r="Z283" s="337">
        <f t="shared" si="52"/>
        <v>0</v>
      </c>
      <c r="AA283" s="337">
        <f t="shared" si="53"/>
        <v>0</v>
      </c>
      <c r="AB283" s="338">
        <f>VLOOKUP(H283,'3-Productie normen'!A:O,12,FALSE)</f>
        <v>0</v>
      </c>
      <c r="AC283" s="338"/>
      <c r="AE283" s="339">
        <f t="shared" si="49"/>
        <v>0</v>
      </c>
    </row>
    <row r="284" spans="1:31" ht="14.1" customHeight="1">
      <c r="A284" s="71">
        <v>284</v>
      </c>
      <c r="B284" s="482" t="s">
        <v>64</v>
      </c>
      <c r="C284" s="482"/>
      <c r="D284" s="487" t="s">
        <v>184</v>
      </c>
      <c r="E284" s="243" t="s">
        <v>447</v>
      </c>
      <c r="F284" s="513" t="s">
        <v>197</v>
      </c>
      <c r="G284" s="82" t="s">
        <v>448</v>
      </c>
      <c r="H284" s="317" t="s">
        <v>148</v>
      </c>
      <c r="I284" s="459"/>
      <c r="J284" s="236">
        <v>0</v>
      </c>
      <c r="K284" s="336">
        <f t="shared" si="50"/>
        <v>0</v>
      </c>
      <c r="L284" s="247" t="s">
        <v>199</v>
      </c>
      <c r="M284" s="247"/>
      <c r="N284" s="247"/>
      <c r="O284" s="247"/>
      <c r="P284" s="247"/>
      <c r="Q284" s="247"/>
      <c r="R284" s="246">
        <f>IF(L284="nio",0,IF(L284&gt;0,L284*J284/X284,0))*VLOOKUP(B284,'2-Kosten per locatie'!$A$14:$C$56,3,FALSE)</f>
        <v>0</v>
      </c>
      <c r="S284" s="246">
        <f>IF(L284="nio",0,IF(M284&gt;0,M284*J284/Y284,0))*VLOOKUP(B284,'2-Kosten per locatie'!$A$14:$C$56,3,FALSE)</f>
        <v>0</v>
      </c>
      <c r="T284" s="246">
        <f>IF(L284="nio",0,IF(N284&gt;0,N284*J284/Z284,0))*VLOOKUP(B284,'2-Kosten per locatie'!$A$14:$C$56,3,FALSE)</f>
        <v>0</v>
      </c>
      <c r="U284" s="246">
        <f>IF(L284="nio",0,IF(O284&gt;0,O284*J284/AA284,0))*VLOOKUP(B284,'2-Kosten per locatie'!$A$14:$C$56,3,FALSE)</f>
        <v>0</v>
      </c>
      <c r="V284" s="246">
        <f>IF(L284="nio",0,IF(P284&gt;0,P284*J284/Z284,0))*VLOOKUP(B284,'2-Kosten per locatie'!$A$14:$C$56,3,FALSE)</f>
        <v>0</v>
      </c>
      <c r="W284" s="246">
        <f>IF(L284="nio",0,IF(Q284&gt;0,Q284*J284/AA284,0))*VLOOKUP(B284,'2-Kosten per locatie'!$A$14:$C$56,3,FALSE)</f>
        <v>0</v>
      </c>
      <c r="X284" s="337">
        <f>IF(L284="nio",0,IF(L284&gt;0,VLOOKUP(H284,'3-Productie normen'!A:L,VLOOKUP(L284,'3-Productie normen'!$B$35:$C$38,2,FALSE),FALSE)))</f>
        <v>0</v>
      </c>
      <c r="Y284" s="337">
        <f t="shared" si="51"/>
        <v>0</v>
      </c>
      <c r="Z284" s="337">
        <f t="shared" si="52"/>
        <v>0</v>
      </c>
      <c r="AA284" s="337">
        <f t="shared" si="53"/>
        <v>0</v>
      </c>
      <c r="AB284" s="338">
        <f>VLOOKUP(H284,'3-Productie normen'!A:O,12,FALSE)</f>
        <v>0</v>
      </c>
      <c r="AC284" s="338"/>
      <c r="AE284" s="339">
        <f t="shared" si="49"/>
        <v>0</v>
      </c>
    </row>
    <row r="285" spans="1:31" ht="14.1" customHeight="1">
      <c r="A285" s="71">
        <v>285</v>
      </c>
      <c r="B285" s="482" t="s">
        <v>64</v>
      </c>
      <c r="C285" s="482"/>
      <c r="D285" s="487" t="s">
        <v>184</v>
      </c>
      <c r="E285" s="243" t="s">
        <v>449</v>
      </c>
      <c r="F285" s="513" t="s">
        <v>197</v>
      </c>
      <c r="G285" s="82" t="s">
        <v>450</v>
      </c>
      <c r="H285" s="317" t="s">
        <v>148</v>
      </c>
      <c r="I285" s="82" t="s">
        <v>451</v>
      </c>
      <c r="J285" s="236">
        <v>0</v>
      </c>
      <c r="K285" s="336">
        <f t="shared" si="50"/>
        <v>0</v>
      </c>
      <c r="L285" s="247" t="s">
        <v>199</v>
      </c>
      <c r="M285" s="247"/>
      <c r="N285" s="247"/>
      <c r="O285" s="247"/>
      <c r="P285" s="247"/>
      <c r="Q285" s="247"/>
      <c r="R285" s="246">
        <f>IF(L285="nio",0,IF(L285&gt;0,L285*J285/X285,0))*VLOOKUP(B285,'2-Kosten per locatie'!$A$14:$C$56,3,FALSE)</f>
        <v>0</v>
      </c>
      <c r="S285" s="246">
        <f>IF(L285="nio",0,IF(M285&gt;0,M285*J285/Y285,0))*VLOOKUP(B285,'2-Kosten per locatie'!$A$14:$C$56,3,FALSE)</f>
        <v>0</v>
      </c>
      <c r="T285" s="246">
        <f>IF(L285="nio",0,IF(N285&gt;0,N285*J285/Z285,0))*VLOOKUP(B285,'2-Kosten per locatie'!$A$14:$C$56,3,FALSE)</f>
        <v>0</v>
      </c>
      <c r="U285" s="246">
        <f>IF(L285="nio",0,IF(O285&gt;0,O285*J285/AA285,0))*VLOOKUP(B285,'2-Kosten per locatie'!$A$14:$C$56,3,FALSE)</f>
        <v>0</v>
      </c>
      <c r="V285" s="246">
        <f>IF(L285="nio",0,IF(P285&gt;0,P285*J285/Z285,0))*VLOOKUP(B285,'2-Kosten per locatie'!$A$14:$C$56,3,FALSE)</f>
        <v>0</v>
      </c>
      <c r="W285" s="246">
        <f>IF(L285="nio",0,IF(Q285&gt;0,Q285*J285/AA285,0))*VLOOKUP(B285,'2-Kosten per locatie'!$A$14:$C$56,3,FALSE)</f>
        <v>0</v>
      </c>
      <c r="X285" s="337">
        <f>IF(L285="nio",0,IF(L285&gt;0,VLOOKUP(H285,'3-Productie normen'!A:L,VLOOKUP(L285,'3-Productie normen'!$B$35:$C$38,2,FALSE),FALSE)))</f>
        <v>0</v>
      </c>
      <c r="Y285" s="337">
        <f t="shared" si="51"/>
        <v>0</v>
      </c>
      <c r="Z285" s="337">
        <f t="shared" si="52"/>
        <v>0</v>
      </c>
      <c r="AA285" s="337">
        <f t="shared" si="53"/>
        <v>0</v>
      </c>
      <c r="AB285" s="338">
        <f>VLOOKUP(H285,'3-Productie normen'!A:O,12,FALSE)</f>
        <v>0</v>
      </c>
      <c r="AC285" s="338"/>
      <c r="AE285" s="339">
        <f t="shared" si="49"/>
        <v>0</v>
      </c>
    </row>
    <row r="286" spans="1:31" ht="14.1" customHeight="1">
      <c r="A286" s="71">
        <v>286</v>
      </c>
      <c r="B286" s="482" t="s">
        <v>64</v>
      </c>
      <c r="C286" s="482"/>
      <c r="D286" s="487" t="s">
        <v>184</v>
      </c>
      <c r="E286" s="243" t="s">
        <v>452</v>
      </c>
      <c r="F286" s="513" t="s">
        <v>185</v>
      </c>
      <c r="G286" s="82" t="s">
        <v>453</v>
      </c>
      <c r="H286" s="314" t="s">
        <v>145</v>
      </c>
      <c r="I286" s="82" t="s">
        <v>225</v>
      </c>
      <c r="J286" s="236">
        <v>46.9</v>
      </c>
      <c r="K286" s="336">
        <f t="shared" si="50"/>
        <v>255</v>
      </c>
      <c r="L286" s="247">
        <v>255</v>
      </c>
      <c r="M286" s="247"/>
      <c r="N286" s="247"/>
      <c r="O286" s="247"/>
      <c r="P286" s="247"/>
      <c r="Q286" s="247"/>
      <c r="R286" s="246" t="e">
        <f>IF(L286="nio",0,IF(L286&gt;0,L286*J286/X286,0))*VLOOKUP(B286,'2-Kosten per locatie'!$A$14:$C$56,3,FALSE)</f>
        <v>#DIV/0!</v>
      </c>
      <c r="S286" s="246">
        <f>IF(L286="nio",0,IF(M286&gt;0,M286*J286/Y286,0))*VLOOKUP(B286,'2-Kosten per locatie'!$A$14:$C$56,3,FALSE)</f>
        <v>0</v>
      </c>
      <c r="T286" s="246">
        <f>IF(L286="nio",0,IF(N286&gt;0,N286*J286/Z286,0))*VLOOKUP(B286,'2-Kosten per locatie'!$A$14:$C$56,3,FALSE)</f>
        <v>0</v>
      </c>
      <c r="U286" s="246">
        <f>IF(L286="nio",0,IF(O286&gt;0,O286*J286/AA286,0))*VLOOKUP(B286,'2-Kosten per locatie'!$A$14:$C$56,3,FALSE)</f>
        <v>0</v>
      </c>
      <c r="V286" s="246">
        <f>IF(L286="nio",0,IF(P286&gt;0,P286*J286/Z286,0))*VLOOKUP(B286,'2-Kosten per locatie'!$A$14:$C$56,3,FALSE)</f>
        <v>0</v>
      </c>
      <c r="W286" s="246">
        <f>IF(L286="nio",0,IF(Q286&gt;0,Q286*J286/AA286,0))*VLOOKUP(B286,'2-Kosten per locatie'!$A$14:$C$56,3,FALSE)</f>
        <v>0</v>
      </c>
      <c r="X286" s="337">
        <f>IF(L286="nio",0,IF(L286&gt;0,VLOOKUP(H286,'3-Productie normen'!A:L,VLOOKUP(L286,'3-Productie normen'!$B$35:$C$38,2,FALSE),FALSE)))</f>
        <v>0</v>
      </c>
      <c r="Y286" s="337">
        <f t="shared" si="51"/>
        <v>0</v>
      </c>
      <c r="Z286" s="337">
        <f t="shared" si="52"/>
        <v>0</v>
      </c>
      <c r="AA286" s="337">
        <f t="shared" si="53"/>
        <v>0</v>
      </c>
      <c r="AB286" s="338" t="str">
        <f>VLOOKUP(H286,'3-Productie normen'!A:O,12,FALSE)</f>
        <v>B</v>
      </c>
      <c r="AC286" s="338"/>
      <c r="AE286" s="339">
        <f t="shared" si="49"/>
        <v>11959.5</v>
      </c>
    </row>
    <row r="287" spans="1:31" ht="14.1" customHeight="1">
      <c r="A287" s="71">
        <v>287</v>
      </c>
      <c r="B287" s="482" t="s">
        <v>64</v>
      </c>
      <c r="C287" s="482"/>
      <c r="D287" s="487" t="s">
        <v>184</v>
      </c>
      <c r="E287" s="243" t="s">
        <v>454</v>
      </c>
      <c r="F287" s="513" t="s">
        <v>185</v>
      </c>
      <c r="G287" s="82" t="s">
        <v>455</v>
      </c>
      <c r="H287" s="314" t="s">
        <v>136</v>
      </c>
      <c r="I287" s="82" t="s">
        <v>195</v>
      </c>
      <c r="J287" s="236">
        <v>57</v>
      </c>
      <c r="K287" s="336">
        <f t="shared" si="50"/>
        <v>510</v>
      </c>
      <c r="L287" s="247">
        <v>255</v>
      </c>
      <c r="M287" s="247">
        <v>255</v>
      </c>
      <c r="N287" s="247"/>
      <c r="O287" s="247"/>
      <c r="P287" s="247"/>
      <c r="Q287" s="247"/>
      <c r="R287" s="246" t="e">
        <f>IF(L287="nio",0,IF(L287&gt;0,L287*J287/X287,0))*VLOOKUP(B287,'2-Kosten per locatie'!$A$14:$C$56,3,FALSE)</f>
        <v>#DIV/0!</v>
      </c>
      <c r="S287" s="246" t="e">
        <f>IF(L287="nio",0,IF(M287&gt;0,M287*J287/Y287,0))*VLOOKUP(B287,'2-Kosten per locatie'!$A$14:$C$56,3,FALSE)</f>
        <v>#DIV/0!</v>
      </c>
      <c r="T287" s="246">
        <f>IF(L287="nio",0,IF(N287&gt;0,N287*J287/Z287,0))*VLOOKUP(B287,'2-Kosten per locatie'!$A$14:$C$56,3,FALSE)</f>
        <v>0</v>
      </c>
      <c r="U287" s="246">
        <f>IF(L287="nio",0,IF(O287&gt;0,O287*J287/AA287,0))*VLOOKUP(B287,'2-Kosten per locatie'!$A$14:$C$56,3,FALSE)</f>
        <v>0</v>
      </c>
      <c r="V287" s="246">
        <f>IF(L287="nio",0,IF(P287&gt;0,P287*J287/Z287,0))*VLOOKUP(B287,'2-Kosten per locatie'!$A$14:$C$56,3,FALSE)</f>
        <v>0</v>
      </c>
      <c r="W287" s="246">
        <f>IF(L287="nio",0,IF(Q287&gt;0,Q287*J287/AA287,0))*VLOOKUP(B287,'2-Kosten per locatie'!$A$14:$C$56,3,FALSE)</f>
        <v>0</v>
      </c>
      <c r="X287" s="337">
        <f>IF(L287="nio",0,IF(L287&gt;0,VLOOKUP(H287,'3-Productie normen'!A:L,VLOOKUP(L287,'3-Productie normen'!$B$35:$C$38,2,FALSE),FALSE)))</f>
        <v>0</v>
      </c>
      <c r="Y287" s="337">
        <f t="shared" si="51"/>
        <v>0</v>
      </c>
      <c r="Z287" s="337">
        <f t="shared" si="52"/>
        <v>0</v>
      </c>
      <c r="AA287" s="337">
        <f t="shared" si="53"/>
        <v>0</v>
      </c>
      <c r="AB287" s="338" t="str">
        <f>VLOOKUP(H287,'3-Productie normen'!A:O,12,FALSE)</f>
        <v>S</v>
      </c>
      <c r="AC287" s="338"/>
      <c r="AE287" s="339">
        <f t="shared" si="49"/>
        <v>29070</v>
      </c>
    </row>
    <row r="288" spans="1:31" ht="14.1" customHeight="1">
      <c r="A288" s="71">
        <v>288</v>
      </c>
      <c r="B288" s="482" t="s">
        <v>64</v>
      </c>
      <c r="C288" s="482"/>
      <c r="D288" s="487" t="s">
        <v>184</v>
      </c>
      <c r="E288" s="243" t="s">
        <v>454</v>
      </c>
      <c r="F288" s="513" t="s">
        <v>185</v>
      </c>
      <c r="G288" s="82" t="s">
        <v>456</v>
      </c>
      <c r="H288" s="69" t="s">
        <v>131</v>
      </c>
      <c r="I288" s="82" t="s">
        <v>195</v>
      </c>
      <c r="J288" s="236">
        <v>12</v>
      </c>
      <c r="K288" s="336">
        <f t="shared" si="50"/>
        <v>510</v>
      </c>
      <c r="L288" s="247">
        <v>255</v>
      </c>
      <c r="M288" s="247">
        <v>255</v>
      </c>
      <c r="N288" s="247"/>
      <c r="O288" s="247"/>
      <c r="P288" s="247"/>
      <c r="Q288" s="247"/>
      <c r="R288" s="246" t="e">
        <f>IF(L288="nio",0,IF(L288&gt;0,L288*J288/X288,0))*VLOOKUP(B288,'2-Kosten per locatie'!$A$14:$C$56,3,FALSE)</f>
        <v>#DIV/0!</v>
      </c>
      <c r="S288" s="246" t="e">
        <f>IF(L288="nio",0,IF(M288&gt;0,M288*J288/Y288,0))*VLOOKUP(B288,'2-Kosten per locatie'!$A$14:$C$56,3,FALSE)</f>
        <v>#DIV/0!</v>
      </c>
      <c r="T288" s="246">
        <f>IF(L288="nio",0,IF(N288&gt;0,N288*J288/Z288,0))*VLOOKUP(B288,'2-Kosten per locatie'!$A$14:$C$56,3,FALSE)</f>
        <v>0</v>
      </c>
      <c r="U288" s="246">
        <f>IF(L288="nio",0,IF(O288&gt;0,O288*J288/AA288,0))*VLOOKUP(B288,'2-Kosten per locatie'!$A$14:$C$56,3,FALSE)</f>
        <v>0</v>
      </c>
      <c r="V288" s="246">
        <f>IF(L288="nio",0,IF(P288&gt;0,P288*J288/Z288,0))*VLOOKUP(B288,'2-Kosten per locatie'!$A$14:$C$56,3,FALSE)</f>
        <v>0</v>
      </c>
      <c r="W288" s="246">
        <f>IF(L288="nio",0,IF(Q288&gt;0,Q288*J288/AA288,0))*VLOOKUP(B288,'2-Kosten per locatie'!$A$14:$C$56,3,FALSE)</f>
        <v>0</v>
      </c>
      <c r="X288" s="337">
        <f>IF(L288="nio",0,IF(L288&gt;0,VLOOKUP(H288,'3-Productie normen'!A:L,VLOOKUP(L288,'3-Productie normen'!$B$35:$C$38,2,FALSE),FALSE)))</f>
        <v>0</v>
      </c>
      <c r="Y288" s="337">
        <f t="shared" si="51"/>
        <v>0</v>
      </c>
      <c r="Z288" s="337">
        <f t="shared" si="52"/>
        <v>0</v>
      </c>
      <c r="AA288" s="337">
        <f t="shared" si="53"/>
        <v>0</v>
      </c>
      <c r="AB288" s="338" t="str">
        <f>VLOOKUP(H288,'3-Productie normen'!A:O,12,FALSE)</f>
        <v>S</v>
      </c>
      <c r="AC288" s="338"/>
      <c r="AE288" s="339">
        <f t="shared" si="49"/>
        <v>6120</v>
      </c>
    </row>
    <row r="289" spans="1:31" ht="14.1" customHeight="1">
      <c r="A289" s="71">
        <v>289</v>
      </c>
      <c r="B289" s="482" t="s">
        <v>64</v>
      </c>
      <c r="C289" s="482"/>
      <c r="D289" s="487" t="s">
        <v>184</v>
      </c>
      <c r="E289" s="243" t="s">
        <v>457</v>
      </c>
      <c r="F289" s="513" t="s">
        <v>185</v>
      </c>
      <c r="G289" s="82" t="s">
        <v>455</v>
      </c>
      <c r="H289" s="314" t="s">
        <v>136</v>
      </c>
      <c r="I289" s="82" t="s">
        <v>195</v>
      </c>
      <c r="J289" s="236">
        <v>79.5</v>
      </c>
      <c r="K289" s="336">
        <f t="shared" si="50"/>
        <v>510</v>
      </c>
      <c r="L289" s="247">
        <v>255</v>
      </c>
      <c r="M289" s="247">
        <v>255</v>
      </c>
      <c r="N289" s="247"/>
      <c r="O289" s="247"/>
      <c r="P289" s="247"/>
      <c r="Q289" s="247"/>
      <c r="R289" s="246" t="e">
        <f>IF(L289="nio",0,IF(L289&gt;0,L289*J289/X289,0))*VLOOKUP(B289,'2-Kosten per locatie'!$A$14:$C$56,3,FALSE)</f>
        <v>#DIV/0!</v>
      </c>
      <c r="S289" s="246" t="e">
        <f>IF(L289="nio",0,IF(M289&gt;0,M289*J289/Y289,0))*VLOOKUP(B289,'2-Kosten per locatie'!$A$14:$C$56,3,FALSE)</f>
        <v>#DIV/0!</v>
      </c>
      <c r="T289" s="246">
        <f>IF(L289="nio",0,IF(N289&gt;0,N289*J289/Z289,0))*VLOOKUP(B289,'2-Kosten per locatie'!$A$14:$C$56,3,FALSE)</f>
        <v>0</v>
      </c>
      <c r="U289" s="246">
        <f>IF(L289="nio",0,IF(O289&gt;0,O289*J289/AA289,0))*VLOOKUP(B289,'2-Kosten per locatie'!$A$14:$C$56,3,FALSE)</f>
        <v>0</v>
      </c>
      <c r="V289" s="246">
        <f>IF(L289="nio",0,IF(P289&gt;0,P289*J289/Z289,0))*VLOOKUP(B289,'2-Kosten per locatie'!$A$14:$C$56,3,FALSE)</f>
        <v>0</v>
      </c>
      <c r="W289" s="246">
        <f>IF(L289="nio",0,IF(Q289&gt;0,Q289*J289/AA289,0))*VLOOKUP(B289,'2-Kosten per locatie'!$A$14:$C$56,3,FALSE)</f>
        <v>0</v>
      </c>
      <c r="X289" s="337">
        <f>IF(L289="nio",0,IF(L289&gt;0,VLOOKUP(H289,'3-Productie normen'!A:L,VLOOKUP(L289,'3-Productie normen'!$B$35:$C$38,2,FALSE),FALSE)))</f>
        <v>0</v>
      </c>
      <c r="Y289" s="337">
        <f t="shared" si="51"/>
        <v>0</v>
      </c>
      <c r="Z289" s="337">
        <f t="shared" si="52"/>
        <v>0</v>
      </c>
      <c r="AA289" s="337">
        <f t="shared" si="53"/>
        <v>0</v>
      </c>
      <c r="AB289" s="338" t="str">
        <f>VLOOKUP(H289,'3-Productie normen'!A:O,12,FALSE)</f>
        <v>S</v>
      </c>
      <c r="AC289" s="338"/>
      <c r="AE289" s="339">
        <f t="shared" si="49"/>
        <v>40545</v>
      </c>
    </row>
    <row r="290" spans="1:31" ht="14.1" customHeight="1">
      <c r="A290" s="71">
        <v>290</v>
      </c>
      <c r="B290" s="482" t="s">
        <v>64</v>
      </c>
      <c r="C290" s="482"/>
      <c r="D290" s="487" t="s">
        <v>184</v>
      </c>
      <c r="E290" s="243" t="s">
        <v>457</v>
      </c>
      <c r="F290" s="513" t="s">
        <v>185</v>
      </c>
      <c r="G290" s="82" t="s">
        <v>456</v>
      </c>
      <c r="H290" s="69" t="s">
        <v>131</v>
      </c>
      <c r="I290" s="82" t="s">
        <v>195</v>
      </c>
      <c r="J290" s="236">
        <v>15</v>
      </c>
      <c r="K290" s="336">
        <f t="shared" si="50"/>
        <v>510</v>
      </c>
      <c r="L290" s="247">
        <v>255</v>
      </c>
      <c r="M290" s="247">
        <v>255</v>
      </c>
      <c r="N290" s="247"/>
      <c r="O290" s="247"/>
      <c r="P290" s="247"/>
      <c r="Q290" s="247"/>
      <c r="R290" s="246" t="e">
        <f>IF(L290="nio",0,IF(L290&gt;0,L290*J290/X290,0))*VLOOKUP(B290,'2-Kosten per locatie'!$A$14:$C$56,3,FALSE)</f>
        <v>#DIV/0!</v>
      </c>
      <c r="S290" s="246" t="e">
        <f>IF(L290="nio",0,IF(M290&gt;0,M290*J290/Y290,0))*VLOOKUP(B290,'2-Kosten per locatie'!$A$14:$C$56,3,FALSE)</f>
        <v>#DIV/0!</v>
      </c>
      <c r="T290" s="246">
        <f>IF(L290="nio",0,IF(N290&gt;0,N290*J290/Z290,0))*VLOOKUP(B290,'2-Kosten per locatie'!$A$14:$C$56,3,FALSE)</f>
        <v>0</v>
      </c>
      <c r="U290" s="246">
        <f>IF(L290="nio",0,IF(O290&gt;0,O290*J290/AA290,0))*VLOOKUP(B290,'2-Kosten per locatie'!$A$14:$C$56,3,FALSE)</f>
        <v>0</v>
      </c>
      <c r="V290" s="246">
        <f>IF(L290="nio",0,IF(P290&gt;0,P290*J290/Z290,0))*VLOOKUP(B290,'2-Kosten per locatie'!$A$14:$C$56,3,FALSE)</f>
        <v>0</v>
      </c>
      <c r="W290" s="246">
        <f>IF(L290="nio",0,IF(Q290&gt;0,Q290*J290/AA290,0))*VLOOKUP(B290,'2-Kosten per locatie'!$A$14:$C$56,3,FALSE)</f>
        <v>0</v>
      </c>
      <c r="X290" s="337">
        <f>IF(L290="nio",0,IF(L290&gt;0,VLOOKUP(H290,'3-Productie normen'!A:L,VLOOKUP(L290,'3-Productie normen'!$B$35:$C$38,2,FALSE),FALSE)))</f>
        <v>0</v>
      </c>
      <c r="Y290" s="337">
        <f t="shared" si="51"/>
        <v>0</v>
      </c>
      <c r="Z290" s="337">
        <f t="shared" si="52"/>
        <v>0</v>
      </c>
      <c r="AA290" s="337">
        <f t="shared" si="53"/>
        <v>0</v>
      </c>
      <c r="AB290" s="338" t="str">
        <f>VLOOKUP(H290,'3-Productie normen'!A:O,12,FALSE)</f>
        <v>S</v>
      </c>
      <c r="AC290" s="338"/>
      <c r="AE290" s="339">
        <f t="shared" si="49"/>
        <v>7650</v>
      </c>
    </row>
    <row r="291" spans="1:31" ht="14.1" customHeight="1">
      <c r="A291" s="71">
        <v>291</v>
      </c>
      <c r="B291" s="482" t="s">
        <v>64</v>
      </c>
      <c r="C291" s="482"/>
      <c r="D291" s="487" t="s">
        <v>184</v>
      </c>
      <c r="E291" s="243" t="s">
        <v>458</v>
      </c>
      <c r="F291" s="513" t="s">
        <v>185</v>
      </c>
      <c r="G291" s="82" t="s">
        <v>459</v>
      </c>
      <c r="H291" s="314" t="s">
        <v>136</v>
      </c>
      <c r="I291" s="82" t="s">
        <v>195</v>
      </c>
      <c r="J291" s="236">
        <v>12.5</v>
      </c>
      <c r="K291" s="336">
        <f t="shared" si="50"/>
        <v>510</v>
      </c>
      <c r="L291" s="247">
        <v>255</v>
      </c>
      <c r="M291" s="247">
        <v>255</v>
      </c>
      <c r="N291" s="247"/>
      <c r="O291" s="247"/>
      <c r="P291" s="247"/>
      <c r="Q291" s="247"/>
      <c r="R291" s="246" t="e">
        <f>IF(L291="nio",0,IF(L291&gt;0,L291*J291/X291,0))*VLOOKUP(B291,'2-Kosten per locatie'!$A$14:$C$56,3,FALSE)</f>
        <v>#DIV/0!</v>
      </c>
      <c r="S291" s="246" t="e">
        <f>IF(L291="nio",0,IF(M291&gt;0,M291*J291/Y291,0))*VLOOKUP(B291,'2-Kosten per locatie'!$A$14:$C$56,3,FALSE)</f>
        <v>#DIV/0!</v>
      </c>
      <c r="T291" s="246">
        <f>IF(L291="nio",0,IF(N291&gt;0,N291*J291/Z291,0))*VLOOKUP(B291,'2-Kosten per locatie'!$A$14:$C$56,3,FALSE)</f>
        <v>0</v>
      </c>
      <c r="U291" s="246">
        <f>IF(L291="nio",0,IF(O291&gt;0,O291*J291/AA291,0))*VLOOKUP(B291,'2-Kosten per locatie'!$A$14:$C$56,3,FALSE)</f>
        <v>0</v>
      </c>
      <c r="V291" s="246">
        <f>IF(L291="nio",0,IF(P291&gt;0,P291*J291/Z291,0))*VLOOKUP(B291,'2-Kosten per locatie'!$A$14:$C$56,3,FALSE)</f>
        <v>0</v>
      </c>
      <c r="W291" s="246">
        <f>IF(L291="nio",0,IF(Q291&gt;0,Q291*J291/AA291,0))*VLOOKUP(B291,'2-Kosten per locatie'!$A$14:$C$56,3,FALSE)</f>
        <v>0</v>
      </c>
      <c r="X291" s="337">
        <f>IF(L291="nio",0,IF(L291&gt;0,VLOOKUP(H291,'3-Productie normen'!A:L,VLOOKUP(L291,'3-Productie normen'!$B$35:$C$38,2,FALSE),FALSE)))</f>
        <v>0</v>
      </c>
      <c r="Y291" s="337">
        <f t="shared" si="51"/>
        <v>0</v>
      </c>
      <c r="Z291" s="337">
        <f t="shared" si="52"/>
        <v>0</v>
      </c>
      <c r="AA291" s="337">
        <f t="shared" si="53"/>
        <v>0</v>
      </c>
      <c r="AB291" s="338" t="str">
        <f>VLOOKUP(H291,'3-Productie normen'!A:O,12,FALSE)</f>
        <v>S</v>
      </c>
      <c r="AC291" s="338"/>
      <c r="AE291" s="339">
        <f t="shared" si="49"/>
        <v>6375</v>
      </c>
    </row>
    <row r="292" spans="1:31" ht="14.1" customHeight="1">
      <c r="A292" s="71">
        <v>292</v>
      </c>
      <c r="B292" s="482" t="s">
        <v>64</v>
      </c>
      <c r="C292" s="482"/>
      <c r="D292" s="487" t="s">
        <v>184</v>
      </c>
      <c r="E292" s="243" t="s">
        <v>458</v>
      </c>
      <c r="F292" s="513" t="s">
        <v>185</v>
      </c>
      <c r="G292" s="82" t="s">
        <v>460</v>
      </c>
      <c r="H292" s="69" t="s">
        <v>131</v>
      </c>
      <c r="I292" s="82" t="s">
        <v>195</v>
      </c>
      <c r="J292" s="236">
        <v>3</v>
      </c>
      <c r="K292" s="336">
        <f t="shared" si="50"/>
        <v>510</v>
      </c>
      <c r="L292" s="247">
        <v>255</v>
      </c>
      <c r="M292" s="247">
        <v>255</v>
      </c>
      <c r="N292" s="247"/>
      <c r="O292" s="247"/>
      <c r="P292" s="247"/>
      <c r="Q292" s="247"/>
      <c r="R292" s="246" t="e">
        <f>IF(L292="nio",0,IF(L292&gt;0,L292*J292/X292,0))*VLOOKUP(B292,'2-Kosten per locatie'!$A$14:$C$56,3,FALSE)</f>
        <v>#DIV/0!</v>
      </c>
      <c r="S292" s="246" t="e">
        <f>IF(L292="nio",0,IF(M292&gt;0,M292*J292/Y292,0))*VLOOKUP(B292,'2-Kosten per locatie'!$A$14:$C$56,3,FALSE)</f>
        <v>#DIV/0!</v>
      </c>
      <c r="T292" s="246">
        <f>IF(L292="nio",0,IF(N292&gt;0,N292*J292/Z292,0))*VLOOKUP(B292,'2-Kosten per locatie'!$A$14:$C$56,3,FALSE)</f>
        <v>0</v>
      </c>
      <c r="U292" s="246">
        <f>IF(L292="nio",0,IF(O292&gt;0,O292*J292/AA292,0))*VLOOKUP(B292,'2-Kosten per locatie'!$A$14:$C$56,3,FALSE)</f>
        <v>0</v>
      </c>
      <c r="V292" s="246">
        <f>IF(L292="nio",0,IF(P292&gt;0,P292*J292/Z292,0))*VLOOKUP(B292,'2-Kosten per locatie'!$A$14:$C$56,3,FALSE)</f>
        <v>0</v>
      </c>
      <c r="W292" s="246">
        <f>IF(L292="nio",0,IF(Q292&gt;0,Q292*J292/AA292,0))*VLOOKUP(B292,'2-Kosten per locatie'!$A$14:$C$56,3,FALSE)</f>
        <v>0</v>
      </c>
      <c r="X292" s="337">
        <f>IF(L292="nio",0,IF(L292&gt;0,VLOOKUP(H292,'3-Productie normen'!A:L,VLOOKUP(L292,'3-Productie normen'!$B$35:$C$38,2,FALSE),FALSE)))</f>
        <v>0</v>
      </c>
      <c r="Y292" s="337">
        <f t="shared" si="51"/>
        <v>0</v>
      </c>
      <c r="Z292" s="337">
        <f t="shared" si="52"/>
        <v>0</v>
      </c>
      <c r="AA292" s="337">
        <f t="shared" si="53"/>
        <v>0</v>
      </c>
      <c r="AB292" s="338" t="str">
        <f>VLOOKUP(H292,'3-Productie normen'!A:O,12,FALSE)</f>
        <v>S</v>
      </c>
      <c r="AC292" s="338"/>
      <c r="AE292" s="339">
        <f t="shared" si="49"/>
        <v>1530</v>
      </c>
    </row>
    <row r="293" spans="1:31" ht="14.1" customHeight="1">
      <c r="A293" s="71">
        <v>293</v>
      </c>
      <c r="B293" s="482" t="s">
        <v>64</v>
      </c>
      <c r="C293" s="482"/>
      <c r="D293" s="487" t="s">
        <v>184</v>
      </c>
      <c r="E293" s="243" t="s">
        <v>458</v>
      </c>
      <c r="F293" s="513" t="s">
        <v>185</v>
      </c>
      <c r="G293" s="82" t="s">
        <v>455</v>
      </c>
      <c r="H293" s="314" t="s">
        <v>136</v>
      </c>
      <c r="I293" s="459" t="s">
        <v>195</v>
      </c>
      <c r="J293" s="236">
        <v>51.3</v>
      </c>
      <c r="K293" s="336">
        <f t="shared" si="50"/>
        <v>510</v>
      </c>
      <c r="L293" s="247">
        <v>255</v>
      </c>
      <c r="M293" s="247">
        <v>255</v>
      </c>
      <c r="N293" s="247"/>
      <c r="O293" s="247"/>
      <c r="P293" s="247"/>
      <c r="Q293" s="247"/>
      <c r="R293" s="246" t="e">
        <f>IF(L293="nio",0,IF(L293&gt;0,L293*J293/X293,0))*VLOOKUP(B293,'2-Kosten per locatie'!$A$14:$C$56,3,FALSE)</f>
        <v>#DIV/0!</v>
      </c>
      <c r="S293" s="246" t="e">
        <f>IF(L293="nio",0,IF(M293&gt;0,M293*J293/Y293,0))*VLOOKUP(B293,'2-Kosten per locatie'!$A$14:$C$56,3,FALSE)</f>
        <v>#DIV/0!</v>
      </c>
      <c r="T293" s="246">
        <f>IF(L293="nio",0,IF(N293&gt;0,N293*J293/Z293,0))*VLOOKUP(B293,'2-Kosten per locatie'!$A$14:$C$56,3,FALSE)</f>
        <v>0</v>
      </c>
      <c r="U293" s="246">
        <f>IF(L293="nio",0,IF(O293&gt;0,O293*J293/AA293,0))*VLOOKUP(B293,'2-Kosten per locatie'!$A$14:$C$56,3,FALSE)</f>
        <v>0</v>
      </c>
      <c r="V293" s="246">
        <f>IF(L293="nio",0,IF(P293&gt;0,P293*J293/Z293,0))*VLOOKUP(B293,'2-Kosten per locatie'!$A$14:$C$56,3,FALSE)</f>
        <v>0</v>
      </c>
      <c r="W293" s="246">
        <f>IF(L293="nio",0,IF(Q293&gt;0,Q293*J293/AA293,0))*VLOOKUP(B293,'2-Kosten per locatie'!$A$14:$C$56,3,FALSE)</f>
        <v>0</v>
      </c>
      <c r="X293" s="337">
        <f>IF(L293="nio",0,IF(L293&gt;0,VLOOKUP(H293,'3-Productie normen'!A:L,VLOOKUP(L293,'3-Productie normen'!$B$35:$C$38,2,FALSE),FALSE)))</f>
        <v>0</v>
      </c>
      <c r="Y293" s="337">
        <f t="shared" si="51"/>
        <v>0</v>
      </c>
      <c r="Z293" s="337">
        <f t="shared" si="52"/>
        <v>0</v>
      </c>
      <c r="AA293" s="337">
        <f t="shared" si="53"/>
        <v>0</v>
      </c>
      <c r="AB293" s="338" t="str">
        <f>VLOOKUP(H293,'3-Productie normen'!A:O,12,FALSE)</f>
        <v>S</v>
      </c>
      <c r="AC293" s="338"/>
      <c r="AE293" s="339">
        <f t="shared" si="49"/>
        <v>26163</v>
      </c>
    </row>
    <row r="294" spans="1:31" ht="14.1" customHeight="1">
      <c r="A294" s="71">
        <v>294</v>
      </c>
      <c r="B294" s="482" t="s">
        <v>64</v>
      </c>
      <c r="C294" s="482"/>
      <c r="D294" s="487" t="s">
        <v>184</v>
      </c>
      <c r="E294" s="243" t="s">
        <v>458</v>
      </c>
      <c r="F294" s="513" t="s">
        <v>185</v>
      </c>
      <c r="G294" s="82" t="s">
        <v>456</v>
      </c>
      <c r="H294" s="69" t="s">
        <v>131</v>
      </c>
      <c r="I294" s="459" t="s">
        <v>195</v>
      </c>
      <c r="J294" s="236">
        <v>12</v>
      </c>
      <c r="K294" s="336">
        <f t="shared" si="50"/>
        <v>510</v>
      </c>
      <c r="L294" s="247">
        <v>255</v>
      </c>
      <c r="M294" s="247">
        <v>255</v>
      </c>
      <c r="N294" s="247"/>
      <c r="O294" s="247"/>
      <c r="P294" s="247"/>
      <c r="Q294" s="247"/>
      <c r="R294" s="246" t="e">
        <f>IF(L294="nio",0,IF(L294&gt;0,L294*J294/X294,0))*VLOOKUP(B294,'2-Kosten per locatie'!$A$14:$C$56,3,FALSE)</f>
        <v>#DIV/0!</v>
      </c>
      <c r="S294" s="246" t="e">
        <f>IF(L294="nio",0,IF(M294&gt;0,M294*J294/Y294,0))*VLOOKUP(B294,'2-Kosten per locatie'!$A$14:$C$56,3,FALSE)</f>
        <v>#DIV/0!</v>
      </c>
      <c r="T294" s="246">
        <f>IF(L294="nio",0,IF(N294&gt;0,N294*J294/Z294,0))*VLOOKUP(B294,'2-Kosten per locatie'!$A$14:$C$56,3,FALSE)</f>
        <v>0</v>
      </c>
      <c r="U294" s="246">
        <f>IF(L294="nio",0,IF(O294&gt;0,O294*J294/AA294,0))*VLOOKUP(B294,'2-Kosten per locatie'!$A$14:$C$56,3,FALSE)</f>
        <v>0</v>
      </c>
      <c r="V294" s="246">
        <f>IF(L294="nio",0,IF(P294&gt;0,P294*J294/Z294,0))*VLOOKUP(B294,'2-Kosten per locatie'!$A$14:$C$56,3,FALSE)</f>
        <v>0</v>
      </c>
      <c r="W294" s="246">
        <f>IF(L294="nio",0,IF(Q294&gt;0,Q294*J294/AA294,0))*VLOOKUP(B294,'2-Kosten per locatie'!$A$14:$C$56,3,FALSE)</f>
        <v>0</v>
      </c>
      <c r="X294" s="337">
        <f>IF(L294="nio",0,IF(L294&gt;0,VLOOKUP(H294,'3-Productie normen'!A:L,VLOOKUP(L294,'3-Productie normen'!$B$35:$C$38,2,FALSE),FALSE)))</f>
        <v>0</v>
      </c>
      <c r="Y294" s="337">
        <f t="shared" si="51"/>
        <v>0</v>
      </c>
      <c r="Z294" s="337">
        <f t="shared" si="52"/>
        <v>0</v>
      </c>
      <c r="AA294" s="337">
        <f t="shared" si="53"/>
        <v>0</v>
      </c>
      <c r="AB294" s="338" t="str">
        <f>VLOOKUP(H294,'3-Productie normen'!A:O,12,FALSE)</f>
        <v>S</v>
      </c>
      <c r="AC294" s="338"/>
      <c r="AE294" s="339">
        <f t="shared" si="49"/>
        <v>6120</v>
      </c>
    </row>
    <row r="295" spans="1:31" ht="14.1" customHeight="1">
      <c r="A295" s="71">
        <v>295</v>
      </c>
      <c r="B295" s="482" t="s">
        <v>64</v>
      </c>
      <c r="C295" s="482"/>
      <c r="D295" s="487" t="s">
        <v>184</v>
      </c>
      <c r="E295" s="243" t="s">
        <v>461</v>
      </c>
      <c r="F295" s="513" t="s">
        <v>185</v>
      </c>
      <c r="G295" s="82" t="s">
        <v>462</v>
      </c>
      <c r="H295" s="314" t="s">
        <v>135</v>
      </c>
      <c r="I295" s="459" t="s">
        <v>225</v>
      </c>
      <c r="J295" s="236">
        <v>23.4</v>
      </c>
      <c r="K295" s="336">
        <f t="shared" si="50"/>
        <v>255</v>
      </c>
      <c r="L295" s="247">
        <v>255</v>
      </c>
      <c r="M295" s="247"/>
      <c r="N295" s="247"/>
      <c r="O295" s="247"/>
      <c r="P295" s="247"/>
      <c r="Q295" s="247"/>
      <c r="R295" s="246" t="e">
        <f>IF(L295="nio",0,IF(L295&gt;0,L295*J295/X295,0))*VLOOKUP(B295,'2-Kosten per locatie'!$A$14:$C$56,3,FALSE)</f>
        <v>#DIV/0!</v>
      </c>
      <c r="S295" s="246">
        <f>IF(L295="nio",0,IF(M295&gt;0,M295*J295/Y295,0))*VLOOKUP(B295,'2-Kosten per locatie'!$A$14:$C$56,3,FALSE)</f>
        <v>0</v>
      </c>
      <c r="T295" s="246">
        <f>IF(L295="nio",0,IF(N295&gt;0,N295*J295/Z295,0))*VLOOKUP(B295,'2-Kosten per locatie'!$A$14:$C$56,3,FALSE)</f>
        <v>0</v>
      </c>
      <c r="U295" s="246">
        <f>IF(L295="nio",0,IF(O295&gt;0,O295*J295/AA295,0))*VLOOKUP(B295,'2-Kosten per locatie'!$A$14:$C$56,3,FALSE)</f>
        <v>0</v>
      </c>
      <c r="V295" s="246">
        <f>IF(L295="nio",0,IF(P295&gt;0,P295*J295/Z295,0))*VLOOKUP(B295,'2-Kosten per locatie'!$A$14:$C$56,3,FALSE)</f>
        <v>0</v>
      </c>
      <c r="W295" s="246">
        <f>IF(L295="nio",0,IF(Q295&gt;0,Q295*J295/AA295,0))*VLOOKUP(B295,'2-Kosten per locatie'!$A$14:$C$56,3,FALSE)</f>
        <v>0</v>
      </c>
      <c r="X295" s="337">
        <f>IF(L295="nio",0,IF(L295&gt;0,VLOOKUP(H295,'3-Productie normen'!A:L,VLOOKUP(L295,'3-Productie normen'!$B$35:$C$38,2,FALSE),FALSE)))</f>
        <v>0</v>
      </c>
      <c r="Y295" s="337">
        <f t="shared" si="51"/>
        <v>0</v>
      </c>
      <c r="Z295" s="337">
        <f t="shared" si="52"/>
        <v>0</v>
      </c>
      <c r="AA295" s="337">
        <f t="shared" si="53"/>
        <v>0</v>
      </c>
      <c r="AB295" s="338" t="str">
        <f>VLOOKUP(H295,'3-Productie normen'!A:O,12,FALSE)</f>
        <v>V</v>
      </c>
      <c r="AC295" s="338"/>
      <c r="AE295" s="339">
        <f t="shared" si="49"/>
        <v>5967</v>
      </c>
    </row>
    <row r="296" spans="1:31" ht="14.1" customHeight="1">
      <c r="A296" s="71">
        <v>296</v>
      </c>
      <c r="B296" s="482" t="s">
        <v>64</v>
      </c>
      <c r="C296" s="482"/>
      <c r="D296" s="487" t="s">
        <v>184</v>
      </c>
      <c r="E296" s="243" t="s">
        <v>463</v>
      </c>
      <c r="F296" s="513" t="s">
        <v>197</v>
      </c>
      <c r="G296" s="82" t="s">
        <v>464</v>
      </c>
      <c r="H296" s="317" t="s">
        <v>148</v>
      </c>
      <c r="I296" s="459"/>
      <c r="J296" s="236">
        <v>23.7</v>
      </c>
      <c r="K296" s="336">
        <f t="shared" si="50"/>
        <v>0</v>
      </c>
      <c r="L296" s="247" t="s">
        <v>199</v>
      </c>
      <c r="M296" s="247"/>
      <c r="N296" s="247"/>
      <c r="O296" s="247"/>
      <c r="P296" s="247"/>
      <c r="Q296" s="247"/>
      <c r="R296" s="246">
        <f>IF(L296="nio",0,IF(L296&gt;0,L296*J296/X296,0))*VLOOKUP(B296,'2-Kosten per locatie'!$A$14:$C$56,3,FALSE)</f>
        <v>0</v>
      </c>
      <c r="S296" s="246">
        <f>IF(L296="nio",0,IF(M296&gt;0,M296*J296/Y296,0))*VLOOKUP(B296,'2-Kosten per locatie'!$A$14:$C$56,3,FALSE)</f>
        <v>0</v>
      </c>
      <c r="T296" s="246">
        <f>IF(L296="nio",0,IF(N296&gt;0,N296*J296/Z296,0))*VLOOKUP(B296,'2-Kosten per locatie'!$A$14:$C$56,3,FALSE)</f>
        <v>0</v>
      </c>
      <c r="U296" s="246">
        <f>IF(L296="nio",0,IF(O296&gt;0,O296*J296/AA296,0))*VLOOKUP(B296,'2-Kosten per locatie'!$A$14:$C$56,3,FALSE)</f>
        <v>0</v>
      </c>
      <c r="V296" s="246">
        <f>IF(L296="nio",0,IF(P296&gt;0,P296*J296/Z296,0))*VLOOKUP(B296,'2-Kosten per locatie'!$A$14:$C$56,3,FALSE)</f>
        <v>0</v>
      </c>
      <c r="W296" s="246">
        <f>IF(L296="nio",0,IF(Q296&gt;0,Q296*J296/AA296,0))*VLOOKUP(B296,'2-Kosten per locatie'!$A$14:$C$56,3,FALSE)</f>
        <v>0</v>
      </c>
      <c r="X296" s="337">
        <f>IF(L296="nio",0,IF(L296&gt;0,VLOOKUP(H296,'3-Productie normen'!A:L,VLOOKUP(L296,'3-Productie normen'!$B$35:$C$38,2,FALSE),FALSE)))</f>
        <v>0</v>
      </c>
      <c r="Y296" s="337">
        <f t="shared" si="51"/>
        <v>0</v>
      </c>
      <c r="Z296" s="337">
        <f t="shared" si="52"/>
        <v>0</v>
      </c>
      <c r="AA296" s="337">
        <f t="shared" si="53"/>
        <v>0</v>
      </c>
      <c r="AB296" s="338">
        <f>VLOOKUP(H296,'3-Productie normen'!A:O,12,FALSE)</f>
        <v>0</v>
      </c>
      <c r="AC296" s="338"/>
      <c r="AE296" s="339">
        <f t="shared" si="49"/>
        <v>0</v>
      </c>
    </row>
    <row r="297" spans="1:31" ht="14.1" customHeight="1">
      <c r="A297" s="71">
        <v>297</v>
      </c>
      <c r="B297" s="482" t="s">
        <v>64</v>
      </c>
      <c r="C297" s="482"/>
      <c r="D297" s="487" t="s">
        <v>184</v>
      </c>
      <c r="E297" s="243" t="s">
        <v>465</v>
      </c>
      <c r="F297" s="513" t="s">
        <v>185</v>
      </c>
      <c r="G297" s="82" t="s">
        <v>466</v>
      </c>
      <c r="H297" s="314" t="s">
        <v>135</v>
      </c>
      <c r="I297" s="459" t="s">
        <v>225</v>
      </c>
      <c r="J297" s="236">
        <v>65</v>
      </c>
      <c r="K297" s="336">
        <f t="shared" si="50"/>
        <v>255</v>
      </c>
      <c r="L297" s="247">
        <v>255</v>
      </c>
      <c r="M297" s="247"/>
      <c r="N297" s="247"/>
      <c r="O297" s="247"/>
      <c r="P297" s="247"/>
      <c r="Q297" s="247"/>
      <c r="R297" s="246" t="e">
        <f>IF(L297="nio",0,IF(L297&gt;0,L297*J297/X297,0))*VLOOKUP(B297,'2-Kosten per locatie'!$A$14:$C$56,3,FALSE)</f>
        <v>#DIV/0!</v>
      </c>
      <c r="S297" s="246">
        <f>IF(L297="nio",0,IF(M297&gt;0,M297*J297/Y297,0))*VLOOKUP(B297,'2-Kosten per locatie'!$A$14:$C$56,3,FALSE)</f>
        <v>0</v>
      </c>
      <c r="T297" s="246">
        <f>IF(L297="nio",0,IF(N297&gt;0,N297*J297/Z297,0))*VLOOKUP(B297,'2-Kosten per locatie'!$A$14:$C$56,3,FALSE)</f>
        <v>0</v>
      </c>
      <c r="U297" s="246">
        <f>IF(L297="nio",0,IF(O297&gt;0,O297*J297/AA297,0))*VLOOKUP(B297,'2-Kosten per locatie'!$A$14:$C$56,3,FALSE)</f>
        <v>0</v>
      </c>
      <c r="V297" s="246">
        <f>IF(L297="nio",0,IF(P297&gt;0,P297*J297/Z297,0))*VLOOKUP(B297,'2-Kosten per locatie'!$A$14:$C$56,3,FALSE)</f>
        <v>0</v>
      </c>
      <c r="W297" s="246">
        <f>IF(L297="nio",0,IF(Q297&gt;0,Q297*J297/AA297,0))*VLOOKUP(B297,'2-Kosten per locatie'!$A$14:$C$56,3,FALSE)</f>
        <v>0</v>
      </c>
      <c r="X297" s="337">
        <f>IF(L297="nio",0,IF(L297&gt;0,VLOOKUP(H297,'3-Productie normen'!A:L,VLOOKUP(L297,'3-Productie normen'!$B$35:$C$38,2,FALSE),FALSE)))</f>
        <v>0</v>
      </c>
      <c r="Y297" s="337">
        <f t="shared" si="51"/>
        <v>0</v>
      </c>
      <c r="Z297" s="337">
        <f t="shared" si="52"/>
        <v>0</v>
      </c>
      <c r="AA297" s="337">
        <f t="shared" si="53"/>
        <v>0</v>
      </c>
      <c r="AB297" s="338" t="str">
        <f>VLOOKUP(H297,'3-Productie normen'!A:O,12,FALSE)</f>
        <v>V</v>
      </c>
      <c r="AC297" s="338"/>
      <c r="AE297" s="339">
        <f t="shared" si="49"/>
        <v>16575</v>
      </c>
    </row>
    <row r="298" spans="1:31" ht="14.1" customHeight="1">
      <c r="A298" s="71">
        <v>298</v>
      </c>
      <c r="B298" s="482" t="s">
        <v>64</v>
      </c>
      <c r="C298" s="482"/>
      <c r="D298" s="487" t="s">
        <v>184</v>
      </c>
      <c r="E298" s="243" t="s">
        <v>465</v>
      </c>
      <c r="F298" s="513" t="s">
        <v>185</v>
      </c>
      <c r="G298" s="82" t="s">
        <v>467</v>
      </c>
      <c r="H298" s="314" t="s">
        <v>135</v>
      </c>
      <c r="I298" s="459" t="s">
        <v>225</v>
      </c>
      <c r="J298" s="236">
        <v>41.5</v>
      </c>
      <c r="K298" s="336">
        <f t="shared" si="50"/>
        <v>255</v>
      </c>
      <c r="L298" s="247">
        <v>255</v>
      </c>
      <c r="M298" s="247"/>
      <c r="N298" s="247"/>
      <c r="O298" s="247"/>
      <c r="P298" s="247"/>
      <c r="Q298" s="247"/>
      <c r="R298" s="246" t="e">
        <f>IF(L298="nio",0,IF(L298&gt;0,L298*J298/X298,0))*VLOOKUP(B298,'2-Kosten per locatie'!$A$14:$C$56,3,FALSE)</f>
        <v>#DIV/0!</v>
      </c>
      <c r="S298" s="246">
        <f>IF(L298="nio",0,IF(M298&gt;0,M298*J298/Y298,0))*VLOOKUP(B298,'2-Kosten per locatie'!$A$14:$C$56,3,FALSE)</f>
        <v>0</v>
      </c>
      <c r="T298" s="246">
        <f>IF(L298="nio",0,IF(N298&gt;0,N298*J298/Z298,0))*VLOOKUP(B298,'2-Kosten per locatie'!$A$14:$C$56,3,FALSE)</f>
        <v>0</v>
      </c>
      <c r="U298" s="246">
        <f>IF(L298="nio",0,IF(O298&gt;0,O298*J298/AA298,0))*VLOOKUP(B298,'2-Kosten per locatie'!$A$14:$C$56,3,FALSE)</f>
        <v>0</v>
      </c>
      <c r="V298" s="246">
        <f>IF(L298="nio",0,IF(P298&gt;0,P298*J298/Z298,0))*VLOOKUP(B298,'2-Kosten per locatie'!$A$14:$C$56,3,FALSE)</f>
        <v>0</v>
      </c>
      <c r="W298" s="246">
        <f>IF(L298="nio",0,IF(Q298&gt;0,Q298*J298/AA298,0))*VLOOKUP(B298,'2-Kosten per locatie'!$A$14:$C$56,3,FALSE)</f>
        <v>0</v>
      </c>
      <c r="X298" s="337">
        <f>IF(L298="nio",0,IF(L298&gt;0,VLOOKUP(H298,'3-Productie normen'!A:L,VLOOKUP(L298,'3-Productie normen'!$B$35:$C$38,2,FALSE),FALSE)))</f>
        <v>0</v>
      </c>
      <c r="Y298" s="337">
        <f t="shared" si="51"/>
        <v>0</v>
      </c>
      <c r="Z298" s="337">
        <f t="shared" si="52"/>
        <v>0</v>
      </c>
      <c r="AA298" s="337">
        <f t="shared" si="53"/>
        <v>0</v>
      </c>
      <c r="AB298" s="338" t="str">
        <f>VLOOKUP(H298,'3-Productie normen'!A:O,12,FALSE)</f>
        <v>V</v>
      </c>
      <c r="AC298" s="338"/>
      <c r="AE298" s="339">
        <f t="shared" si="49"/>
        <v>10582.5</v>
      </c>
    </row>
    <row r="299" spans="1:31" ht="14.1" customHeight="1">
      <c r="A299" s="71">
        <v>299</v>
      </c>
      <c r="B299" s="482" t="s">
        <v>64</v>
      </c>
      <c r="C299" s="482"/>
      <c r="D299" s="487" t="s">
        <v>184</v>
      </c>
      <c r="E299" s="243" t="s">
        <v>468</v>
      </c>
      <c r="F299" s="513" t="s">
        <v>185</v>
      </c>
      <c r="G299" s="82" t="s">
        <v>219</v>
      </c>
      <c r="H299" s="314" t="s">
        <v>145</v>
      </c>
      <c r="I299" s="459" t="s">
        <v>225</v>
      </c>
      <c r="J299" s="236">
        <v>25.9</v>
      </c>
      <c r="K299" s="336">
        <f t="shared" si="50"/>
        <v>255</v>
      </c>
      <c r="L299" s="247">
        <v>255</v>
      </c>
      <c r="M299" s="247"/>
      <c r="N299" s="247"/>
      <c r="O299" s="247"/>
      <c r="P299" s="247"/>
      <c r="Q299" s="247"/>
      <c r="R299" s="246" t="e">
        <f>IF(L299="nio",0,IF(L299&gt;0,L299*J299/X299,0))*VLOOKUP(B299,'2-Kosten per locatie'!$A$14:$C$56,3,FALSE)</f>
        <v>#DIV/0!</v>
      </c>
      <c r="S299" s="246">
        <f>IF(L299="nio",0,IF(M299&gt;0,M299*J299/Y299,0))*VLOOKUP(B299,'2-Kosten per locatie'!$A$14:$C$56,3,FALSE)</f>
        <v>0</v>
      </c>
      <c r="T299" s="246">
        <f>IF(L299="nio",0,IF(N299&gt;0,N299*J299/Z299,0))*VLOOKUP(B299,'2-Kosten per locatie'!$A$14:$C$56,3,FALSE)</f>
        <v>0</v>
      </c>
      <c r="U299" s="246">
        <f>IF(L299="nio",0,IF(O299&gt;0,O299*J299/AA299,0))*VLOOKUP(B299,'2-Kosten per locatie'!$A$14:$C$56,3,FALSE)</f>
        <v>0</v>
      </c>
      <c r="V299" s="246">
        <f>IF(L299="nio",0,IF(P299&gt;0,P299*J299/Z299,0))*VLOOKUP(B299,'2-Kosten per locatie'!$A$14:$C$56,3,FALSE)</f>
        <v>0</v>
      </c>
      <c r="W299" s="246">
        <f>IF(L299="nio",0,IF(Q299&gt;0,Q299*J299/AA299,0))*VLOOKUP(B299,'2-Kosten per locatie'!$A$14:$C$56,3,FALSE)</f>
        <v>0</v>
      </c>
      <c r="X299" s="337">
        <f>IF(L299="nio",0,IF(L299&gt;0,VLOOKUP(H299,'3-Productie normen'!A:L,VLOOKUP(L299,'3-Productie normen'!$B$35:$C$38,2,FALSE),FALSE)))</f>
        <v>0</v>
      </c>
      <c r="Y299" s="337">
        <f t="shared" si="51"/>
        <v>0</v>
      </c>
      <c r="Z299" s="337">
        <f t="shared" si="52"/>
        <v>0</v>
      </c>
      <c r="AA299" s="337">
        <f t="shared" si="53"/>
        <v>0</v>
      </c>
      <c r="AB299" s="338" t="str">
        <f>VLOOKUP(H299,'3-Productie normen'!A:O,12,FALSE)</f>
        <v>B</v>
      </c>
      <c r="AC299" s="338"/>
      <c r="AE299" s="339">
        <f t="shared" si="49"/>
        <v>6604.5</v>
      </c>
    </row>
    <row r="300" spans="1:31" ht="14.1" customHeight="1">
      <c r="A300" s="71">
        <v>300</v>
      </c>
      <c r="B300" s="482" t="s">
        <v>64</v>
      </c>
      <c r="C300" s="482"/>
      <c r="D300" s="487" t="s">
        <v>184</v>
      </c>
      <c r="E300" s="243" t="s">
        <v>469</v>
      </c>
      <c r="F300" s="513" t="s">
        <v>185</v>
      </c>
      <c r="G300" s="82" t="s">
        <v>219</v>
      </c>
      <c r="H300" s="314" t="s">
        <v>145</v>
      </c>
      <c r="I300" s="459" t="s">
        <v>225</v>
      </c>
      <c r="J300" s="236">
        <v>38.25</v>
      </c>
      <c r="K300" s="336">
        <f t="shared" si="50"/>
        <v>255</v>
      </c>
      <c r="L300" s="247">
        <v>255</v>
      </c>
      <c r="M300" s="247"/>
      <c r="N300" s="247"/>
      <c r="O300" s="247"/>
      <c r="P300" s="247"/>
      <c r="Q300" s="247"/>
      <c r="R300" s="246" t="e">
        <f>IF(L300="nio",0,IF(L300&gt;0,L300*J300/X300,0))*VLOOKUP(B300,'2-Kosten per locatie'!$A$14:$C$56,3,FALSE)</f>
        <v>#DIV/0!</v>
      </c>
      <c r="S300" s="246">
        <f>IF(L300="nio",0,IF(M300&gt;0,M300*J300/Y300,0))*VLOOKUP(B300,'2-Kosten per locatie'!$A$14:$C$56,3,FALSE)</f>
        <v>0</v>
      </c>
      <c r="T300" s="246">
        <f>IF(L300="nio",0,IF(N300&gt;0,N300*J300/Z300,0))*VLOOKUP(B300,'2-Kosten per locatie'!$A$14:$C$56,3,FALSE)</f>
        <v>0</v>
      </c>
      <c r="U300" s="246">
        <f>IF(L300="nio",0,IF(O300&gt;0,O300*J300/AA300,0))*VLOOKUP(B300,'2-Kosten per locatie'!$A$14:$C$56,3,FALSE)</f>
        <v>0</v>
      </c>
      <c r="V300" s="246">
        <f>IF(L300="nio",0,IF(P300&gt;0,P300*J300/Z300,0))*VLOOKUP(B300,'2-Kosten per locatie'!$A$14:$C$56,3,FALSE)</f>
        <v>0</v>
      </c>
      <c r="W300" s="246">
        <f>IF(L300="nio",0,IF(Q300&gt;0,Q300*J300/AA300,0))*VLOOKUP(B300,'2-Kosten per locatie'!$A$14:$C$56,3,FALSE)</f>
        <v>0</v>
      </c>
      <c r="X300" s="337">
        <f>IF(L300="nio",0,IF(L300&gt;0,VLOOKUP(H300,'3-Productie normen'!A:L,VLOOKUP(L300,'3-Productie normen'!$B$35:$C$38,2,FALSE),FALSE)))</f>
        <v>0</v>
      </c>
      <c r="Y300" s="337">
        <f t="shared" si="51"/>
        <v>0</v>
      </c>
      <c r="Z300" s="337">
        <f t="shared" si="52"/>
        <v>0</v>
      </c>
      <c r="AA300" s="337">
        <f t="shared" si="53"/>
        <v>0</v>
      </c>
      <c r="AB300" s="338" t="str">
        <f>VLOOKUP(H300,'3-Productie normen'!A:O,12,FALSE)</f>
        <v>B</v>
      </c>
      <c r="AC300" s="338"/>
      <c r="AE300" s="339">
        <f t="shared" si="49"/>
        <v>9753.75</v>
      </c>
    </row>
    <row r="301" spans="1:31" ht="14.1" customHeight="1">
      <c r="A301" s="71">
        <v>301</v>
      </c>
      <c r="B301" s="482" t="s">
        <v>64</v>
      </c>
      <c r="C301" s="482"/>
      <c r="D301" s="487" t="s">
        <v>184</v>
      </c>
      <c r="E301" s="243" t="s">
        <v>470</v>
      </c>
      <c r="F301" s="513" t="s">
        <v>185</v>
      </c>
      <c r="G301" s="82" t="s">
        <v>189</v>
      </c>
      <c r="H301" s="314" t="s">
        <v>128</v>
      </c>
      <c r="I301" s="459" t="s">
        <v>225</v>
      </c>
      <c r="J301" s="236">
        <v>12.5</v>
      </c>
      <c r="K301" s="336">
        <f t="shared" si="50"/>
        <v>255</v>
      </c>
      <c r="L301" s="247">
        <v>255</v>
      </c>
      <c r="M301" s="247"/>
      <c r="N301" s="247"/>
      <c r="O301" s="247"/>
      <c r="P301" s="247"/>
      <c r="Q301" s="247"/>
      <c r="R301" s="246" t="e">
        <f>IF(L301="nio",0,IF(L301&gt;0,L301*J301/X301,0))*VLOOKUP(B301,'2-Kosten per locatie'!$A$14:$C$56,3,FALSE)</f>
        <v>#DIV/0!</v>
      </c>
      <c r="S301" s="246">
        <f>IF(L301="nio",0,IF(M301&gt;0,M301*J301/Y301,0))*VLOOKUP(B301,'2-Kosten per locatie'!$A$14:$C$56,3,FALSE)</f>
        <v>0</v>
      </c>
      <c r="T301" s="246">
        <f>IF(L301="nio",0,IF(N301&gt;0,N301*J301/Z301,0))*VLOOKUP(B301,'2-Kosten per locatie'!$A$14:$C$56,3,FALSE)</f>
        <v>0</v>
      </c>
      <c r="U301" s="246">
        <f>IF(L301="nio",0,IF(O301&gt;0,O301*J301/AA301,0))*VLOOKUP(B301,'2-Kosten per locatie'!$A$14:$C$56,3,FALSE)</f>
        <v>0</v>
      </c>
      <c r="V301" s="246">
        <f>IF(L301="nio",0,IF(P301&gt;0,P301*J301/Z301,0))*VLOOKUP(B301,'2-Kosten per locatie'!$A$14:$C$56,3,FALSE)</f>
        <v>0</v>
      </c>
      <c r="W301" s="246">
        <f>IF(L301="nio",0,IF(Q301&gt;0,Q301*J301/AA301,0))*VLOOKUP(B301,'2-Kosten per locatie'!$A$14:$C$56,3,FALSE)</f>
        <v>0</v>
      </c>
      <c r="X301" s="337">
        <f>IF(L301="nio",0,IF(L301&gt;0,VLOOKUP(H301,'3-Productie normen'!A:L,VLOOKUP(L301,'3-Productie normen'!$B$35:$C$38,2,FALSE),FALSE)))</f>
        <v>0</v>
      </c>
      <c r="Y301" s="337">
        <f t="shared" si="51"/>
        <v>0</v>
      </c>
      <c r="Z301" s="337">
        <f t="shared" si="52"/>
        <v>0</v>
      </c>
      <c r="AA301" s="337">
        <f t="shared" si="53"/>
        <v>0</v>
      </c>
      <c r="AB301" s="338" t="str">
        <f>VLOOKUP(H301,'3-Productie normen'!A:O,12,FALSE)</f>
        <v>B</v>
      </c>
      <c r="AC301" s="338"/>
      <c r="AE301" s="339">
        <f t="shared" si="49"/>
        <v>3187.5</v>
      </c>
    </row>
    <row r="302" spans="1:31" ht="14.1" customHeight="1">
      <c r="A302" s="71">
        <v>302</v>
      </c>
      <c r="B302" s="482" t="s">
        <v>64</v>
      </c>
      <c r="C302" s="482"/>
      <c r="D302" s="487" t="s">
        <v>184</v>
      </c>
      <c r="E302" s="243" t="s">
        <v>471</v>
      </c>
      <c r="F302" s="513" t="s">
        <v>185</v>
      </c>
      <c r="G302" s="82" t="s">
        <v>189</v>
      </c>
      <c r="H302" s="314" t="s">
        <v>128</v>
      </c>
      <c r="I302" s="82" t="s">
        <v>225</v>
      </c>
      <c r="J302" s="236">
        <v>12.8</v>
      </c>
      <c r="K302" s="336">
        <f t="shared" si="50"/>
        <v>255</v>
      </c>
      <c r="L302" s="247">
        <v>255</v>
      </c>
      <c r="M302" s="247"/>
      <c r="N302" s="247"/>
      <c r="O302" s="247"/>
      <c r="P302" s="247"/>
      <c r="Q302" s="247"/>
      <c r="R302" s="246" t="e">
        <f>IF(L302="nio",0,IF(L302&gt;0,L302*J302/X302,0))*VLOOKUP(B302,'2-Kosten per locatie'!$A$14:$C$56,3,FALSE)</f>
        <v>#DIV/0!</v>
      </c>
      <c r="S302" s="246">
        <f>IF(L302="nio",0,IF(M302&gt;0,M302*J302/Y302,0))*VLOOKUP(B302,'2-Kosten per locatie'!$A$14:$C$56,3,FALSE)</f>
        <v>0</v>
      </c>
      <c r="T302" s="246">
        <f>IF(L302="nio",0,IF(N302&gt;0,N302*J302/Z302,0))*VLOOKUP(B302,'2-Kosten per locatie'!$A$14:$C$56,3,FALSE)</f>
        <v>0</v>
      </c>
      <c r="U302" s="246">
        <f>IF(L302="nio",0,IF(O302&gt;0,O302*J302/AA302,0))*VLOOKUP(B302,'2-Kosten per locatie'!$A$14:$C$56,3,FALSE)</f>
        <v>0</v>
      </c>
      <c r="V302" s="246">
        <f>IF(L302="nio",0,IF(P302&gt;0,P302*J302/Z302,0))*VLOOKUP(B302,'2-Kosten per locatie'!$A$14:$C$56,3,FALSE)</f>
        <v>0</v>
      </c>
      <c r="W302" s="246">
        <f>IF(L302="nio",0,IF(Q302&gt;0,Q302*J302/AA302,0))*VLOOKUP(B302,'2-Kosten per locatie'!$A$14:$C$56,3,FALSE)</f>
        <v>0</v>
      </c>
      <c r="X302" s="337">
        <f>IF(L302="nio",0,IF(L302&gt;0,VLOOKUP(H302,'3-Productie normen'!A:L,VLOOKUP(L302,'3-Productie normen'!$B$35:$C$38,2,FALSE),FALSE)))</f>
        <v>0</v>
      </c>
      <c r="Y302" s="337">
        <f t="shared" si="51"/>
        <v>0</v>
      </c>
      <c r="Z302" s="337">
        <f t="shared" si="52"/>
        <v>0</v>
      </c>
      <c r="AA302" s="337">
        <f t="shared" si="53"/>
        <v>0</v>
      </c>
      <c r="AB302" s="338" t="str">
        <f>VLOOKUP(H302,'3-Productie normen'!A:O,12,FALSE)</f>
        <v>B</v>
      </c>
      <c r="AC302" s="338"/>
      <c r="AE302" s="339">
        <f t="shared" si="49"/>
        <v>3264</v>
      </c>
    </row>
    <row r="303" spans="1:31" ht="14.1" customHeight="1">
      <c r="A303" s="71">
        <v>303</v>
      </c>
      <c r="B303" s="482" t="s">
        <v>64</v>
      </c>
      <c r="C303" s="482"/>
      <c r="D303" s="487" t="s">
        <v>184</v>
      </c>
      <c r="E303" s="243" t="s">
        <v>472</v>
      </c>
      <c r="F303" s="513" t="s">
        <v>185</v>
      </c>
      <c r="G303" s="82" t="s">
        <v>189</v>
      </c>
      <c r="H303" s="314" t="s">
        <v>128</v>
      </c>
      <c r="I303" s="82" t="s">
        <v>225</v>
      </c>
      <c r="J303" s="236">
        <v>25.8</v>
      </c>
      <c r="K303" s="336">
        <f t="shared" si="50"/>
        <v>255</v>
      </c>
      <c r="L303" s="247">
        <v>255</v>
      </c>
      <c r="M303" s="247"/>
      <c r="N303" s="247"/>
      <c r="O303" s="247"/>
      <c r="P303" s="247"/>
      <c r="Q303" s="247"/>
      <c r="R303" s="246" t="e">
        <f>IF(L303="nio",0,IF(L303&gt;0,L303*J303/X303,0))*VLOOKUP(B303,'2-Kosten per locatie'!$A$14:$C$56,3,FALSE)</f>
        <v>#DIV/0!</v>
      </c>
      <c r="S303" s="246">
        <f>IF(L303="nio",0,IF(M303&gt;0,M303*J303/Y303,0))*VLOOKUP(B303,'2-Kosten per locatie'!$A$14:$C$56,3,FALSE)</f>
        <v>0</v>
      </c>
      <c r="T303" s="246">
        <f>IF(L303="nio",0,IF(N303&gt;0,N303*J303/Z303,0))*VLOOKUP(B303,'2-Kosten per locatie'!$A$14:$C$56,3,FALSE)</f>
        <v>0</v>
      </c>
      <c r="U303" s="246">
        <f>IF(L303="nio",0,IF(O303&gt;0,O303*J303/AA303,0))*VLOOKUP(B303,'2-Kosten per locatie'!$A$14:$C$56,3,FALSE)</f>
        <v>0</v>
      </c>
      <c r="V303" s="246">
        <f>IF(L303="nio",0,IF(P303&gt;0,P303*J303/Z303,0))*VLOOKUP(B303,'2-Kosten per locatie'!$A$14:$C$56,3,FALSE)</f>
        <v>0</v>
      </c>
      <c r="W303" s="246">
        <f>IF(L303="nio",0,IF(Q303&gt;0,Q303*J303/AA303,0))*VLOOKUP(B303,'2-Kosten per locatie'!$A$14:$C$56,3,FALSE)</f>
        <v>0</v>
      </c>
      <c r="X303" s="337">
        <f>IF(L303="nio",0,IF(L303&gt;0,VLOOKUP(H303,'3-Productie normen'!A:L,VLOOKUP(L303,'3-Productie normen'!$B$35:$C$38,2,FALSE),FALSE)))</f>
        <v>0</v>
      </c>
      <c r="Y303" s="337">
        <f t="shared" si="51"/>
        <v>0</v>
      </c>
      <c r="Z303" s="337">
        <f t="shared" si="52"/>
        <v>0</v>
      </c>
      <c r="AA303" s="337">
        <f t="shared" si="53"/>
        <v>0</v>
      </c>
      <c r="AB303" s="338" t="str">
        <f>VLOOKUP(H303,'3-Productie normen'!A:O,12,FALSE)</f>
        <v>B</v>
      </c>
      <c r="AC303" s="338"/>
      <c r="AE303" s="339">
        <f t="shared" si="49"/>
        <v>6579</v>
      </c>
    </row>
    <row r="304" spans="1:31" ht="14.1" customHeight="1">
      <c r="A304" s="71">
        <v>304</v>
      </c>
      <c r="B304" s="482" t="s">
        <v>64</v>
      </c>
      <c r="C304" s="482"/>
      <c r="D304" s="487" t="s">
        <v>184</v>
      </c>
      <c r="E304" s="243" t="s">
        <v>473</v>
      </c>
      <c r="F304" s="513" t="s">
        <v>185</v>
      </c>
      <c r="G304" s="82" t="s">
        <v>218</v>
      </c>
      <c r="H304" s="314" t="s">
        <v>145</v>
      </c>
      <c r="I304" s="82" t="s">
        <v>187</v>
      </c>
      <c r="J304" s="236">
        <v>10.3</v>
      </c>
      <c r="K304" s="336">
        <f t="shared" si="50"/>
        <v>255</v>
      </c>
      <c r="L304" s="247">
        <v>255</v>
      </c>
      <c r="M304" s="247"/>
      <c r="N304" s="247"/>
      <c r="O304" s="247"/>
      <c r="P304" s="247"/>
      <c r="Q304" s="247"/>
      <c r="R304" s="246" t="e">
        <f>IF(L304="nio",0,IF(L304&gt;0,L304*J304/X304,0))*VLOOKUP(B304,'2-Kosten per locatie'!$A$14:$C$56,3,FALSE)</f>
        <v>#DIV/0!</v>
      </c>
      <c r="S304" s="246">
        <f>IF(L304="nio",0,IF(M304&gt;0,M304*J304/Y304,0))*VLOOKUP(B304,'2-Kosten per locatie'!$A$14:$C$56,3,FALSE)</f>
        <v>0</v>
      </c>
      <c r="T304" s="246">
        <f>IF(L304="nio",0,IF(N304&gt;0,N304*J304/Z304,0))*VLOOKUP(B304,'2-Kosten per locatie'!$A$14:$C$56,3,FALSE)</f>
        <v>0</v>
      </c>
      <c r="U304" s="246">
        <f>IF(L304="nio",0,IF(O304&gt;0,O304*J304/AA304,0))*VLOOKUP(B304,'2-Kosten per locatie'!$A$14:$C$56,3,FALSE)</f>
        <v>0</v>
      </c>
      <c r="V304" s="246">
        <f>IF(L304="nio",0,IF(P304&gt;0,P304*J304/Z304,0))*VLOOKUP(B304,'2-Kosten per locatie'!$A$14:$C$56,3,FALSE)</f>
        <v>0</v>
      </c>
      <c r="W304" s="246">
        <f>IF(L304="nio",0,IF(Q304&gt;0,Q304*J304/AA304,0))*VLOOKUP(B304,'2-Kosten per locatie'!$A$14:$C$56,3,FALSE)</f>
        <v>0</v>
      </c>
      <c r="X304" s="337">
        <f>IF(L304="nio",0,IF(L304&gt;0,VLOOKUP(H304,'3-Productie normen'!A:L,VLOOKUP(L304,'3-Productie normen'!$B$35:$C$38,2,FALSE),FALSE)))</f>
        <v>0</v>
      </c>
      <c r="Y304" s="337">
        <f t="shared" si="51"/>
        <v>0</v>
      </c>
      <c r="Z304" s="337">
        <f t="shared" si="52"/>
        <v>0</v>
      </c>
      <c r="AA304" s="337">
        <f t="shared" si="53"/>
        <v>0</v>
      </c>
      <c r="AB304" s="338" t="str">
        <f>VLOOKUP(H304,'3-Productie normen'!A:O,12,FALSE)</f>
        <v>B</v>
      </c>
      <c r="AC304" s="338"/>
      <c r="AE304" s="339">
        <f t="shared" si="49"/>
        <v>2626.5</v>
      </c>
    </row>
    <row r="305" spans="1:31" ht="14.1" customHeight="1">
      <c r="A305" s="71">
        <v>305</v>
      </c>
      <c r="B305" s="482" t="s">
        <v>64</v>
      </c>
      <c r="C305" s="482"/>
      <c r="D305" s="487" t="s">
        <v>184</v>
      </c>
      <c r="E305" s="243" t="s">
        <v>474</v>
      </c>
      <c r="F305" s="513" t="s">
        <v>185</v>
      </c>
      <c r="G305" s="82" t="s">
        <v>475</v>
      </c>
      <c r="H305" s="314" t="s">
        <v>135</v>
      </c>
      <c r="I305" s="82" t="s">
        <v>187</v>
      </c>
      <c r="J305" s="236">
        <v>32.75</v>
      </c>
      <c r="K305" s="336">
        <f t="shared" si="50"/>
        <v>255</v>
      </c>
      <c r="L305" s="247">
        <v>255</v>
      </c>
      <c r="M305" s="247"/>
      <c r="N305" s="247"/>
      <c r="O305" s="247"/>
      <c r="P305" s="247"/>
      <c r="Q305" s="247"/>
      <c r="R305" s="246" t="e">
        <f>IF(L305="nio",0,IF(L305&gt;0,L305*J305/X305,0))*VLOOKUP(B305,'2-Kosten per locatie'!$A$14:$C$56,3,FALSE)</f>
        <v>#DIV/0!</v>
      </c>
      <c r="S305" s="246">
        <f>IF(L305="nio",0,IF(M305&gt;0,M305*J305/Y305,0))*VLOOKUP(B305,'2-Kosten per locatie'!$A$14:$C$56,3,FALSE)</f>
        <v>0</v>
      </c>
      <c r="T305" s="246">
        <f>IF(L305="nio",0,IF(N305&gt;0,N305*J305/Z305,0))*VLOOKUP(B305,'2-Kosten per locatie'!$A$14:$C$56,3,FALSE)</f>
        <v>0</v>
      </c>
      <c r="U305" s="246">
        <f>IF(L305="nio",0,IF(O305&gt;0,O305*J305/AA305,0))*VLOOKUP(B305,'2-Kosten per locatie'!$A$14:$C$56,3,FALSE)</f>
        <v>0</v>
      </c>
      <c r="V305" s="246">
        <f>IF(L305="nio",0,IF(P305&gt;0,P305*J305/Z305,0))*VLOOKUP(B305,'2-Kosten per locatie'!$A$14:$C$56,3,FALSE)</f>
        <v>0</v>
      </c>
      <c r="W305" s="246">
        <f>IF(L305="nio",0,IF(Q305&gt;0,Q305*J305/AA305,0))*VLOOKUP(B305,'2-Kosten per locatie'!$A$14:$C$56,3,FALSE)</f>
        <v>0</v>
      </c>
      <c r="X305" s="337">
        <f>IF(L305="nio",0,IF(L305&gt;0,VLOOKUP(H305,'3-Productie normen'!A:L,VLOOKUP(L305,'3-Productie normen'!$B$35:$C$38,2,FALSE),FALSE)))</f>
        <v>0</v>
      </c>
      <c r="Y305" s="337">
        <f t="shared" si="51"/>
        <v>0</v>
      </c>
      <c r="Z305" s="337">
        <f t="shared" si="52"/>
        <v>0</v>
      </c>
      <c r="AA305" s="337">
        <f t="shared" si="53"/>
        <v>0</v>
      </c>
      <c r="AB305" s="338" t="str">
        <f>VLOOKUP(H305,'3-Productie normen'!A:O,12,FALSE)</f>
        <v>V</v>
      </c>
      <c r="AC305" s="338"/>
      <c r="AE305" s="339">
        <f t="shared" si="49"/>
        <v>8351.25</v>
      </c>
    </row>
    <row r="306" spans="1:31" ht="14.1" customHeight="1">
      <c r="A306" s="71">
        <v>306</v>
      </c>
      <c r="B306" s="482" t="s">
        <v>64</v>
      </c>
      <c r="C306" s="482"/>
      <c r="D306" s="487" t="s">
        <v>184</v>
      </c>
      <c r="E306" s="243" t="s">
        <v>476</v>
      </c>
      <c r="F306" s="513" t="s">
        <v>185</v>
      </c>
      <c r="G306" s="82" t="s">
        <v>196</v>
      </c>
      <c r="H306" s="314" t="s">
        <v>141</v>
      </c>
      <c r="I306" s="459" t="s">
        <v>195</v>
      </c>
      <c r="J306" s="236">
        <v>8.3000000000000007</v>
      </c>
      <c r="K306" s="336">
        <f t="shared" si="50"/>
        <v>510</v>
      </c>
      <c r="L306" s="247">
        <v>255</v>
      </c>
      <c r="M306" s="247">
        <v>255</v>
      </c>
      <c r="N306" s="247"/>
      <c r="O306" s="247"/>
      <c r="P306" s="247"/>
      <c r="Q306" s="247"/>
      <c r="R306" s="246" t="e">
        <f>IF(L306="nio",0,IF(L306&gt;0,L306*J306/X306,0))*VLOOKUP(B306,'2-Kosten per locatie'!$A$14:$C$56,3,FALSE)</f>
        <v>#DIV/0!</v>
      </c>
      <c r="S306" s="246" t="e">
        <f>IF(L306="nio",0,IF(M306&gt;0,M306*J306/Y306,0))*VLOOKUP(B306,'2-Kosten per locatie'!$A$14:$C$56,3,FALSE)</f>
        <v>#DIV/0!</v>
      </c>
      <c r="T306" s="246">
        <f>IF(L306="nio",0,IF(N306&gt;0,N306*J306/Z306,0))*VLOOKUP(B306,'2-Kosten per locatie'!$A$14:$C$56,3,FALSE)</f>
        <v>0</v>
      </c>
      <c r="U306" s="246">
        <f>IF(L306="nio",0,IF(O306&gt;0,O306*J306/AA306,0))*VLOOKUP(B306,'2-Kosten per locatie'!$A$14:$C$56,3,FALSE)</f>
        <v>0</v>
      </c>
      <c r="V306" s="246">
        <f>IF(L306="nio",0,IF(P306&gt;0,P306*J306/Z306,0))*VLOOKUP(B306,'2-Kosten per locatie'!$A$14:$C$56,3,FALSE)</f>
        <v>0</v>
      </c>
      <c r="W306" s="246">
        <f>IF(L306="nio",0,IF(Q306&gt;0,Q306*J306/AA306,0))*VLOOKUP(B306,'2-Kosten per locatie'!$A$14:$C$56,3,FALSE)</f>
        <v>0</v>
      </c>
      <c r="X306" s="337">
        <f>IF(L306="nio",0,IF(L306&gt;0,VLOOKUP(H306,'3-Productie normen'!A:L,VLOOKUP(L306,'3-Productie normen'!$B$35:$C$38,2,FALSE),FALSE)))</f>
        <v>0</v>
      </c>
      <c r="Y306" s="337">
        <f t="shared" si="51"/>
        <v>0</v>
      </c>
      <c r="Z306" s="337">
        <f t="shared" si="52"/>
        <v>0</v>
      </c>
      <c r="AA306" s="337">
        <f t="shared" si="53"/>
        <v>0</v>
      </c>
      <c r="AB306" s="338" t="str">
        <f>VLOOKUP(H306,'3-Productie normen'!A:O,12,FALSE)</f>
        <v>S</v>
      </c>
      <c r="AC306" s="338"/>
      <c r="AE306" s="339">
        <f t="shared" si="49"/>
        <v>4233</v>
      </c>
    </row>
    <row r="307" spans="1:31" ht="14.1" customHeight="1">
      <c r="A307" s="71">
        <v>307</v>
      </c>
      <c r="B307" s="482" t="s">
        <v>64</v>
      </c>
      <c r="C307" s="482"/>
      <c r="D307" s="487" t="s">
        <v>184</v>
      </c>
      <c r="E307" s="243" t="s">
        <v>476</v>
      </c>
      <c r="F307" s="513" t="s">
        <v>185</v>
      </c>
      <c r="G307" s="82" t="s">
        <v>194</v>
      </c>
      <c r="H307" s="314" t="s">
        <v>141</v>
      </c>
      <c r="I307" s="459" t="s">
        <v>195</v>
      </c>
      <c r="J307" s="236">
        <v>8.3000000000000007</v>
      </c>
      <c r="K307" s="336">
        <f t="shared" si="50"/>
        <v>510</v>
      </c>
      <c r="L307" s="247">
        <v>255</v>
      </c>
      <c r="M307" s="247">
        <v>255</v>
      </c>
      <c r="N307" s="247"/>
      <c r="O307" s="247"/>
      <c r="P307" s="247"/>
      <c r="Q307" s="247"/>
      <c r="R307" s="246" t="e">
        <f>IF(L307="nio",0,IF(L307&gt;0,L307*J307/X307,0))*VLOOKUP(B307,'2-Kosten per locatie'!$A$14:$C$56,3,FALSE)</f>
        <v>#DIV/0!</v>
      </c>
      <c r="S307" s="246" t="e">
        <f>IF(L307="nio",0,IF(M307&gt;0,M307*J307/Y307,0))*VLOOKUP(B307,'2-Kosten per locatie'!$A$14:$C$56,3,FALSE)</f>
        <v>#DIV/0!</v>
      </c>
      <c r="T307" s="246">
        <f>IF(L307="nio",0,IF(N307&gt;0,N307*J307/Z307,0))*VLOOKUP(B307,'2-Kosten per locatie'!$A$14:$C$56,3,FALSE)</f>
        <v>0</v>
      </c>
      <c r="U307" s="246">
        <f>IF(L307="nio",0,IF(O307&gt;0,O307*J307/AA307,0))*VLOOKUP(B307,'2-Kosten per locatie'!$A$14:$C$56,3,FALSE)</f>
        <v>0</v>
      </c>
      <c r="V307" s="246">
        <f>IF(L307="nio",0,IF(P307&gt;0,P307*J307/Z307,0))*VLOOKUP(B307,'2-Kosten per locatie'!$A$14:$C$56,3,FALSE)</f>
        <v>0</v>
      </c>
      <c r="W307" s="246">
        <f>IF(L307="nio",0,IF(Q307&gt;0,Q307*J307/AA307,0))*VLOOKUP(B307,'2-Kosten per locatie'!$A$14:$C$56,3,FALSE)</f>
        <v>0</v>
      </c>
      <c r="X307" s="337">
        <f>IF(L307="nio",0,IF(L307&gt;0,VLOOKUP(H307,'3-Productie normen'!A:L,VLOOKUP(L307,'3-Productie normen'!$B$35:$C$38,2,FALSE),FALSE)))</f>
        <v>0</v>
      </c>
      <c r="Y307" s="337">
        <f t="shared" si="51"/>
        <v>0</v>
      </c>
      <c r="Z307" s="337">
        <f t="shared" si="52"/>
        <v>0</v>
      </c>
      <c r="AA307" s="337">
        <f t="shared" si="53"/>
        <v>0</v>
      </c>
      <c r="AB307" s="338" t="str">
        <f>VLOOKUP(H307,'3-Productie normen'!A:O,12,FALSE)</f>
        <v>S</v>
      </c>
      <c r="AC307" s="338"/>
      <c r="AE307" s="339">
        <f t="shared" si="49"/>
        <v>4233</v>
      </c>
    </row>
    <row r="308" spans="1:31" ht="14.1" customHeight="1">
      <c r="A308" s="71">
        <v>308</v>
      </c>
      <c r="B308" s="482" t="s">
        <v>64</v>
      </c>
      <c r="C308" s="482"/>
      <c r="D308" s="487" t="s">
        <v>184</v>
      </c>
      <c r="E308" s="243" t="s">
        <v>477</v>
      </c>
      <c r="F308" s="513" t="s">
        <v>185</v>
      </c>
      <c r="G308" s="82" t="s">
        <v>478</v>
      </c>
      <c r="H308" s="314" t="s">
        <v>135</v>
      </c>
      <c r="I308" s="459" t="s">
        <v>225</v>
      </c>
      <c r="J308" s="236">
        <v>49.7</v>
      </c>
      <c r="K308" s="336">
        <f t="shared" si="50"/>
        <v>255</v>
      </c>
      <c r="L308" s="247">
        <v>255</v>
      </c>
      <c r="M308" s="247"/>
      <c r="N308" s="247"/>
      <c r="O308" s="247"/>
      <c r="P308" s="247"/>
      <c r="Q308" s="247"/>
      <c r="R308" s="246" t="e">
        <f>IF(L308="nio",0,IF(L308&gt;0,L308*J308/X308,0))*VLOOKUP(B308,'2-Kosten per locatie'!$A$14:$C$56,3,FALSE)</f>
        <v>#DIV/0!</v>
      </c>
      <c r="S308" s="246">
        <f>IF(L308="nio",0,IF(M308&gt;0,M308*J308/Y308,0))*VLOOKUP(B308,'2-Kosten per locatie'!$A$14:$C$56,3,FALSE)</f>
        <v>0</v>
      </c>
      <c r="T308" s="246">
        <f>IF(L308="nio",0,IF(N308&gt;0,N308*J308/Z308,0))*VLOOKUP(B308,'2-Kosten per locatie'!$A$14:$C$56,3,FALSE)</f>
        <v>0</v>
      </c>
      <c r="U308" s="246">
        <f>IF(L308="nio",0,IF(O308&gt;0,O308*J308/AA308,0))*VLOOKUP(B308,'2-Kosten per locatie'!$A$14:$C$56,3,FALSE)</f>
        <v>0</v>
      </c>
      <c r="V308" s="246">
        <f>IF(L308="nio",0,IF(P308&gt;0,P308*J308/Z308,0))*VLOOKUP(B308,'2-Kosten per locatie'!$A$14:$C$56,3,FALSE)</f>
        <v>0</v>
      </c>
      <c r="W308" s="246">
        <f>IF(L308="nio",0,IF(Q308&gt;0,Q308*J308/AA308,0))*VLOOKUP(B308,'2-Kosten per locatie'!$A$14:$C$56,3,FALSE)</f>
        <v>0</v>
      </c>
      <c r="X308" s="337">
        <f>IF(L308="nio",0,IF(L308&gt;0,VLOOKUP(H308,'3-Productie normen'!A:L,VLOOKUP(L308,'3-Productie normen'!$B$35:$C$38,2,FALSE),FALSE)))</f>
        <v>0</v>
      </c>
      <c r="Y308" s="337">
        <f t="shared" si="51"/>
        <v>0</v>
      </c>
      <c r="Z308" s="337">
        <f t="shared" si="52"/>
        <v>0</v>
      </c>
      <c r="AA308" s="337">
        <f t="shared" si="53"/>
        <v>0</v>
      </c>
      <c r="AB308" s="338" t="str">
        <f>VLOOKUP(H308,'3-Productie normen'!A:O,12,FALSE)</f>
        <v>V</v>
      </c>
      <c r="AC308" s="338"/>
      <c r="AE308" s="339">
        <f t="shared" si="49"/>
        <v>12673.5</v>
      </c>
    </row>
    <row r="309" spans="1:31" ht="14.1" customHeight="1">
      <c r="A309" s="71">
        <v>309</v>
      </c>
      <c r="B309" s="482" t="s">
        <v>64</v>
      </c>
      <c r="C309" s="482"/>
      <c r="D309" s="487" t="s">
        <v>184</v>
      </c>
      <c r="E309" s="243" t="s">
        <v>479</v>
      </c>
      <c r="F309" s="513" t="s">
        <v>197</v>
      </c>
      <c r="G309" s="82" t="s">
        <v>402</v>
      </c>
      <c r="H309" s="317" t="s">
        <v>148</v>
      </c>
      <c r="I309" s="459"/>
      <c r="J309" s="236">
        <v>0</v>
      </c>
      <c r="K309" s="336">
        <f t="shared" si="50"/>
        <v>0</v>
      </c>
      <c r="L309" s="247" t="s">
        <v>199</v>
      </c>
      <c r="M309" s="247"/>
      <c r="N309" s="247"/>
      <c r="O309" s="247"/>
      <c r="P309" s="247"/>
      <c r="Q309" s="247"/>
      <c r="R309" s="246">
        <f>IF(L309="nio",0,IF(L309&gt;0,L309*J309/X309,0))*VLOOKUP(B309,'2-Kosten per locatie'!$A$14:$C$56,3,FALSE)</f>
        <v>0</v>
      </c>
      <c r="S309" s="246">
        <f>IF(L309="nio",0,IF(M309&gt;0,M309*J309/Y309,0))*VLOOKUP(B309,'2-Kosten per locatie'!$A$14:$C$56,3,FALSE)</f>
        <v>0</v>
      </c>
      <c r="T309" s="246">
        <f>IF(L309="nio",0,IF(N309&gt;0,N309*J309/Z309,0))*VLOOKUP(B309,'2-Kosten per locatie'!$A$14:$C$56,3,FALSE)</f>
        <v>0</v>
      </c>
      <c r="U309" s="246">
        <f>IF(L309="nio",0,IF(O309&gt;0,O309*J309/AA309,0))*VLOOKUP(B309,'2-Kosten per locatie'!$A$14:$C$56,3,FALSE)</f>
        <v>0</v>
      </c>
      <c r="V309" s="246">
        <f>IF(L309="nio",0,IF(P309&gt;0,P309*J309/Z309,0))*VLOOKUP(B309,'2-Kosten per locatie'!$A$14:$C$56,3,FALSE)</f>
        <v>0</v>
      </c>
      <c r="W309" s="246">
        <f>IF(L309="nio",0,IF(Q309&gt;0,Q309*J309/AA309,0))*VLOOKUP(B309,'2-Kosten per locatie'!$A$14:$C$56,3,FALSE)</f>
        <v>0</v>
      </c>
      <c r="X309" s="337">
        <f>IF(L309="nio",0,IF(L309&gt;0,VLOOKUP(H309,'3-Productie normen'!A:L,VLOOKUP(L309,'3-Productie normen'!$B$35:$C$38,2,FALSE),FALSE)))</f>
        <v>0</v>
      </c>
      <c r="Y309" s="337">
        <f t="shared" si="51"/>
        <v>0</v>
      </c>
      <c r="Z309" s="337">
        <f t="shared" si="52"/>
        <v>0</v>
      </c>
      <c r="AA309" s="337">
        <f t="shared" si="53"/>
        <v>0</v>
      </c>
      <c r="AB309" s="338">
        <f>VLOOKUP(H309,'3-Productie normen'!A:O,12,FALSE)</f>
        <v>0</v>
      </c>
      <c r="AC309" s="338"/>
      <c r="AE309" s="339">
        <f t="shared" si="49"/>
        <v>0</v>
      </c>
    </row>
    <row r="310" spans="1:31" ht="14.1" customHeight="1">
      <c r="A310" s="71">
        <v>310</v>
      </c>
      <c r="B310" s="482" t="s">
        <v>64</v>
      </c>
      <c r="C310" s="482"/>
      <c r="D310" s="487" t="s">
        <v>184</v>
      </c>
      <c r="E310" s="243" t="s">
        <v>480</v>
      </c>
      <c r="F310" s="513" t="s">
        <v>185</v>
      </c>
      <c r="G310" s="82" t="s">
        <v>200</v>
      </c>
      <c r="H310" s="314" t="s">
        <v>135</v>
      </c>
      <c r="I310" s="82" t="s">
        <v>225</v>
      </c>
      <c r="J310" s="236">
        <v>27.4</v>
      </c>
      <c r="K310" s="336">
        <f t="shared" si="50"/>
        <v>255</v>
      </c>
      <c r="L310" s="247">
        <v>255</v>
      </c>
      <c r="M310" s="247"/>
      <c r="N310" s="247"/>
      <c r="O310" s="247"/>
      <c r="P310" s="247"/>
      <c r="Q310" s="247"/>
      <c r="R310" s="246" t="e">
        <f>IF(L310="nio",0,IF(L310&gt;0,L310*J310/X310,0))*VLOOKUP(B310,'2-Kosten per locatie'!$A$14:$C$56,3,FALSE)</f>
        <v>#DIV/0!</v>
      </c>
      <c r="S310" s="246">
        <f>IF(L310="nio",0,IF(M310&gt;0,M310*J310/Y310,0))*VLOOKUP(B310,'2-Kosten per locatie'!$A$14:$C$56,3,FALSE)</f>
        <v>0</v>
      </c>
      <c r="T310" s="246">
        <f>IF(L310="nio",0,IF(N310&gt;0,N310*J310/Z310,0))*VLOOKUP(B310,'2-Kosten per locatie'!$A$14:$C$56,3,FALSE)</f>
        <v>0</v>
      </c>
      <c r="U310" s="246">
        <f>IF(L310="nio",0,IF(O310&gt;0,O310*J310/AA310,0))*VLOOKUP(B310,'2-Kosten per locatie'!$A$14:$C$56,3,FALSE)</f>
        <v>0</v>
      </c>
      <c r="V310" s="246">
        <f>IF(L310="nio",0,IF(P310&gt;0,P310*J310/Z310,0))*VLOOKUP(B310,'2-Kosten per locatie'!$A$14:$C$56,3,FALSE)</f>
        <v>0</v>
      </c>
      <c r="W310" s="246">
        <f>IF(L310="nio",0,IF(Q310&gt;0,Q310*J310/AA310,0))*VLOOKUP(B310,'2-Kosten per locatie'!$A$14:$C$56,3,FALSE)</f>
        <v>0</v>
      </c>
      <c r="X310" s="337">
        <f>IF(L310="nio",0,IF(L310&gt;0,VLOOKUP(H310,'3-Productie normen'!A:L,VLOOKUP(L310,'3-Productie normen'!$B$35:$C$38,2,FALSE),FALSE)))</f>
        <v>0</v>
      </c>
      <c r="Y310" s="337">
        <f t="shared" si="51"/>
        <v>0</v>
      </c>
      <c r="Z310" s="337">
        <f t="shared" si="52"/>
        <v>0</v>
      </c>
      <c r="AA310" s="337">
        <f t="shared" si="53"/>
        <v>0</v>
      </c>
      <c r="AB310" s="338" t="str">
        <f>VLOOKUP(H310,'3-Productie normen'!A:O,12,FALSE)</f>
        <v>V</v>
      </c>
      <c r="AC310" s="338"/>
      <c r="AE310" s="339">
        <f t="shared" si="49"/>
        <v>6987</v>
      </c>
    </row>
    <row r="311" spans="1:31" ht="14.1" customHeight="1">
      <c r="A311" s="71">
        <v>311</v>
      </c>
      <c r="B311" s="482" t="s">
        <v>64</v>
      </c>
      <c r="C311" s="482"/>
      <c r="D311" s="487" t="s">
        <v>184</v>
      </c>
      <c r="E311" s="243" t="s">
        <v>474</v>
      </c>
      <c r="F311" s="513" t="s">
        <v>185</v>
      </c>
      <c r="G311" s="82" t="s">
        <v>481</v>
      </c>
      <c r="H311" s="314" t="s">
        <v>135</v>
      </c>
      <c r="I311" s="459" t="s">
        <v>225</v>
      </c>
      <c r="J311" s="236">
        <v>50.8</v>
      </c>
      <c r="K311" s="336">
        <f t="shared" si="50"/>
        <v>255</v>
      </c>
      <c r="L311" s="247">
        <v>255</v>
      </c>
      <c r="M311" s="247"/>
      <c r="N311" s="247"/>
      <c r="O311" s="247"/>
      <c r="P311" s="247"/>
      <c r="Q311" s="247"/>
      <c r="R311" s="246" t="e">
        <f>IF(L311="nio",0,IF(L311&gt;0,L311*J311/X311,0))*VLOOKUP(B311,'2-Kosten per locatie'!$A$14:$C$56,3,FALSE)</f>
        <v>#DIV/0!</v>
      </c>
      <c r="S311" s="246">
        <f>IF(L311="nio",0,IF(M311&gt;0,M311*J311/Y311,0))*VLOOKUP(B311,'2-Kosten per locatie'!$A$14:$C$56,3,FALSE)</f>
        <v>0</v>
      </c>
      <c r="T311" s="246">
        <f>IF(L311="nio",0,IF(N311&gt;0,N311*J311/Z311,0))*VLOOKUP(B311,'2-Kosten per locatie'!$A$14:$C$56,3,FALSE)</f>
        <v>0</v>
      </c>
      <c r="U311" s="246">
        <f>IF(L311="nio",0,IF(O311&gt;0,O311*J311/AA311,0))*VLOOKUP(B311,'2-Kosten per locatie'!$A$14:$C$56,3,FALSE)</f>
        <v>0</v>
      </c>
      <c r="V311" s="246">
        <f>IF(L311="nio",0,IF(P311&gt;0,P311*J311/Z311,0))*VLOOKUP(B311,'2-Kosten per locatie'!$A$14:$C$56,3,FALSE)</f>
        <v>0</v>
      </c>
      <c r="W311" s="246">
        <f>IF(L311="nio",0,IF(Q311&gt;0,Q311*J311/AA311,0))*VLOOKUP(B311,'2-Kosten per locatie'!$A$14:$C$56,3,FALSE)</f>
        <v>0</v>
      </c>
      <c r="X311" s="337">
        <f>IF(L311="nio",0,IF(L311&gt;0,VLOOKUP(H311,'3-Productie normen'!A:L,VLOOKUP(L311,'3-Productie normen'!$B$35:$C$38,2,FALSE),FALSE)))</f>
        <v>0</v>
      </c>
      <c r="Y311" s="337">
        <f t="shared" si="51"/>
        <v>0</v>
      </c>
      <c r="Z311" s="337">
        <f t="shared" si="52"/>
        <v>0</v>
      </c>
      <c r="AA311" s="337">
        <f t="shared" si="53"/>
        <v>0</v>
      </c>
      <c r="AB311" s="338" t="str">
        <f>VLOOKUP(H311,'3-Productie normen'!A:O,12,FALSE)</f>
        <v>V</v>
      </c>
      <c r="AC311" s="338"/>
      <c r="AE311" s="339">
        <f t="shared" si="49"/>
        <v>12954</v>
      </c>
    </row>
    <row r="312" spans="1:31" ht="14.1" customHeight="1">
      <c r="A312" s="71">
        <v>312</v>
      </c>
      <c r="B312" s="482" t="s">
        <v>64</v>
      </c>
      <c r="C312" s="482"/>
      <c r="D312" s="487" t="s">
        <v>184</v>
      </c>
      <c r="E312" s="243" t="s">
        <v>482</v>
      </c>
      <c r="F312" s="513" t="s">
        <v>185</v>
      </c>
      <c r="G312" s="82" t="s">
        <v>483</v>
      </c>
      <c r="H312" s="314" t="s">
        <v>128</v>
      </c>
      <c r="I312" s="459" t="s">
        <v>187</v>
      </c>
      <c r="J312" s="236">
        <v>17</v>
      </c>
      <c r="K312" s="336">
        <f t="shared" si="50"/>
        <v>255</v>
      </c>
      <c r="L312" s="247">
        <v>255</v>
      </c>
      <c r="M312" s="247"/>
      <c r="N312" s="247"/>
      <c r="O312" s="247"/>
      <c r="P312" s="247"/>
      <c r="Q312" s="247"/>
      <c r="R312" s="246" t="e">
        <f>IF(L312="nio",0,IF(L312&gt;0,L312*J312/X312,0))*VLOOKUP(B312,'2-Kosten per locatie'!$A$14:$C$56,3,FALSE)</f>
        <v>#DIV/0!</v>
      </c>
      <c r="S312" s="246">
        <f>IF(L312="nio",0,IF(M312&gt;0,M312*J312/Y312,0))*VLOOKUP(B312,'2-Kosten per locatie'!$A$14:$C$56,3,FALSE)</f>
        <v>0</v>
      </c>
      <c r="T312" s="246">
        <f>IF(L312="nio",0,IF(N312&gt;0,N312*J312/Z312,0))*VLOOKUP(B312,'2-Kosten per locatie'!$A$14:$C$56,3,FALSE)</f>
        <v>0</v>
      </c>
      <c r="U312" s="246">
        <f>IF(L312="nio",0,IF(O312&gt;0,O312*J312/AA312,0))*VLOOKUP(B312,'2-Kosten per locatie'!$A$14:$C$56,3,FALSE)</f>
        <v>0</v>
      </c>
      <c r="V312" s="246">
        <f>IF(L312="nio",0,IF(P312&gt;0,P312*J312/Z312,0))*VLOOKUP(B312,'2-Kosten per locatie'!$A$14:$C$56,3,FALSE)</f>
        <v>0</v>
      </c>
      <c r="W312" s="246">
        <f>IF(L312="nio",0,IF(Q312&gt;0,Q312*J312/AA312,0))*VLOOKUP(B312,'2-Kosten per locatie'!$A$14:$C$56,3,FALSE)</f>
        <v>0</v>
      </c>
      <c r="X312" s="337">
        <f>IF(L312="nio",0,IF(L312&gt;0,VLOOKUP(H312,'3-Productie normen'!A:L,VLOOKUP(L312,'3-Productie normen'!$B$35:$C$38,2,FALSE),FALSE)))</f>
        <v>0</v>
      </c>
      <c r="Y312" s="337">
        <f t="shared" si="51"/>
        <v>0</v>
      </c>
      <c r="Z312" s="337">
        <f t="shared" si="52"/>
        <v>0</v>
      </c>
      <c r="AA312" s="337">
        <f t="shared" si="53"/>
        <v>0</v>
      </c>
      <c r="AB312" s="338" t="str">
        <f>VLOOKUP(H312,'3-Productie normen'!A:O,12,FALSE)</f>
        <v>B</v>
      </c>
      <c r="AC312" s="338"/>
      <c r="AE312" s="339">
        <f t="shared" si="49"/>
        <v>4335</v>
      </c>
    </row>
    <row r="313" spans="1:31" ht="14.1" customHeight="1">
      <c r="A313" s="71">
        <v>313</v>
      </c>
      <c r="B313" s="482" t="s">
        <v>64</v>
      </c>
      <c r="C313" s="482"/>
      <c r="D313" s="487" t="s">
        <v>184</v>
      </c>
      <c r="E313" s="243" t="s">
        <v>484</v>
      </c>
      <c r="F313" s="513" t="s">
        <v>185</v>
      </c>
      <c r="G313" s="82" t="s">
        <v>485</v>
      </c>
      <c r="H313" s="314" t="s">
        <v>145</v>
      </c>
      <c r="I313" s="459" t="s">
        <v>225</v>
      </c>
      <c r="J313" s="236">
        <v>12.7</v>
      </c>
      <c r="K313" s="336">
        <f t="shared" si="50"/>
        <v>255</v>
      </c>
      <c r="L313" s="247">
        <v>255</v>
      </c>
      <c r="M313" s="247"/>
      <c r="N313" s="247"/>
      <c r="O313" s="247"/>
      <c r="P313" s="247"/>
      <c r="Q313" s="247"/>
      <c r="R313" s="246" t="e">
        <f>IF(L313="nio",0,IF(L313&gt;0,L313*J313/X313,0))*VLOOKUP(B313,'2-Kosten per locatie'!$A$14:$C$56,3,FALSE)</f>
        <v>#DIV/0!</v>
      </c>
      <c r="S313" s="246">
        <f>IF(L313="nio",0,IF(M313&gt;0,M313*J313/Y313,0))*VLOOKUP(B313,'2-Kosten per locatie'!$A$14:$C$56,3,FALSE)</f>
        <v>0</v>
      </c>
      <c r="T313" s="246">
        <f>IF(L313="nio",0,IF(N313&gt;0,N313*J313/Z313,0))*VLOOKUP(B313,'2-Kosten per locatie'!$A$14:$C$56,3,FALSE)</f>
        <v>0</v>
      </c>
      <c r="U313" s="246">
        <f>IF(L313="nio",0,IF(O313&gt;0,O313*J313/AA313,0))*VLOOKUP(B313,'2-Kosten per locatie'!$A$14:$C$56,3,FALSE)</f>
        <v>0</v>
      </c>
      <c r="V313" s="246">
        <f>IF(L313="nio",0,IF(P313&gt;0,P313*J313/Z313,0))*VLOOKUP(B313,'2-Kosten per locatie'!$A$14:$C$56,3,FALSE)</f>
        <v>0</v>
      </c>
      <c r="W313" s="246">
        <f>IF(L313="nio",0,IF(Q313&gt;0,Q313*J313/AA313,0))*VLOOKUP(B313,'2-Kosten per locatie'!$A$14:$C$56,3,FALSE)</f>
        <v>0</v>
      </c>
      <c r="X313" s="337">
        <f>IF(L313="nio",0,IF(L313&gt;0,VLOOKUP(H313,'3-Productie normen'!A:L,VLOOKUP(L313,'3-Productie normen'!$B$35:$C$38,2,FALSE),FALSE)))</f>
        <v>0</v>
      </c>
      <c r="Y313" s="337">
        <f t="shared" si="51"/>
        <v>0</v>
      </c>
      <c r="Z313" s="337">
        <f t="shared" si="52"/>
        <v>0</v>
      </c>
      <c r="AA313" s="337">
        <f t="shared" si="53"/>
        <v>0</v>
      </c>
      <c r="AB313" s="338" t="str">
        <f>VLOOKUP(H313,'3-Productie normen'!A:O,12,FALSE)</f>
        <v>B</v>
      </c>
      <c r="AC313" s="338"/>
      <c r="AE313" s="339">
        <f t="shared" si="49"/>
        <v>3238.5</v>
      </c>
    </row>
    <row r="314" spans="1:31" ht="14.1" customHeight="1">
      <c r="A314" s="71">
        <v>314</v>
      </c>
      <c r="B314" s="482" t="s">
        <v>64</v>
      </c>
      <c r="C314" s="482"/>
      <c r="D314" s="487" t="s">
        <v>184</v>
      </c>
      <c r="E314" s="243" t="s">
        <v>486</v>
      </c>
      <c r="F314" s="513" t="s">
        <v>185</v>
      </c>
      <c r="G314" s="82" t="s">
        <v>189</v>
      </c>
      <c r="H314" s="314" t="s">
        <v>128</v>
      </c>
      <c r="I314" s="82" t="s">
        <v>225</v>
      </c>
      <c r="J314" s="236">
        <v>12.7</v>
      </c>
      <c r="K314" s="336">
        <f t="shared" si="50"/>
        <v>255</v>
      </c>
      <c r="L314" s="247">
        <v>255</v>
      </c>
      <c r="M314" s="247"/>
      <c r="N314" s="247"/>
      <c r="O314" s="247"/>
      <c r="P314" s="247"/>
      <c r="Q314" s="247"/>
      <c r="R314" s="246" t="e">
        <f>IF(L314="nio",0,IF(L314&gt;0,L314*J314/X314,0))*VLOOKUP(B314,'2-Kosten per locatie'!$A$14:$C$56,3,FALSE)</f>
        <v>#DIV/0!</v>
      </c>
      <c r="S314" s="246">
        <f>IF(L314="nio",0,IF(M314&gt;0,M314*J314/Y314,0))*VLOOKUP(B314,'2-Kosten per locatie'!$A$14:$C$56,3,FALSE)</f>
        <v>0</v>
      </c>
      <c r="T314" s="246">
        <f>IF(L314="nio",0,IF(N314&gt;0,N314*J314/Z314,0))*VLOOKUP(B314,'2-Kosten per locatie'!$A$14:$C$56,3,FALSE)</f>
        <v>0</v>
      </c>
      <c r="U314" s="246">
        <f>IF(L314="nio",0,IF(O314&gt;0,O314*J314/AA314,0))*VLOOKUP(B314,'2-Kosten per locatie'!$A$14:$C$56,3,FALSE)</f>
        <v>0</v>
      </c>
      <c r="V314" s="246">
        <f>IF(L314="nio",0,IF(P314&gt;0,P314*J314/Z314,0))*VLOOKUP(B314,'2-Kosten per locatie'!$A$14:$C$56,3,FALSE)</f>
        <v>0</v>
      </c>
      <c r="W314" s="246">
        <f>IF(L314="nio",0,IF(Q314&gt;0,Q314*J314/AA314,0))*VLOOKUP(B314,'2-Kosten per locatie'!$A$14:$C$56,3,FALSE)</f>
        <v>0</v>
      </c>
      <c r="X314" s="337">
        <f>IF(L314="nio",0,IF(L314&gt;0,VLOOKUP(H314,'3-Productie normen'!A:L,VLOOKUP(L314,'3-Productie normen'!$B$35:$C$38,2,FALSE),FALSE)))</f>
        <v>0</v>
      </c>
      <c r="Y314" s="337">
        <f t="shared" si="51"/>
        <v>0</v>
      </c>
      <c r="Z314" s="337">
        <f t="shared" si="52"/>
        <v>0</v>
      </c>
      <c r="AA314" s="337">
        <f t="shared" si="53"/>
        <v>0</v>
      </c>
      <c r="AB314" s="338" t="str">
        <f>VLOOKUP(H314,'3-Productie normen'!A:O,12,FALSE)</f>
        <v>B</v>
      </c>
      <c r="AC314" s="338"/>
      <c r="AE314" s="339">
        <f t="shared" si="49"/>
        <v>3238.5</v>
      </c>
    </row>
    <row r="315" spans="1:31" ht="14.1" customHeight="1">
      <c r="A315" s="71">
        <v>315</v>
      </c>
      <c r="B315" s="482" t="s">
        <v>64</v>
      </c>
      <c r="C315" s="482"/>
      <c r="D315" s="487" t="s">
        <v>184</v>
      </c>
      <c r="E315" s="243" t="s">
        <v>487</v>
      </c>
      <c r="F315" s="513" t="s">
        <v>185</v>
      </c>
      <c r="G315" s="82" t="s">
        <v>189</v>
      </c>
      <c r="H315" s="314" t="s">
        <v>128</v>
      </c>
      <c r="I315" s="82" t="s">
        <v>225</v>
      </c>
      <c r="J315" s="236">
        <v>17.25</v>
      </c>
      <c r="K315" s="336">
        <f t="shared" si="50"/>
        <v>255</v>
      </c>
      <c r="L315" s="247">
        <v>255</v>
      </c>
      <c r="M315" s="247"/>
      <c r="N315" s="247"/>
      <c r="O315" s="247"/>
      <c r="P315" s="247"/>
      <c r="Q315" s="247"/>
      <c r="R315" s="246" t="e">
        <f>IF(L315="nio",0,IF(L315&gt;0,L315*J315/X315,0))*VLOOKUP(B315,'2-Kosten per locatie'!$A$14:$C$56,3,FALSE)</f>
        <v>#DIV/0!</v>
      </c>
      <c r="S315" s="246">
        <f>IF(L315="nio",0,IF(M315&gt;0,M315*J315/Y315,0))*VLOOKUP(B315,'2-Kosten per locatie'!$A$14:$C$56,3,FALSE)</f>
        <v>0</v>
      </c>
      <c r="T315" s="246">
        <f>IF(L315="nio",0,IF(N315&gt;0,N315*J315/Z315,0))*VLOOKUP(B315,'2-Kosten per locatie'!$A$14:$C$56,3,FALSE)</f>
        <v>0</v>
      </c>
      <c r="U315" s="246">
        <f>IF(L315="nio",0,IF(O315&gt;0,O315*J315/AA315,0))*VLOOKUP(B315,'2-Kosten per locatie'!$A$14:$C$56,3,FALSE)</f>
        <v>0</v>
      </c>
      <c r="V315" s="246">
        <f>IF(L315="nio",0,IF(P315&gt;0,P315*J315/Z315,0))*VLOOKUP(B315,'2-Kosten per locatie'!$A$14:$C$56,3,FALSE)</f>
        <v>0</v>
      </c>
      <c r="W315" s="246">
        <f>IF(L315="nio",0,IF(Q315&gt;0,Q315*J315/AA315,0))*VLOOKUP(B315,'2-Kosten per locatie'!$A$14:$C$56,3,FALSE)</f>
        <v>0</v>
      </c>
      <c r="X315" s="337">
        <f>IF(L315="nio",0,IF(L315&gt;0,VLOOKUP(H315,'3-Productie normen'!A:L,VLOOKUP(L315,'3-Productie normen'!$B$35:$C$38,2,FALSE),FALSE)))</f>
        <v>0</v>
      </c>
      <c r="Y315" s="337">
        <f t="shared" si="51"/>
        <v>0</v>
      </c>
      <c r="Z315" s="337">
        <f t="shared" si="52"/>
        <v>0</v>
      </c>
      <c r="AA315" s="337">
        <f t="shared" si="53"/>
        <v>0</v>
      </c>
      <c r="AB315" s="338" t="str">
        <f>VLOOKUP(H315,'3-Productie normen'!A:O,12,FALSE)</f>
        <v>B</v>
      </c>
      <c r="AC315" s="338"/>
      <c r="AE315" s="339">
        <f t="shared" si="49"/>
        <v>4398.75</v>
      </c>
    </row>
    <row r="316" spans="1:31" ht="14.1" customHeight="1">
      <c r="A316" s="71">
        <v>316</v>
      </c>
      <c r="B316" s="482" t="s">
        <v>64</v>
      </c>
      <c r="C316" s="482"/>
      <c r="D316" s="487" t="s">
        <v>184</v>
      </c>
      <c r="E316" s="243" t="s">
        <v>488</v>
      </c>
      <c r="F316" s="513" t="s">
        <v>185</v>
      </c>
      <c r="G316" s="82" t="s">
        <v>189</v>
      </c>
      <c r="H316" s="314" t="s">
        <v>128</v>
      </c>
      <c r="I316" s="459" t="s">
        <v>187</v>
      </c>
      <c r="J316" s="236">
        <v>44.2</v>
      </c>
      <c r="K316" s="336">
        <f t="shared" si="50"/>
        <v>255</v>
      </c>
      <c r="L316" s="247">
        <v>255</v>
      </c>
      <c r="M316" s="247"/>
      <c r="N316" s="247"/>
      <c r="O316" s="247"/>
      <c r="P316" s="247"/>
      <c r="Q316" s="247"/>
      <c r="R316" s="246" t="e">
        <f>IF(L316="nio",0,IF(L316&gt;0,L316*J316/X316,0))*VLOOKUP(B316,'2-Kosten per locatie'!$A$14:$C$56,3,FALSE)</f>
        <v>#DIV/0!</v>
      </c>
      <c r="S316" s="246">
        <f>IF(L316="nio",0,IF(M316&gt;0,M316*J316/Y316,0))*VLOOKUP(B316,'2-Kosten per locatie'!$A$14:$C$56,3,FALSE)</f>
        <v>0</v>
      </c>
      <c r="T316" s="246">
        <f>IF(L316="nio",0,IF(N316&gt;0,N316*J316/Z316,0))*VLOOKUP(B316,'2-Kosten per locatie'!$A$14:$C$56,3,FALSE)</f>
        <v>0</v>
      </c>
      <c r="U316" s="246">
        <f>IF(L316="nio",0,IF(O316&gt;0,O316*J316/AA316,0))*VLOOKUP(B316,'2-Kosten per locatie'!$A$14:$C$56,3,FALSE)</f>
        <v>0</v>
      </c>
      <c r="V316" s="246">
        <f>IF(L316="nio",0,IF(P316&gt;0,P316*J316/Z316,0))*VLOOKUP(B316,'2-Kosten per locatie'!$A$14:$C$56,3,FALSE)</f>
        <v>0</v>
      </c>
      <c r="W316" s="246">
        <f>IF(L316="nio",0,IF(Q316&gt;0,Q316*J316/AA316,0))*VLOOKUP(B316,'2-Kosten per locatie'!$A$14:$C$56,3,FALSE)</f>
        <v>0</v>
      </c>
      <c r="X316" s="337">
        <f>IF(L316="nio",0,IF(L316&gt;0,VLOOKUP(H316,'3-Productie normen'!A:L,VLOOKUP(L316,'3-Productie normen'!$B$35:$C$38,2,FALSE),FALSE)))</f>
        <v>0</v>
      </c>
      <c r="Y316" s="337">
        <f t="shared" si="51"/>
        <v>0</v>
      </c>
      <c r="Z316" s="337">
        <f t="shared" si="52"/>
        <v>0</v>
      </c>
      <c r="AA316" s="337">
        <f t="shared" si="53"/>
        <v>0</v>
      </c>
      <c r="AB316" s="338" t="str">
        <f>VLOOKUP(H316,'3-Productie normen'!A:O,12,FALSE)</f>
        <v>B</v>
      </c>
      <c r="AC316" s="338"/>
      <c r="AE316" s="339">
        <f t="shared" si="49"/>
        <v>11271</v>
      </c>
    </row>
    <row r="317" spans="1:31" ht="14.1" customHeight="1">
      <c r="A317" s="71">
        <v>317</v>
      </c>
      <c r="B317" s="482" t="s">
        <v>64</v>
      </c>
      <c r="C317" s="482"/>
      <c r="D317" s="487" t="s">
        <v>184</v>
      </c>
      <c r="E317" s="243" t="s">
        <v>489</v>
      </c>
      <c r="F317" s="513" t="s">
        <v>185</v>
      </c>
      <c r="G317" s="82" t="s">
        <v>189</v>
      </c>
      <c r="H317" s="314" t="s">
        <v>128</v>
      </c>
      <c r="I317" s="459" t="s">
        <v>187</v>
      </c>
      <c r="J317" s="236">
        <v>12.7</v>
      </c>
      <c r="K317" s="336">
        <f t="shared" si="50"/>
        <v>255</v>
      </c>
      <c r="L317" s="247">
        <v>255</v>
      </c>
      <c r="M317" s="247"/>
      <c r="N317" s="247"/>
      <c r="O317" s="247"/>
      <c r="P317" s="247"/>
      <c r="Q317" s="247"/>
      <c r="R317" s="246" t="e">
        <f>IF(L317="nio",0,IF(L317&gt;0,L317*J317/X317,0))*VLOOKUP(B317,'2-Kosten per locatie'!$A$14:$C$56,3,FALSE)</f>
        <v>#DIV/0!</v>
      </c>
      <c r="S317" s="246">
        <f>IF(L317="nio",0,IF(M317&gt;0,M317*J317/Y317,0))*VLOOKUP(B317,'2-Kosten per locatie'!$A$14:$C$56,3,FALSE)</f>
        <v>0</v>
      </c>
      <c r="T317" s="246">
        <f>IF(L317="nio",0,IF(N317&gt;0,N317*J317/Z317,0))*VLOOKUP(B317,'2-Kosten per locatie'!$A$14:$C$56,3,FALSE)</f>
        <v>0</v>
      </c>
      <c r="U317" s="246">
        <f>IF(L317="nio",0,IF(O317&gt;0,O317*J317/AA317,0))*VLOOKUP(B317,'2-Kosten per locatie'!$A$14:$C$56,3,FALSE)</f>
        <v>0</v>
      </c>
      <c r="V317" s="246">
        <f>IF(L317="nio",0,IF(P317&gt;0,P317*J317/Z317,0))*VLOOKUP(B317,'2-Kosten per locatie'!$A$14:$C$56,3,FALSE)</f>
        <v>0</v>
      </c>
      <c r="W317" s="246">
        <f>IF(L317="nio",0,IF(Q317&gt;0,Q317*J317/AA317,0))*VLOOKUP(B317,'2-Kosten per locatie'!$A$14:$C$56,3,FALSE)</f>
        <v>0</v>
      </c>
      <c r="X317" s="337">
        <f>IF(L317="nio",0,IF(L317&gt;0,VLOOKUP(H317,'3-Productie normen'!A:L,VLOOKUP(L317,'3-Productie normen'!$B$35:$C$38,2,FALSE),FALSE)))</f>
        <v>0</v>
      </c>
      <c r="Y317" s="337">
        <f t="shared" si="51"/>
        <v>0</v>
      </c>
      <c r="Z317" s="337">
        <f t="shared" si="52"/>
        <v>0</v>
      </c>
      <c r="AA317" s="337">
        <f t="shared" si="53"/>
        <v>0</v>
      </c>
      <c r="AB317" s="338" t="str">
        <f>VLOOKUP(H317,'3-Productie normen'!A:O,12,FALSE)</f>
        <v>B</v>
      </c>
      <c r="AC317" s="338"/>
      <c r="AE317" s="339">
        <f t="shared" si="49"/>
        <v>3238.5</v>
      </c>
    </row>
    <row r="318" spans="1:31" ht="14.1" customHeight="1">
      <c r="A318" s="71">
        <v>318</v>
      </c>
      <c r="B318" s="482" t="s">
        <v>64</v>
      </c>
      <c r="C318" s="482"/>
      <c r="D318" s="487" t="s">
        <v>184</v>
      </c>
      <c r="E318" s="243" t="s">
        <v>490</v>
      </c>
      <c r="F318" s="513" t="s">
        <v>185</v>
      </c>
      <c r="G318" s="82" t="s">
        <v>189</v>
      </c>
      <c r="H318" s="314" t="s">
        <v>128</v>
      </c>
      <c r="I318" s="459" t="s">
        <v>225</v>
      </c>
      <c r="J318" s="236">
        <v>10.3</v>
      </c>
      <c r="K318" s="336">
        <f t="shared" si="50"/>
        <v>255</v>
      </c>
      <c r="L318" s="247">
        <v>255</v>
      </c>
      <c r="M318" s="247"/>
      <c r="N318" s="247"/>
      <c r="O318" s="247"/>
      <c r="P318" s="247"/>
      <c r="Q318" s="247"/>
      <c r="R318" s="246" t="e">
        <f>IF(L318="nio",0,IF(L318&gt;0,L318*J318/X318,0))*VLOOKUP(B318,'2-Kosten per locatie'!$A$14:$C$56,3,FALSE)</f>
        <v>#DIV/0!</v>
      </c>
      <c r="S318" s="246">
        <f>IF(L318="nio",0,IF(M318&gt;0,M318*J318/Y318,0))*VLOOKUP(B318,'2-Kosten per locatie'!$A$14:$C$56,3,FALSE)</f>
        <v>0</v>
      </c>
      <c r="T318" s="246">
        <f>IF(L318="nio",0,IF(N318&gt;0,N318*J318/Z318,0))*VLOOKUP(B318,'2-Kosten per locatie'!$A$14:$C$56,3,FALSE)</f>
        <v>0</v>
      </c>
      <c r="U318" s="246">
        <f>IF(L318="nio",0,IF(O318&gt;0,O318*J318/AA318,0))*VLOOKUP(B318,'2-Kosten per locatie'!$A$14:$C$56,3,FALSE)</f>
        <v>0</v>
      </c>
      <c r="V318" s="246">
        <f>IF(L318="nio",0,IF(P318&gt;0,P318*J318/Z318,0))*VLOOKUP(B318,'2-Kosten per locatie'!$A$14:$C$56,3,FALSE)</f>
        <v>0</v>
      </c>
      <c r="W318" s="246">
        <f>IF(L318="nio",0,IF(Q318&gt;0,Q318*J318/AA318,0))*VLOOKUP(B318,'2-Kosten per locatie'!$A$14:$C$56,3,FALSE)</f>
        <v>0</v>
      </c>
      <c r="X318" s="337">
        <f>IF(L318="nio",0,IF(L318&gt;0,VLOOKUP(H318,'3-Productie normen'!A:L,VLOOKUP(L318,'3-Productie normen'!$B$35:$C$38,2,FALSE),FALSE)))</f>
        <v>0</v>
      </c>
      <c r="Y318" s="337">
        <f t="shared" si="51"/>
        <v>0</v>
      </c>
      <c r="Z318" s="337">
        <f t="shared" si="52"/>
        <v>0</v>
      </c>
      <c r="AA318" s="337">
        <f t="shared" si="53"/>
        <v>0</v>
      </c>
      <c r="AB318" s="338" t="str">
        <f>VLOOKUP(H318,'3-Productie normen'!A:O,12,FALSE)</f>
        <v>B</v>
      </c>
      <c r="AC318" s="338"/>
      <c r="AE318" s="339">
        <f t="shared" si="49"/>
        <v>2626.5</v>
      </c>
    </row>
    <row r="319" spans="1:31" ht="14.1" customHeight="1">
      <c r="A319" s="71">
        <v>319</v>
      </c>
      <c r="B319" s="482" t="s">
        <v>64</v>
      </c>
      <c r="C319" s="482"/>
      <c r="D319" s="487" t="s">
        <v>184</v>
      </c>
      <c r="E319" s="243" t="s">
        <v>491</v>
      </c>
      <c r="F319" s="513" t="s">
        <v>185</v>
      </c>
      <c r="G319" s="82" t="s">
        <v>492</v>
      </c>
      <c r="H319" s="314" t="s">
        <v>135</v>
      </c>
      <c r="I319" s="459" t="s">
        <v>225</v>
      </c>
      <c r="J319" s="236">
        <v>65</v>
      </c>
      <c r="K319" s="336">
        <f t="shared" si="50"/>
        <v>255</v>
      </c>
      <c r="L319" s="247">
        <v>255</v>
      </c>
      <c r="M319" s="247"/>
      <c r="N319" s="247"/>
      <c r="O319" s="247"/>
      <c r="P319" s="247"/>
      <c r="Q319" s="247"/>
      <c r="R319" s="246" t="e">
        <f>IF(L319="nio",0,IF(L319&gt;0,L319*J319/X319,0))*VLOOKUP(B319,'2-Kosten per locatie'!$A$14:$C$56,3,FALSE)</f>
        <v>#DIV/0!</v>
      </c>
      <c r="S319" s="246">
        <f>IF(L319="nio",0,IF(M319&gt;0,M319*J319/Y319,0))*VLOOKUP(B319,'2-Kosten per locatie'!$A$14:$C$56,3,FALSE)</f>
        <v>0</v>
      </c>
      <c r="T319" s="246">
        <f>IF(L319="nio",0,IF(N319&gt;0,N319*J319/Z319,0))*VLOOKUP(B319,'2-Kosten per locatie'!$A$14:$C$56,3,FALSE)</f>
        <v>0</v>
      </c>
      <c r="U319" s="246">
        <f>IF(L319="nio",0,IF(O319&gt;0,O319*J319/AA319,0))*VLOOKUP(B319,'2-Kosten per locatie'!$A$14:$C$56,3,FALSE)</f>
        <v>0</v>
      </c>
      <c r="V319" s="246">
        <f>IF(L319="nio",0,IF(P319&gt;0,P319*J319/Z319,0))*VLOOKUP(B319,'2-Kosten per locatie'!$A$14:$C$56,3,FALSE)</f>
        <v>0</v>
      </c>
      <c r="W319" s="246">
        <f>IF(L319="nio",0,IF(Q319&gt;0,Q319*J319/AA319,0))*VLOOKUP(B319,'2-Kosten per locatie'!$A$14:$C$56,3,FALSE)</f>
        <v>0</v>
      </c>
      <c r="X319" s="337">
        <f>IF(L319="nio",0,IF(L319&gt;0,VLOOKUP(H319,'3-Productie normen'!A:L,VLOOKUP(L319,'3-Productie normen'!$B$35:$C$38,2,FALSE),FALSE)))</f>
        <v>0</v>
      </c>
      <c r="Y319" s="337">
        <f t="shared" si="51"/>
        <v>0</v>
      </c>
      <c r="Z319" s="337">
        <f t="shared" si="52"/>
        <v>0</v>
      </c>
      <c r="AA319" s="337">
        <f t="shared" si="53"/>
        <v>0</v>
      </c>
      <c r="AB319" s="338" t="str">
        <f>VLOOKUP(H319,'3-Productie normen'!A:O,12,FALSE)</f>
        <v>V</v>
      </c>
      <c r="AC319" s="338"/>
      <c r="AE319" s="339">
        <f t="shared" si="49"/>
        <v>16575</v>
      </c>
    </row>
    <row r="320" spans="1:31" ht="14.1" customHeight="1">
      <c r="A320" s="71">
        <v>320</v>
      </c>
      <c r="B320" s="482" t="s">
        <v>64</v>
      </c>
      <c r="C320" s="482"/>
      <c r="D320" s="487" t="s">
        <v>184</v>
      </c>
      <c r="E320" s="243" t="s">
        <v>493</v>
      </c>
      <c r="F320" s="513" t="s">
        <v>185</v>
      </c>
      <c r="G320" s="82" t="s">
        <v>494</v>
      </c>
      <c r="H320" s="314" t="s">
        <v>135</v>
      </c>
      <c r="I320" s="459" t="s">
        <v>225</v>
      </c>
      <c r="J320" s="236">
        <v>44</v>
      </c>
      <c r="K320" s="336">
        <f t="shared" si="50"/>
        <v>255</v>
      </c>
      <c r="L320" s="247">
        <v>255</v>
      </c>
      <c r="M320" s="247"/>
      <c r="N320" s="247"/>
      <c r="O320" s="247"/>
      <c r="P320" s="247"/>
      <c r="Q320" s="247"/>
      <c r="R320" s="246" t="e">
        <f>IF(L320="nio",0,IF(L320&gt;0,L320*J320/X320,0))*VLOOKUP(B320,'2-Kosten per locatie'!$A$14:$C$56,3,FALSE)</f>
        <v>#DIV/0!</v>
      </c>
      <c r="S320" s="246">
        <f>IF(L320="nio",0,IF(M320&gt;0,M320*J320/Y320,0))*VLOOKUP(B320,'2-Kosten per locatie'!$A$14:$C$56,3,FALSE)</f>
        <v>0</v>
      </c>
      <c r="T320" s="246">
        <f>IF(L320="nio",0,IF(N320&gt;0,N320*J320/Z320,0))*VLOOKUP(B320,'2-Kosten per locatie'!$A$14:$C$56,3,FALSE)</f>
        <v>0</v>
      </c>
      <c r="U320" s="246">
        <f>IF(L320="nio",0,IF(O320&gt;0,O320*J320/AA320,0))*VLOOKUP(B320,'2-Kosten per locatie'!$A$14:$C$56,3,FALSE)</f>
        <v>0</v>
      </c>
      <c r="V320" s="246">
        <f>IF(L320="nio",0,IF(P320&gt;0,P320*J320/Z320,0))*VLOOKUP(B320,'2-Kosten per locatie'!$A$14:$C$56,3,FALSE)</f>
        <v>0</v>
      </c>
      <c r="W320" s="246">
        <f>IF(L320="nio",0,IF(Q320&gt;0,Q320*J320/AA320,0))*VLOOKUP(B320,'2-Kosten per locatie'!$A$14:$C$56,3,FALSE)</f>
        <v>0</v>
      </c>
      <c r="X320" s="337">
        <f>IF(L320="nio",0,IF(L320&gt;0,VLOOKUP(H320,'3-Productie normen'!A:L,VLOOKUP(L320,'3-Productie normen'!$B$35:$C$38,2,FALSE),FALSE)))</f>
        <v>0</v>
      </c>
      <c r="Y320" s="337">
        <f t="shared" si="51"/>
        <v>0</v>
      </c>
      <c r="Z320" s="337">
        <f t="shared" si="52"/>
        <v>0</v>
      </c>
      <c r="AA320" s="337">
        <f t="shared" si="53"/>
        <v>0</v>
      </c>
      <c r="AB320" s="338" t="str">
        <f>VLOOKUP(H320,'3-Productie normen'!A:O,12,FALSE)</f>
        <v>V</v>
      </c>
      <c r="AC320" s="338"/>
      <c r="AE320" s="339">
        <f t="shared" si="49"/>
        <v>11220</v>
      </c>
    </row>
    <row r="321" spans="1:31" ht="14.1" customHeight="1">
      <c r="A321" s="71">
        <v>321</v>
      </c>
      <c r="B321" s="482" t="s">
        <v>64</v>
      </c>
      <c r="C321" s="482"/>
      <c r="D321" s="487" t="s">
        <v>184</v>
      </c>
      <c r="E321" s="243" t="s">
        <v>495</v>
      </c>
      <c r="F321" s="513" t="s">
        <v>185</v>
      </c>
      <c r="G321" s="82" t="s">
        <v>189</v>
      </c>
      <c r="H321" s="314" t="s">
        <v>128</v>
      </c>
      <c r="I321" s="459" t="s">
        <v>225</v>
      </c>
      <c r="J321" s="236">
        <v>57.5</v>
      </c>
      <c r="K321" s="336">
        <f t="shared" si="50"/>
        <v>255</v>
      </c>
      <c r="L321" s="247">
        <v>255</v>
      </c>
      <c r="M321" s="247"/>
      <c r="N321" s="247"/>
      <c r="O321" s="247"/>
      <c r="P321" s="247"/>
      <c r="Q321" s="247"/>
      <c r="R321" s="246" t="e">
        <f>IF(L321="nio",0,IF(L321&gt;0,L321*J321/X321,0))*VLOOKUP(B321,'2-Kosten per locatie'!$A$14:$C$56,3,FALSE)</f>
        <v>#DIV/0!</v>
      </c>
      <c r="S321" s="246">
        <f>IF(L321="nio",0,IF(M321&gt;0,M321*J321/Y321,0))*VLOOKUP(B321,'2-Kosten per locatie'!$A$14:$C$56,3,FALSE)</f>
        <v>0</v>
      </c>
      <c r="T321" s="246">
        <f>IF(L321="nio",0,IF(N321&gt;0,N321*J321/Z321,0))*VLOOKUP(B321,'2-Kosten per locatie'!$A$14:$C$56,3,FALSE)</f>
        <v>0</v>
      </c>
      <c r="U321" s="246">
        <f>IF(L321="nio",0,IF(O321&gt;0,O321*J321/AA321,0))*VLOOKUP(B321,'2-Kosten per locatie'!$A$14:$C$56,3,FALSE)</f>
        <v>0</v>
      </c>
      <c r="V321" s="246">
        <f>IF(L321="nio",0,IF(P321&gt;0,P321*J321/Z321,0))*VLOOKUP(B321,'2-Kosten per locatie'!$A$14:$C$56,3,FALSE)</f>
        <v>0</v>
      </c>
      <c r="W321" s="246">
        <f>IF(L321="nio",0,IF(Q321&gt;0,Q321*J321/AA321,0))*VLOOKUP(B321,'2-Kosten per locatie'!$A$14:$C$56,3,FALSE)</f>
        <v>0</v>
      </c>
      <c r="X321" s="337">
        <f>IF(L321="nio",0,IF(L321&gt;0,VLOOKUP(H321,'3-Productie normen'!A:L,VLOOKUP(L321,'3-Productie normen'!$B$35:$C$38,2,FALSE),FALSE)))</f>
        <v>0</v>
      </c>
      <c r="Y321" s="337">
        <f t="shared" si="51"/>
        <v>0</v>
      </c>
      <c r="Z321" s="337">
        <f t="shared" si="52"/>
        <v>0</v>
      </c>
      <c r="AA321" s="337">
        <f t="shared" si="53"/>
        <v>0</v>
      </c>
      <c r="AB321" s="338" t="str">
        <f>VLOOKUP(H321,'3-Productie normen'!A:O,12,FALSE)</f>
        <v>B</v>
      </c>
      <c r="AC321" s="338"/>
      <c r="AE321" s="339">
        <f t="shared" si="49"/>
        <v>14662.5</v>
      </c>
    </row>
    <row r="322" spans="1:31" ht="14.1" customHeight="1">
      <c r="A322" s="71">
        <v>322</v>
      </c>
      <c r="B322" s="482" t="s">
        <v>64</v>
      </c>
      <c r="C322" s="482"/>
      <c r="D322" s="487" t="s">
        <v>184</v>
      </c>
      <c r="E322" s="243" t="s">
        <v>496</v>
      </c>
      <c r="F322" s="513" t="s">
        <v>185</v>
      </c>
      <c r="G322" s="82" t="s">
        <v>497</v>
      </c>
      <c r="H322" s="314" t="s">
        <v>145</v>
      </c>
      <c r="I322" s="82" t="s">
        <v>225</v>
      </c>
      <c r="J322" s="236">
        <v>56.7</v>
      </c>
      <c r="K322" s="336">
        <f t="shared" si="50"/>
        <v>255</v>
      </c>
      <c r="L322" s="247">
        <v>255</v>
      </c>
      <c r="M322" s="247"/>
      <c r="N322" s="247"/>
      <c r="O322" s="247"/>
      <c r="P322" s="247"/>
      <c r="Q322" s="247"/>
      <c r="R322" s="246" t="e">
        <f>IF(L322="nio",0,IF(L322&gt;0,L322*J322/X322,0))*VLOOKUP(B322,'2-Kosten per locatie'!$A$14:$C$56,3,FALSE)</f>
        <v>#DIV/0!</v>
      </c>
      <c r="S322" s="246">
        <f>IF(L322="nio",0,IF(M322&gt;0,M322*J322/Y322,0))*VLOOKUP(B322,'2-Kosten per locatie'!$A$14:$C$56,3,FALSE)</f>
        <v>0</v>
      </c>
      <c r="T322" s="246">
        <f>IF(L322="nio",0,IF(N322&gt;0,N322*J322/Z322,0))*VLOOKUP(B322,'2-Kosten per locatie'!$A$14:$C$56,3,FALSE)</f>
        <v>0</v>
      </c>
      <c r="U322" s="246">
        <f>IF(L322="nio",0,IF(O322&gt;0,O322*J322/AA322,0))*VLOOKUP(B322,'2-Kosten per locatie'!$A$14:$C$56,3,FALSE)</f>
        <v>0</v>
      </c>
      <c r="V322" s="246">
        <f>IF(L322="nio",0,IF(P322&gt;0,P322*J322/Z322,0))*VLOOKUP(B322,'2-Kosten per locatie'!$A$14:$C$56,3,FALSE)</f>
        <v>0</v>
      </c>
      <c r="W322" s="246">
        <f>IF(L322="nio",0,IF(Q322&gt;0,Q322*J322/AA322,0))*VLOOKUP(B322,'2-Kosten per locatie'!$A$14:$C$56,3,FALSE)</f>
        <v>0</v>
      </c>
      <c r="X322" s="337">
        <f>IF(L322="nio",0,IF(L322&gt;0,VLOOKUP(H322,'3-Productie normen'!A:L,VLOOKUP(L322,'3-Productie normen'!$B$35:$C$38,2,FALSE),FALSE)))</f>
        <v>0</v>
      </c>
      <c r="Y322" s="337">
        <f t="shared" si="51"/>
        <v>0</v>
      </c>
      <c r="Z322" s="337">
        <f t="shared" si="52"/>
        <v>0</v>
      </c>
      <c r="AA322" s="337">
        <f t="shared" si="53"/>
        <v>0</v>
      </c>
      <c r="AB322" s="338" t="str">
        <f>VLOOKUP(H322,'3-Productie normen'!A:O,12,FALSE)</f>
        <v>B</v>
      </c>
      <c r="AC322" s="338"/>
      <c r="AE322" s="339">
        <f t="shared" si="49"/>
        <v>14458.5</v>
      </c>
    </row>
    <row r="323" spans="1:31" ht="14.1" customHeight="1">
      <c r="A323" s="71">
        <v>323</v>
      </c>
      <c r="B323" s="482" t="s">
        <v>64</v>
      </c>
      <c r="C323" s="482"/>
      <c r="D323" s="487" t="s">
        <v>184</v>
      </c>
      <c r="E323" s="243" t="s">
        <v>498</v>
      </c>
      <c r="F323" s="513" t="s">
        <v>185</v>
      </c>
      <c r="G323" s="82" t="s">
        <v>189</v>
      </c>
      <c r="H323" s="314" t="s">
        <v>128</v>
      </c>
      <c r="I323" s="82" t="s">
        <v>225</v>
      </c>
      <c r="J323" s="236">
        <v>12.8</v>
      </c>
      <c r="K323" s="336">
        <f t="shared" si="50"/>
        <v>255</v>
      </c>
      <c r="L323" s="247">
        <v>255</v>
      </c>
      <c r="M323" s="247"/>
      <c r="N323" s="247"/>
      <c r="O323" s="247"/>
      <c r="P323" s="247"/>
      <c r="Q323" s="247"/>
      <c r="R323" s="246" t="e">
        <f>IF(L323="nio",0,IF(L323&gt;0,L323*J323/X323,0))*VLOOKUP(B323,'2-Kosten per locatie'!$A$14:$C$56,3,FALSE)</f>
        <v>#DIV/0!</v>
      </c>
      <c r="S323" s="246">
        <f>IF(L323="nio",0,IF(M323&gt;0,M323*J323/Y323,0))*VLOOKUP(B323,'2-Kosten per locatie'!$A$14:$C$56,3,FALSE)</f>
        <v>0</v>
      </c>
      <c r="T323" s="246">
        <f>IF(L323="nio",0,IF(N323&gt;0,N323*J323/Z323,0))*VLOOKUP(B323,'2-Kosten per locatie'!$A$14:$C$56,3,FALSE)</f>
        <v>0</v>
      </c>
      <c r="U323" s="246">
        <f>IF(L323="nio",0,IF(O323&gt;0,O323*J323/AA323,0))*VLOOKUP(B323,'2-Kosten per locatie'!$A$14:$C$56,3,FALSE)</f>
        <v>0</v>
      </c>
      <c r="V323" s="246">
        <f>IF(L323="nio",0,IF(P323&gt;0,P323*J323/Z323,0))*VLOOKUP(B323,'2-Kosten per locatie'!$A$14:$C$56,3,FALSE)</f>
        <v>0</v>
      </c>
      <c r="W323" s="246">
        <f>IF(L323="nio",0,IF(Q323&gt;0,Q323*J323/AA323,0))*VLOOKUP(B323,'2-Kosten per locatie'!$A$14:$C$56,3,FALSE)</f>
        <v>0</v>
      </c>
      <c r="X323" s="337">
        <f>IF(L323="nio",0,IF(L323&gt;0,VLOOKUP(H323,'3-Productie normen'!A:L,VLOOKUP(L323,'3-Productie normen'!$B$35:$C$38,2,FALSE),FALSE)))</f>
        <v>0</v>
      </c>
      <c r="Y323" s="337">
        <f t="shared" si="51"/>
        <v>0</v>
      </c>
      <c r="Z323" s="337">
        <f t="shared" si="52"/>
        <v>0</v>
      </c>
      <c r="AA323" s="337">
        <f t="shared" si="53"/>
        <v>0</v>
      </c>
      <c r="AB323" s="338" t="str">
        <f>VLOOKUP(H323,'3-Productie normen'!A:O,12,FALSE)</f>
        <v>B</v>
      </c>
      <c r="AC323" s="338"/>
      <c r="AE323" s="339">
        <f t="shared" si="49"/>
        <v>3264</v>
      </c>
    </row>
    <row r="324" spans="1:31" ht="14.1" customHeight="1">
      <c r="A324" s="71">
        <v>324</v>
      </c>
      <c r="B324" s="482" t="s">
        <v>64</v>
      </c>
      <c r="C324" s="482"/>
      <c r="D324" s="487" t="s">
        <v>184</v>
      </c>
      <c r="E324" s="243" t="s">
        <v>499</v>
      </c>
      <c r="F324" s="513" t="s">
        <v>185</v>
      </c>
      <c r="G324" s="82" t="s">
        <v>497</v>
      </c>
      <c r="H324" s="314" t="s">
        <v>145</v>
      </c>
      <c r="I324" s="459" t="s">
        <v>187</v>
      </c>
      <c r="J324" s="236">
        <v>17.149999999999999</v>
      </c>
      <c r="K324" s="336">
        <f t="shared" si="50"/>
        <v>255</v>
      </c>
      <c r="L324" s="247">
        <v>255</v>
      </c>
      <c r="M324" s="247"/>
      <c r="N324" s="247"/>
      <c r="O324" s="247"/>
      <c r="P324" s="247"/>
      <c r="Q324" s="247"/>
      <c r="R324" s="246" t="e">
        <f>IF(L324="nio",0,IF(L324&gt;0,L324*J324/X324,0))*VLOOKUP(B324,'2-Kosten per locatie'!$A$14:$C$56,3,FALSE)</f>
        <v>#DIV/0!</v>
      </c>
      <c r="S324" s="246">
        <f>IF(L324="nio",0,IF(M324&gt;0,M324*J324/Y324,0))*VLOOKUP(B324,'2-Kosten per locatie'!$A$14:$C$56,3,FALSE)</f>
        <v>0</v>
      </c>
      <c r="T324" s="246">
        <f>IF(L324="nio",0,IF(N324&gt;0,N324*J324/Z324,0))*VLOOKUP(B324,'2-Kosten per locatie'!$A$14:$C$56,3,FALSE)</f>
        <v>0</v>
      </c>
      <c r="U324" s="246">
        <f>IF(L324="nio",0,IF(O324&gt;0,O324*J324/AA324,0))*VLOOKUP(B324,'2-Kosten per locatie'!$A$14:$C$56,3,FALSE)</f>
        <v>0</v>
      </c>
      <c r="V324" s="246">
        <f>IF(L324="nio",0,IF(P324&gt;0,P324*J324/Z324,0))*VLOOKUP(B324,'2-Kosten per locatie'!$A$14:$C$56,3,FALSE)</f>
        <v>0</v>
      </c>
      <c r="W324" s="246">
        <f>IF(L324="nio",0,IF(Q324&gt;0,Q324*J324/AA324,0))*VLOOKUP(B324,'2-Kosten per locatie'!$A$14:$C$56,3,FALSE)</f>
        <v>0</v>
      </c>
      <c r="X324" s="337">
        <f>IF(L324="nio",0,IF(L324&gt;0,VLOOKUP(H324,'3-Productie normen'!A:L,VLOOKUP(L324,'3-Productie normen'!$B$35:$C$38,2,FALSE),FALSE)))</f>
        <v>0</v>
      </c>
      <c r="Y324" s="337">
        <f t="shared" si="51"/>
        <v>0</v>
      </c>
      <c r="Z324" s="337">
        <f t="shared" si="52"/>
        <v>0</v>
      </c>
      <c r="AA324" s="337">
        <f t="shared" si="53"/>
        <v>0</v>
      </c>
      <c r="AB324" s="338" t="str">
        <f>VLOOKUP(H324,'3-Productie normen'!A:O,12,FALSE)</f>
        <v>B</v>
      </c>
      <c r="AC324" s="338"/>
      <c r="AE324" s="339">
        <f t="shared" si="49"/>
        <v>4373.25</v>
      </c>
    </row>
    <row r="325" spans="1:31" ht="14.1" customHeight="1">
      <c r="A325" s="71">
        <v>325</v>
      </c>
      <c r="B325" s="482" t="s">
        <v>64</v>
      </c>
      <c r="C325" s="482"/>
      <c r="D325" s="487" t="s">
        <v>184</v>
      </c>
      <c r="E325" s="243" t="s">
        <v>500</v>
      </c>
      <c r="F325" s="513" t="s">
        <v>197</v>
      </c>
      <c r="G325" s="82" t="s">
        <v>402</v>
      </c>
      <c r="H325" s="317" t="s">
        <v>148</v>
      </c>
      <c r="I325" s="459" t="s">
        <v>501</v>
      </c>
      <c r="J325" s="236">
        <v>0</v>
      </c>
      <c r="K325" s="336">
        <f t="shared" si="50"/>
        <v>0</v>
      </c>
      <c r="L325" s="247" t="s">
        <v>199</v>
      </c>
      <c r="M325" s="247"/>
      <c r="N325" s="247"/>
      <c r="O325" s="247"/>
      <c r="P325" s="247"/>
      <c r="Q325" s="247"/>
      <c r="R325" s="246">
        <f>IF(L325="nio",0,IF(L325&gt;0,L325*J325/X325,0))*VLOOKUP(B325,'2-Kosten per locatie'!$A$14:$C$56,3,FALSE)</f>
        <v>0</v>
      </c>
      <c r="S325" s="246">
        <f>IF(L325="nio",0,IF(M325&gt;0,M325*J325/Y325,0))*VLOOKUP(B325,'2-Kosten per locatie'!$A$14:$C$56,3,FALSE)</f>
        <v>0</v>
      </c>
      <c r="T325" s="246">
        <f>IF(L325="nio",0,IF(N325&gt;0,N325*J325/Z325,0))*VLOOKUP(B325,'2-Kosten per locatie'!$A$14:$C$56,3,FALSE)</f>
        <v>0</v>
      </c>
      <c r="U325" s="246">
        <f>IF(L325="nio",0,IF(O325&gt;0,O325*J325/AA325,0))*VLOOKUP(B325,'2-Kosten per locatie'!$A$14:$C$56,3,FALSE)</f>
        <v>0</v>
      </c>
      <c r="V325" s="246">
        <f>IF(L325="nio",0,IF(P325&gt;0,P325*J325/Z325,0))*VLOOKUP(B325,'2-Kosten per locatie'!$A$14:$C$56,3,FALSE)</f>
        <v>0</v>
      </c>
      <c r="W325" s="246">
        <f>IF(L325="nio",0,IF(Q325&gt;0,Q325*J325/AA325,0))*VLOOKUP(B325,'2-Kosten per locatie'!$A$14:$C$56,3,FALSE)</f>
        <v>0</v>
      </c>
      <c r="X325" s="337">
        <f>IF(L325="nio",0,IF(L325&gt;0,VLOOKUP(H325,'3-Productie normen'!A:L,VLOOKUP(L325,'3-Productie normen'!$B$35:$C$38,2,FALSE),FALSE)))</f>
        <v>0</v>
      </c>
      <c r="Y325" s="337">
        <f t="shared" si="51"/>
        <v>0</v>
      </c>
      <c r="Z325" s="337">
        <f t="shared" si="52"/>
        <v>0</v>
      </c>
      <c r="AA325" s="337">
        <f t="shared" si="53"/>
        <v>0</v>
      </c>
      <c r="AB325" s="338">
        <f>VLOOKUP(H325,'3-Productie normen'!A:O,12,FALSE)</f>
        <v>0</v>
      </c>
      <c r="AC325" s="338"/>
      <c r="AE325" s="339">
        <f t="shared" si="49"/>
        <v>0</v>
      </c>
    </row>
    <row r="326" spans="1:31" ht="14.1" customHeight="1">
      <c r="A326" s="71">
        <v>326</v>
      </c>
      <c r="B326" s="482" t="s">
        <v>64</v>
      </c>
      <c r="C326" s="482"/>
      <c r="D326" s="487" t="s">
        <v>184</v>
      </c>
      <c r="E326" s="243" t="s">
        <v>502</v>
      </c>
      <c r="F326" s="513" t="s">
        <v>185</v>
      </c>
      <c r="G326" s="82" t="s">
        <v>189</v>
      </c>
      <c r="H326" s="314" t="s">
        <v>128</v>
      </c>
      <c r="I326" s="82" t="s">
        <v>225</v>
      </c>
      <c r="J326" s="236">
        <v>29.85</v>
      </c>
      <c r="K326" s="336">
        <f t="shared" si="50"/>
        <v>255</v>
      </c>
      <c r="L326" s="247">
        <v>255</v>
      </c>
      <c r="M326" s="247"/>
      <c r="N326" s="247"/>
      <c r="O326" s="247"/>
      <c r="P326" s="247"/>
      <c r="Q326" s="247"/>
      <c r="R326" s="246" t="e">
        <f>IF(L326="nio",0,IF(L326&gt;0,L326*J326/X326,0))*VLOOKUP(B326,'2-Kosten per locatie'!$A$14:$C$56,3,FALSE)</f>
        <v>#DIV/0!</v>
      </c>
      <c r="S326" s="246">
        <f>IF(L326="nio",0,IF(M326&gt;0,M326*J326/Y326,0))*VLOOKUP(B326,'2-Kosten per locatie'!$A$14:$C$56,3,FALSE)</f>
        <v>0</v>
      </c>
      <c r="T326" s="246">
        <f>IF(L326="nio",0,IF(N326&gt;0,N326*J326/Z326,0))*VLOOKUP(B326,'2-Kosten per locatie'!$A$14:$C$56,3,FALSE)</f>
        <v>0</v>
      </c>
      <c r="U326" s="246">
        <f>IF(L326="nio",0,IF(O326&gt;0,O326*J326/AA326,0))*VLOOKUP(B326,'2-Kosten per locatie'!$A$14:$C$56,3,FALSE)</f>
        <v>0</v>
      </c>
      <c r="V326" s="246">
        <f>IF(L326="nio",0,IF(P326&gt;0,P326*J326/Z326,0))*VLOOKUP(B326,'2-Kosten per locatie'!$A$14:$C$56,3,FALSE)</f>
        <v>0</v>
      </c>
      <c r="W326" s="246">
        <f>IF(L326="nio",0,IF(Q326&gt;0,Q326*J326/AA326,0))*VLOOKUP(B326,'2-Kosten per locatie'!$A$14:$C$56,3,FALSE)</f>
        <v>0</v>
      </c>
      <c r="X326" s="337">
        <f>IF(L326="nio",0,IF(L326&gt;0,VLOOKUP(H326,'3-Productie normen'!A:L,VLOOKUP(L326,'3-Productie normen'!$B$35:$C$38,2,FALSE),FALSE)))</f>
        <v>0</v>
      </c>
      <c r="Y326" s="337">
        <f t="shared" si="51"/>
        <v>0</v>
      </c>
      <c r="Z326" s="337">
        <f t="shared" si="52"/>
        <v>0</v>
      </c>
      <c r="AA326" s="337">
        <f t="shared" si="53"/>
        <v>0</v>
      </c>
      <c r="AB326" s="338" t="str">
        <f>VLOOKUP(H326,'3-Productie normen'!A:O,12,FALSE)</f>
        <v>B</v>
      </c>
      <c r="AC326" s="338"/>
      <c r="AE326" s="339">
        <f t="shared" si="49"/>
        <v>7611.75</v>
      </c>
    </row>
    <row r="327" spans="1:31" ht="14.1" customHeight="1">
      <c r="A327" s="71">
        <v>327</v>
      </c>
      <c r="B327" s="482" t="s">
        <v>64</v>
      </c>
      <c r="C327" s="482"/>
      <c r="D327" s="537" t="s">
        <v>184</v>
      </c>
      <c r="E327" s="245" t="s">
        <v>503</v>
      </c>
      <c r="F327" s="513" t="s">
        <v>185</v>
      </c>
      <c r="G327" s="85" t="s">
        <v>189</v>
      </c>
      <c r="H327" s="314" t="s">
        <v>128</v>
      </c>
      <c r="I327" s="85" t="s">
        <v>225</v>
      </c>
      <c r="J327" s="237">
        <v>10.3</v>
      </c>
      <c r="K327" s="336">
        <f t="shared" si="50"/>
        <v>255</v>
      </c>
      <c r="L327" s="247">
        <v>255</v>
      </c>
      <c r="M327" s="247"/>
      <c r="N327" s="247"/>
      <c r="O327" s="247"/>
      <c r="P327" s="247"/>
      <c r="Q327" s="247"/>
      <c r="R327" s="246" t="e">
        <f>IF(L327="nio",0,IF(L327&gt;0,L327*J327/X327,0))*VLOOKUP(B327,'2-Kosten per locatie'!$A$14:$C$56,3,FALSE)</f>
        <v>#DIV/0!</v>
      </c>
      <c r="S327" s="246">
        <f>IF(L327="nio",0,IF(M327&gt;0,M327*J327/Y327,0))*VLOOKUP(B327,'2-Kosten per locatie'!$A$14:$C$56,3,FALSE)</f>
        <v>0</v>
      </c>
      <c r="T327" s="246">
        <f>IF(L327="nio",0,IF(N327&gt;0,N327*J327/Z327,0))*VLOOKUP(B327,'2-Kosten per locatie'!$A$14:$C$56,3,FALSE)</f>
        <v>0</v>
      </c>
      <c r="U327" s="246">
        <f>IF(L327="nio",0,IF(O327&gt;0,O327*J327/AA327,0))*VLOOKUP(B327,'2-Kosten per locatie'!$A$14:$C$56,3,FALSE)</f>
        <v>0</v>
      </c>
      <c r="V327" s="246">
        <f>IF(L327="nio",0,IF(P327&gt;0,P327*J327/Z327,0))*VLOOKUP(B327,'2-Kosten per locatie'!$A$14:$C$56,3,FALSE)</f>
        <v>0</v>
      </c>
      <c r="W327" s="246">
        <f>IF(L327="nio",0,IF(Q327&gt;0,Q327*J327/AA327,0))*VLOOKUP(B327,'2-Kosten per locatie'!$A$14:$C$56,3,FALSE)</f>
        <v>0</v>
      </c>
      <c r="X327" s="337">
        <f>IF(L327="nio",0,IF(L327&gt;0,VLOOKUP(H327,'3-Productie normen'!A:L,VLOOKUP(L327,'3-Productie normen'!$B$35:$C$38,2,FALSE),FALSE)))</f>
        <v>0</v>
      </c>
      <c r="Y327" s="337">
        <f t="shared" si="51"/>
        <v>0</v>
      </c>
      <c r="Z327" s="337">
        <f t="shared" si="52"/>
        <v>0</v>
      </c>
      <c r="AA327" s="337">
        <f t="shared" si="53"/>
        <v>0</v>
      </c>
      <c r="AB327" s="338" t="str">
        <f>VLOOKUP(H327,'3-Productie normen'!A:O,12,FALSE)</f>
        <v>B</v>
      </c>
      <c r="AC327" s="338"/>
      <c r="AE327" s="339">
        <f t="shared" si="49"/>
        <v>2626.5</v>
      </c>
    </row>
    <row r="328" spans="1:31" ht="14.1" customHeight="1">
      <c r="A328" s="71">
        <v>328</v>
      </c>
      <c r="B328" s="482" t="s">
        <v>64</v>
      </c>
      <c r="C328" s="482"/>
      <c r="D328" s="537" t="s">
        <v>184</v>
      </c>
      <c r="E328" s="245" t="s">
        <v>504</v>
      </c>
      <c r="F328" s="513" t="s">
        <v>185</v>
      </c>
      <c r="G328" s="85" t="s">
        <v>196</v>
      </c>
      <c r="H328" s="314" t="s">
        <v>141</v>
      </c>
      <c r="I328" s="459" t="s">
        <v>195</v>
      </c>
      <c r="J328" s="237">
        <v>8.3000000000000007</v>
      </c>
      <c r="K328" s="336">
        <f t="shared" si="50"/>
        <v>510</v>
      </c>
      <c r="L328" s="247">
        <v>255</v>
      </c>
      <c r="M328" s="247">
        <v>255</v>
      </c>
      <c r="N328" s="247"/>
      <c r="O328" s="247"/>
      <c r="P328" s="247"/>
      <c r="Q328" s="247"/>
      <c r="R328" s="246" t="e">
        <f>IF(L328="nio",0,IF(L328&gt;0,L328*J328/X328,0))*VLOOKUP(B328,'2-Kosten per locatie'!$A$14:$C$56,3,FALSE)</f>
        <v>#DIV/0!</v>
      </c>
      <c r="S328" s="246" t="e">
        <f>IF(L328="nio",0,IF(M328&gt;0,M328*J328/Y328,0))*VLOOKUP(B328,'2-Kosten per locatie'!$A$14:$C$56,3,FALSE)</f>
        <v>#DIV/0!</v>
      </c>
      <c r="T328" s="246">
        <f>IF(L328="nio",0,IF(N328&gt;0,N328*J328/Z328,0))*VLOOKUP(B328,'2-Kosten per locatie'!$A$14:$C$56,3,FALSE)</f>
        <v>0</v>
      </c>
      <c r="U328" s="246">
        <f>IF(L328="nio",0,IF(O328&gt;0,O328*J328/AA328,0))*VLOOKUP(B328,'2-Kosten per locatie'!$A$14:$C$56,3,FALSE)</f>
        <v>0</v>
      </c>
      <c r="V328" s="246">
        <f>IF(L328="nio",0,IF(P328&gt;0,P328*J328/Z328,0))*VLOOKUP(B328,'2-Kosten per locatie'!$A$14:$C$56,3,FALSE)</f>
        <v>0</v>
      </c>
      <c r="W328" s="246">
        <f>IF(L328="nio",0,IF(Q328&gt;0,Q328*J328/AA328,0))*VLOOKUP(B328,'2-Kosten per locatie'!$A$14:$C$56,3,FALSE)</f>
        <v>0</v>
      </c>
      <c r="X328" s="337">
        <f>IF(L328="nio",0,IF(L328&gt;0,VLOOKUP(H328,'3-Productie normen'!A:L,VLOOKUP(L328,'3-Productie normen'!$B$35:$C$38,2,FALSE),FALSE)))</f>
        <v>0</v>
      </c>
      <c r="Y328" s="337">
        <f t="shared" si="51"/>
        <v>0</v>
      </c>
      <c r="Z328" s="337">
        <f t="shared" si="52"/>
        <v>0</v>
      </c>
      <c r="AA328" s="337">
        <f t="shared" si="53"/>
        <v>0</v>
      </c>
      <c r="AB328" s="338" t="str">
        <f>VLOOKUP(H328,'3-Productie normen'!A:O,12,FALSE)</f>
        <v>S</v>
      </c>
      <c r="AC328" s="338"/>
      <c r="AE328" s="339">
        <f t="shared" si="49"/>
        <v>4233</v>
      </c>
    </row>
    <row r="329" spans="1:31" ht="14.1" customHeight="1">
      <c r="A329" s="71">
        <v>329</v>
      </c>
      <c r="B329" s="482" t="s">
        <v>64</v>
      </c>
      <c r="C329" s="482"/>
      <c r="D329" s="537" t="s">
        <v>184</v>
      </c>
      <c r="E329" s="245" t="s">
        <v>504</v>
      </c>
      <c r="F329" s="513" t="s">
        <v>185</v>
      </c>
      <c r="G329" s="85" t="s">
        <v>194</v>
      </c>
      <c r="H329" s="314" t="s">
        <v>141</v>
      </c>
      <c r="I329" s="85" t="s">
        <v>195</v>
      </c>
      <c r="J329" s="237">
        <v>8.3000000000000007</v>
      </c>
      <c r="K329" s="336">
        <f t="shared" si="50"/>
        <v>510</v>
      </c>
      <c r="L329" s="247">
        <v>255</v>
      </c>
      <c r="M329" s="247">
        <v>255</v>
      </c>
      <c r="N329" s="247"/>
      <c r="O329" s="247"/>
      <c r="P329" s="247"/>
      <c r="Q329" s="247"/>
      <c r="R329" s="246" t="e">
        <f>IF(L329="nio",0,IF(L329&gt;0,L329*J329/X329,0))*VLOOKUP(B329,'2-Kosten per locatie'!$A$14:$C$56,3,FALSE)</f>
        <v>#DIV/0!</v>
      </c>
      <c r="S329" s="246" t="e">
        <f>IF(L329="nio",0,IF(M329&gt;0,M329*J329/Y329,0))*VLOOKUP(B329,'2-Kosten per locatie'!$A$14:$C$56,3,FALSE)</f>
        <v>#DIV/0!</v>
      </c>
      <c r="T329" s="246">
        <f>IF(L329="nio",0,IF(N329&gt;0,N329*J329/Z329,0))*VLOOKUP(B329,'2-Kosten per locatie'!$A$14:$C$56,3,FALSE)</f>
        <v>0</v>
      </c>
      <c r="U329" s="246">
        <f>IF(L329="nio",0,IF(O329&gt;0,O329*J329/AA329,0))*VLOOKUP(B329,'2-Kosten per locatie'!$A$14:$C$56,3,FALSE)</f>
        <v>0</v>
      </c>
      <c r="V329" s="246">
        <f>IF(L329="nio",0,IF(P329&gt;0,P329*J329/Z329,0))*VLOOKUP(B329,'2-Kosten per locatie'!$A$14:$C$56,3,FALSE)</f>
        <v>0</v>
      </c>
      <c r="W329" s="246">
        <f>IF(L329="nio",0,IF(Q329&gt;0,Q329*J329/AA329,0))*VLOOKUP(B329,'2-Kosten per locatie'!$A$14:$C$56,3,FALSE)</f>
        <v>0</v>
      </c>
      <c r="X329" s="337">
        <f>IF(L329="nio",0,IF(L329&gt;0,VLOOKUP(H329,'3-Productie normen'!A:L,VLOOKUP(L329,'3-Productie normen'!$B$35:$C$38,2,FALSE),FALSE)))</f>
        <v>0</v>
      </c>
      <c r="Y329" s="337">
        <f t="shared" si="51"/>
        <v>0</v>
      </c>
      <c r="Z329" s="337">
        <f t="shared" si="52"/>
        <v>0</v>
      </c>
      <c r="AA329" s="337">
        <f t="shared" si="53"/>
        <v>0</v>
      </c>
      <c r="AB329" s="338" t="str">
        <f>VLOOKUP(H329,'3-Productie normen'!A:O,12,FALSE)</f>
        <v>S</v>
      </c>
      <c r="AC329" s="338"/>
      <c r="AE329" s="339">
        <f t="shared" si="49"/>
        <v>4233</v>
      </c>
    </row>
    <row r="330" spans="1:31" ht="14.1" customHeight="1">
      <c r="A330" s="71">
        <v>330</v>
      </c>
      <c r="B330" s="482" t="s">
        <v>64</v>
      </c>
      <c r="C330" s="482"/>
      <c r="D330" s="537" t="s">
        <v>184</v>
      </c>
      <c r="E330" s="245" t="s">
        <v>505</v>
      </c>
      <c r="F330" s="513" t="s">
        <v>185</v>
      </c>
      <c r="G330" s="85" t="s">
        <v>506</v>
      </c>
      <c r="H330" s="314" t="s">
        <v>135</v>
      </c>
      <c r="I330" s="85" t="s">
        <v>225</v>
      </c>
      <c r="J330" s="237">
        <v>45.4</v>
      </c>
      <c r="K330" s="336">
        <f t="shared" si="50"/>
        <v>255</v>
      </c>
      <c r="L330" s="247">
        <v>255</v>
      </c>
      <c r="M330" s="247"/>
      <c r="N330" s="247"/>
      <c r="O330" s="247"/>
      <c r="P330" s="247"/>
      <c r="Q330" s="247"/>
      <c r="R330" s="246" t="e">
        <f>IF(L330="nio",0,IF(L330&gt;0,L330*J330/X330,0))*VLOOKUP(B330,'2-Kosten per locatie'!$A$14:$C$56,3,FALSE)</f>
        <v>#DIV/0!</v>
      </c>
      <c r="S330" s="246">
        <f>IF(L330="nio",0,IF(M330&gt;0,M330*J330/Y330,0))*VLOOKUP(B330,'2-Kosten per locatie'!$A$14:$C$56,3,FALSE)</f>
        <v>0</v>
      </c>
      <c r="T330" s="246">
        <f>IF(L330="nio",0,IF(N330&gt;0,N330*J330/Z330,0))*VLOOKUP(B330,'2-Kosten per locatie'!$A$14:$C$56,3,FALSE)</f>
        <v>0</v>
      </c>
      <c r="U330" s="246">
        <f>IF(L330="nio",0,IF(O330&gt;0,O330*J330/AA330,0))*VLOOKUP(B330,'2-Kosten per locatie'!$A$14:$C$56,3,FALSE)</f>
        <v>0</v>
      </c>
      <c r="V330" s="246">
        <f>IF(L330="nio",0,IF(P330&gt;0,P330*J330/Z330,0))*VLOOKUP(B330,'2-Kosten per locatie'!$A$14:$C$56,3,FALSE)</f>
        <v>0</v>
      </c>
      <c r="W330" s="246">
        <f>IF(L330="nio",0,IF(Q330&gt;0,Q330*J330/AA330,0))*VLOOKUP(B330,'2-Kosten per locatie'!$A$14:$C$56,3,FALSE)</f>
        <v>0</v>
      </c>
      <c r="X330" s="337">
        <f>IF(L330="nio",0,IF(L330&gt;0,VLOOKUP(H330,'3-Productie normen'!A:L,VLOOKUP(L330,'3-Productie normen'!$B$35:$C$38,2,FALSE),FALSE)))</f>
        <v>0</v>
      </c>
      <c r="Y330" s="337">
        <f t="shared" si="51"/>
        <v>0</v>
      </c>
      <c r="Z330" s="337">
        <f t="shared" si="52"/>
        <v>0</v>
      </c>
      <c r="AA330" s="337">
        <f t="shared" si="53"/>
        <v>0</v>
      </c>
      <c r="AB330" s="338" t="str">
        <f>VLOOKUP(H330,'3-Productie normen'!A:O,12,FALSE)</f>
        <v>V</v>
      </c>
      <c r="AC330" s="338"/>
      <c r="AE330" s="339">
        <f t="shared" ref="AE330:AE393" si="54">K330*J330</f>
        <v>11577</v>
      </c>
    </row>
    <row r="331" spans="1:31" ht="14.1" customHeight="1">
      <c r="A331" s="71">
        <v>331</v>
      </c>
      <c r="B331" s="482" t="s">
        <v>64</v>
      </c>
      <c r="C331" s="482"/>
      <c r="D331" s="537" t="s">
        <v>184</v>
      </c>
      <c r="E331" s="245" t="s">
        <v>507</v>
      </c>
      <c r="F331" s="513" t="s">
        <v>197</v>
      </c>
      <c r="G331" s="85" t="s">
        <v>508</v>
      </c>
      <c r="H331" s="317" t="s">
        <v>148</v>
      </c>
      <c r="I331" s="85" t="s">
        <v>509</v>
      </c>
      <c r="J331" s="237">
        <v>0</v>
      </c>
      <c r="K331" s="336">
        <f t="shared" si="50"/>
        <v>0</v>
      </c>
      <c r="L331" s="247" t="s">
        <v>199</v>
      </c>
      <c r="M331" s="247"/>
      <c r="N331" s="247"/>
      <c r="O331" s="247"/>
      <c r="P331" s="247"/>
      <c r="Q331" s="247"/>
      <c r="R331" s="246">
        <f>IF(L331="nio",0,IF(L331&gt;0,L331*J331/X331,0))*VLOOKUP(B331,'2-Kosten per locatie'!$A$14:$C$56,3,FALSE)</f>
        <v>0</v>
      </c>
      <c r="S331" s="246">
        <f>IF(L331="nio",0,IF(M331&gt;0,M331*J331/Y331,0))*VLOOKUP(B331,'2-Kosten per locatie'!$A$14:$C$56,3,FALSE)</f>
        <v>0</v>
      </c>
      <c r="T331" s="246">
        <f>IF(L331="nio",0,IF(N331&gt;0,N331*J331/Z331,0))*VLOOKUP(B331,'2-Kosten per locatie'!$A$14:$C$56,3,FALSE)</f>
        <v>0</v>
      </c>
      <c r="U331" s="246">
        <f>IF(L331="nio",0,IF(O331&gt;0,O331*J331/AA331,0))*VLOOKUP(B331,'2-Kosten per locatie'!$A$14:$C$56,3,FALSE)</f>
        <v>0</v>
      </c>
      <c r="V331" s="246">
        <f>IF(L331="nio",0,IF(P331&gt;0,P331*J331/Z331,0))*VLOOKUP(B331,'2-Kosten per locatie'!$A$14:$C$56,3,FALSE)</f>
        <v>0</v>
      </c>
      <c r="W331" s="246">
        <f>IF(L331="nio",0,IF(Q331&gt;0,Q331*J331/AA331,0))*VLOOKUP(B331,'2-Kosten per locatie'!$A$14:$C$56,3,FALSE)</f>
        <v>0</v>
      </c>
      <c r="X331" s="337">
        <f>IF(L331="nio",0,IF(L331&gt;0,VLOOKUP(H331,'3-Productie normen'!A:L,VLOOKUP(L331,'3-Productie normen'!$B$35:$C$38,2,FALSE),FALSE)))</f>
        <v>0</v>
      </c>
      <c r="Y331" s="337">
        <f t="shared" si="51"/>
        <v>0</v>
      </c>
      <c r="Z331" s="337">
        <f t="shared" si="52"/>
        <v>0</v>
      </c>
      <c r="AA331" s="337">
        <f t="shared" si="53"/>
        <v>0</v>
      </c>
      <c r="AB331" s="338">
        <f>VLOOKUP(H331,'3-Productie normen'!A:O,12,FALSE)</f>
        <v>0</v>
      </c>
      <c r="AC331" s="338"/>
      <c r="AE331" s="339">
        <f t="shared" si="54"/>
        <v>0</v>
      </c>
    </row>
    <row r="332" spans="1:31" ht="14.1" customHeight="1">
      <c r="A332" s="71">
        <v>332</v>
      </c>
      <c r="B332" s="482" t="s">
        <v>64</v>
      </c>
      <c r="C332" s="482"/>
      <c r="D332" s="537" t="s">
        <v>184</v>
      </c>
      <c r="E332" s="245" t="s">
        <v>510</v>
      </c>
      <c r="F332" s="513" t="s">
        <v>185</v>
      </c>
      <c r="G332" s="85" t="s">
        <v>437</v>
      </c>
      <c r="H332" s="314" t="s">
        <v>136</v>
      </c>
      <c r="I332" s="85" t="s">
        <v>195</v>
      </c>
      <c r="J332" s="237">
        <v>37.200000000000003</v>
      </c>
      <c r="K332" s="336">
        <f t="shared" ref="K332:K398" si="55">SUM(L332:Q332)</f>
        <v>510</v>
      </c>
      <c r="L332" s="247">
        <v>255</v>
      </c>
      <c r="M332" s="247">
        <v>255</v>
      </c>
      <c r="N332" s="247"/>
      <c r="O332" s="247"/>
      <c r="P332" s="247"/>
      <c r="Q332" s="247"/>
      <c r="R332" s="246" t="e">
        <f>IF(L332="nio",0,IF(L332&gt;0,L332*J332/X332,0))*VLOOKUP(B332,'2-Kosten per locatie'!$A$14:$C$56,3,FALSE)</f>
        <v>#DIV/0!</v>
      </c>
      <c r="S332" s="246" t="e">
        <f>IF(L332="nio",0,IF(M332&gt;0,M332*J332/Y332,0))*VLOOKUP(B332,'2-Kosten per locatie'!$A$14:$C$56,3,FALSE)</f>
        <v>#DIV/0!</v>
      </c>
      <c r="T332" s="246">
        <f>IF(L332="nio",0,IF(N332&gt;0,N332*J332/Z332,0))*VLOOKUP(B332,'2-Kosten per locatie'!$A$14:$C$56,3,FALSE)</f>
        <v>0</v>
      </c>
      <c r="U332" s="246">
        <f>IF(L332="nio",0,IF(O332&gt;0,O332*J332/AA332,0))*VLOOKUP(B332,'2-Kosten per locatie'!$A$14:$C$56,3,FALSE)</f>
        <v>0</v>
      </c>
      <c r="V332" s="246">
        <f>IF(L332="nio",0,IF(P332&gt;0,P332*J332/Z332,0))*VLOOKUP(B332,'2-Kosten per locatie'!$A$14:$C$56,3,FALSE)</f>
        <v>0</v>
      </c>
      <c r="W332" s="246">
        <f>IF(L332="nio",0,IF(Q332&gt;0,Q332*J332/AA332,0))*VLOOKUP(B332,'2-Kosten per locatie'!$A$14:$C$56,3,FALSE)</f>
        <v>0</v>
      </c>
      <c r="X332" s="337">
        <f>IF(L332="nio",0,IF(L332&gt;0,VLOOKUP(H332,'3-Productie normen'!A:L,VLOOKUP(L332,'3-Productie normen'!$B$35:$C$38,2,FALSE),FALSE)))</f>
        <v>0</v>
      </c>
      <c r="Y332" s="337">
        <f t="shared" ref="Y332:Y398" si="56">IF(M332&gt;0,X332*$Y$8,0)</f>
        <v>0</v>
      </c>
      <c r="Z332" s="337">
        <f t="shared" ref="Z332:Z398" si="57">IF((OR(N332&gt;0,P332&gt;0)),X332*$Z$8,0)</f>
        <v>0</v>
      </c>
      <c r="AA332" s="337">
        <f t="shared" ref="AA332:AA398" si="58">IF((OR(O332&gt;0,Q332&gt;0)),X332*$AA$8,0)</f>
        <v>0</v>
      </c>
      <c r="AB332" s="338" t="str">
        <f>VLOOKUP(H332,'3-Productie normen'!A:O,12,FALSE)</f>
        <v>S</v>
      </c>
      <c r="AC332" s="338"/>
      <c r="AE332" s="339">
        <f t="shared" si="54"/>
        <v>18972</v>
      </c>
    </row>
    <row r="333" spans="1:31" ht="14.1" customHeight="1">
      <c r="A333" s="71">
        <v>333</v>
      </c>
      <c r="B333" s="482" t="s">
        <v>64</v>
      </c>
      <c r="C333" s="482"/>
      <c r="D333" s="537" t="s">
        <v>184</v>
      </c>
      <c r="E333" s="245" t="s">
        <v>511</v>
      </c>
      <c r="F333" s="513" t="s">
        <v>197</v>
      </c>
      <c r="G333" s="85" t="s">
        <v>402</v>
      </c>
      <c r="H333" s="317" t="s">
        <v>148</v>
      </c>
      <c r="I333" s="459" t="s">
        <v>200</v>
      </c>
      <c r="J333" s="237">
        <v>0</v>
      </c>
      <c r="K333" s="336">
        <f t="shared" si="55"/>
        <v>0</v>
      </c>
      <c r="L333" s="247" t="s">
        <v>199</v>
      </c>
      <c r="M333" s="247"/>
      <c r="N333" s="247"/>
      <c r="O333" s="247"/>
      <c r="P333" s="247"/>
      <c r="Q333" s="247"/>
      <c r="R333" s="246">
        <f>IF(L333="nio",0,IF(L333&gt;0,L333*J333/X333,0))*VLOOKUP(B333,'2-Kosten per locatie'!$A$14:$C$56,3,FALSE)</f>
        <v>0</v>
      </c>
      <c r="S333" s="246">
        <f>IF(L333="nio",0,IF(M333&gt;0,M333*J333/Y333,0))*VLOOKUP(B333,'2-Kosten per locatie'!$A$14:$C$56,3,FALSE)</f>
        <v>0</v>
      </c>
      <c r="T333" s="246">
        <f>IF(L333="nio",0,IF(N333&gt;0,N333*J333/Z333,0))*VLOOKUP(B333,'2-Kosten per locatie'!$A$14:$C$56,3,FALSE)</f>
        <v>0</v>
      </c>
      <c r="U333" s="246">
        <f>IF(L333="nio",0,IF(O333&gt;0,O333*J333/AA333,0))*VLOOKUP(B333,'2-Kosten per locatie'!$A$14:$C$56,3,FALSE)</f>
        <v>0</v>
      </c>
      <c r="V333" s="246">
        <f>IF(L333="nio",0,IF(P333&gt;0,P333*J333/Z333,0))*VLOOKUP(B333,'2-Kosten per locatie'!$A$14:$C$56,3,FALSE)</f>
        <v>0</v>
      </c>
      <c r="W333" s="246">
        <f>IF(L333="nio",0,IF(Q333&gt;0,Q333*J333/AA333,0))*VLOOKUP(B333,'2-Kosten per locatie'!$A$14:$C$56,3,FALSE)</f>
        <v>0</v>
      </c>
      <c r="X333" s="337">
        <f>IF(L333="nio",0,IF(L333&gt;0,VLOOKUP(H333,'3-Productie normen'!A:L,VLOOKUP(L333,'3-Productie normen'!$B$35:$C$38,2,FALSE),FALSE)))</f>
        <v>0</v>
      </c>
      <c r="Y333" s="337">
        <f t="shared" si="56"/>
        <v>0</v>
      </c>
      <c r="Z333" s="337">
        <f t="shared" si="57"/>
        <v>0</v>
      </c>
      <c r="AA333" s="337">
        <f t="shared" si="58"/>
        <v>0</v>
      </c>
      <c r="AB333" s="338">
        <f>VLOOKUP(H333,'3-Productie normen'!A:O,12,FALSE)</f>
        <v>0</v>
      </c>
      <c r="AC333" s="338"/>
      <c r="AE333" s="339">
        <f t="shared" si="54"/>
        <v>0</v>
      </c>
    </row>
    <row r="334" spans="1:31" ht="14.1" customHeight="1">
      <c r="A334" s="71">
        <v>334</v>
      </c>
      <c r="B334" s="482" t="s">
        <v>64</v>
      </c>
      <c r="C334" s="482"/>
      <c r="D334" s="537" t="s">
        <v>184</v>
      </c>
      <c r="E334" s="245" t="s">
        <v>512</v>
      </c>
      <c r="F334" s="513" t="s">
        <v>185</v>
      </c>
      <c r="G334" s="85" t="s">
        <v>513</v>
      </c>
      <c r="H334" s="314" t="s">
        <v>128</v>
      </c>
      <c r="I334" s="85" t="s">
        <v>358</v>
      </c>
      <c r="J334" s="237">
        <v>86.3</v>
      </c>
      <c r="K334" s="336">
        <f t="shared" si="55"/>
        <v>255</v>
      </c>
      <c r="L334" s="247">
        <v>255</v>
      </c>
      <c r="M334" s="247"/>
      <c r="N334" s="247"/>
      <c r="O334" s="247"/>
      <c r="P334" s="247"/>
      <c r="Q334" s="247"/>
      <c r="R334" s="246" t="e">
        <f>IF(L334="nio",0,IF(L334&gt;0,L334*J334/X334,0))*VLOOKUP(B334,'2-Kosten per locatie'!$A$14:$C$56,3,FALSE)</f>
        <v>#DIV/0!</v>
      </c>
      <c r="S334" s="246">
        <f>IF(L334="nio",0,IF(M334&gt;0,M334*J334/Y334,0))*VLOOKUP(B334,'2-Kosten per locatie'!$A$14:$C$56,3,FALSE)</f>
        <v>0</v>
      </c>
      <c r="T334" s="246">
        <f>IF(L334="nio",0,IF(N334&gt;0,N334*J334/Z334,0))*VLOOKUP(B334,'2-Kosten per locatie'!$A$14:$C$56,3,FALSE)</f>
        <v>0</v>
      </c>
      <c r="U334" s="246">
        <f>IF(L334="nio",0,IF(O334&gt;0,O334*J334/AA334,0))*VLOOKUP(B334,'2-Kosten per locatie'!$A$14:$C$56,3,FALSE)</f>
        <v>0</v>
      </c>
      <c r="V334" s="246">
        <f>IF(L334="nio",0,IF(P334&gt;0,P334*J334/Z334,0))*VLOOKUP(B334,'2-Kosten per locatie'!$A$14:$C$56,3,FALSE)</f>
        <v>0</v>
      </c>
      <c r="W334" s="246">
        <f>IF(L334="nio",0,IF(Q334&gt;0,Q334*J334/AA334,0))*VLOOKUP(B334,'2-Kosten per locatie'!$A$14:$C$56,3,FALSE)</f>
        <v>0</v>
      </c>
      <c r="X334" s="337">
        <f>IF(L334="nio",0,IF(L334&gt;0,VLOOKUP(H334,'3-Productie normen'!A:L,VLOOKUP(L334,'3-Productie normen'!$B$35:$C$38,2,FALSE),FALSE)))</f>
        <v>0</v>
      </c>
      <c r="Y334" s="337">
        <f t="shared" si="56"/>
        <v>0</v>
      </c>
      <c r="Z334" s="337">
        <f t="shared" si="57"/>
        <v>0</v>
      </c>
      <c r="AA334" s="337">
        <f t="shared" si="58"/>
        <v>0</v>
      </c>
      <c r="AB334" s="338" t="str">
        <f>VLOOKUP(H334,'3-Productie normen'!A:O,12,FALSE)</f>
        <v>B</v>
      </c>
      <c r="AC334" s="338"/>
      <c r="AE334" s="339">
        <f t="shared" si="54"/>
        <v>22006.5</v>
      </c>
    </row>
    <row r="335" spans="1:31" ht="14.1" customHeight="1">
      <c r="A335" s="71">
        <v>335</v>
      </c>
      <c r="B335" s="482" t="s">
        <v>64</v>
      </c>
      <c r="C335" s="482"/>
      <c r="D335" s="537" t="s">
        <v>184</v>
      </c>
      <c r="E335" s="245" t="s">
        <v>514</v>
      </c>
      <c r="F335" s="513" t="s">
        <v>197</v>
      </c>
      <c r="G335" s="85" t="s">
        <v>240</v>
      </c>
      <c r="H335" s="317" t="s">
        <v>148</v>
      </c>
      <c r="I335" s="85"/>
      <c r="J335" s="237">
        <v>0</v>
      </c>
      <c r="K335" s="336">
        <f t="shared" si="55"/>
        <v>0</v>
      </c>
      <c r="L335" s="247" t="s">
        <v>199</v>
      </c>
      <c r="M335" s="247"/>
      <c r="N335" s="247"/>
      <c r="O335" s="247"/>
      <c r="P335" s="247"/>
      <c r="Q335" s="247"/>
      <c r="R335" s="246">
        <f>IF(L335="nio",0,IF(L335&gt;0,L335*J335/X335,0))*VLOOKUP(B335,'2-Kosten per locatie'!$A$14:$C$56,3,FALSE)</f>
        <v>0</v>
      </c>
      <c r="S335" s="246">
        <f>IF(L335="nio",0,IF(M335&gt;0,M335*J335/Y335,0))*VLOOKUP(B335,'2-Kosten per locatie'!$A$14:$C$56,3,FALSE)</f>
        <v>0</v>
      </c>
      <c r="T335" s="246">
        <f>IF(L335="nio",0,IF(N335&gt;0,N335*J335/Z335,0))*VLOOKUP(B335,'2-Kosten per locatie'!$A$14:$C$56,3,FALSE)</f>
        <v>0</v>
      </c>
      <c r="U335" s="246">
        <f>IF(L335="nio",0,IF(O335&gt;0,O335*J335/AA335,0))*VLOOKUP(B335,'2-Kosten per locatie'!$A$14:$C$56,3,FALSE)</f>
        <v>0</v>
      </c>
      <c r="V335" s="246">
        <f>IF(L335="nio",0,IF(P335&gt;0,P335*J335/Z335,0))*VLOOKUP(B335,'2-Kosten per locatie'!$A$14:$C$56,3,FALSE)</f>
        <v>0</v>
      </c>
      <c r="W335" s="246">
        <f>IF(L335="nio",0,IF(Q335&gt;0,Q335*J335/AA335,0))*VLOOKUP(B335,'2-Kosten per locatie'!$A$14:$C$56,3,FALSE)</f>
        <v>0</v>
      </c>
      <c r="X335" s="337">
        <f>IF(L335="nio",0,IF(L335&gt;0,VLOOKUP(H335,'3-Productie normen'!A:L,VLOOKUP(L335,'3-Productie normen'!$B$35:$C$38,2,FALSE),FALSE)))</f>
        <v>0</v>
      </c>
      <c r="Y335" s="337">
        <f t="shared" si="56"/>
        <v>0</v>
      </c>
      <c r="Z335" s="337">
        <f t="shared" si="57"/>
        <v>0</v>
      </c>
      <c r="AA335" s="337">
        <f t="shared" si="58"/>
        <v>0</v>
      </c>
      <c r="AB335" s="338">
        <f>VLOOKUP(H335,'3-Productie normen'!A:O,12,FALSE)</f>
        <v>0</v>
      </c>
      <c r="AC335" s="338"/>
      <c r="AE335" s="339">
        <f t="shared" si="54"/>
        <v>0</v>
      </c>
    </row>
    <row r="336" spans="1:31" ht="14.1" customHeight="1">
      <c r="A336" s="71">
        <v>336</v>
      </c>
      <c r="B336" s="482" t="s">
        <v>64</v>
      </c>
      <c r="C336" s="482"/>
      <c r="D336" s="537" t="s">
        <v>184</v>
      </c>
      <c r="E336" s="245" t="s">
        <v>515</v>
      </c>
      <c r="F336" s="513" t="s">
        <v>185</v>
      </c>
      <c r="G336" s="85" t="s">
        <v>194</v>
      </c>
      <c r="H336" s="314" t="s">
        <v>141</v>
      </c>
      <c r="I336" s="459" t="s">
        <v>195</v>
      </c>
      <c r="J336" s="237">
        <v>6</v>
      </c>
      <c r="K336" s="336">
        <f t="shared" si="55"/>
        <v>510</v>
      </c>
      <c r="L336" s="247">
        <v>255</v>
      </c>
      <c r="M336" s="247">
        <v>255</v>
      </c>
      <c r="N336" s="247"/>
      <c r="O336" s="247"/>
      <c r="P336" s="247"/>
      <c r="Q336" s="247"/>
      <c r="R336" s="246" t="e">
        <f>IF(L336="nio",0,IF(L336&gt;0,L336*J336/X336,0))*VLOOKUP(B336,'2-Kosten per locatie'!$A$14:$C$56,3,FALSE)</f>
        <v>#DIV/0!</v>
      </c>
      <c r="S336" s="246" t="e">
        <f>IF(L336="nio",0,IF(M336&gt;0,M336*J336/Y336,0))*VLOOKUP(B336,'2-Kosten per locatie'!$A$14:$C$56,3,FALSE)</f>
        <v>#DIV/0!</v>
      </c>
      <c r="T336" s="246">
        <f>IF(L336="nio",0,IF(N336&gt;0,N336*J336/Z336,0))*VLOOKUP(B336,'2-Kosten per locatie'!$A$14:$C$56,3,FALSE)</f>
        <v>0</v>
      </c>
      <c r="U336" s="246">
        <f>IF(L336="nio",0,IF(O336&gt;0,O336*J336/AA336,0))*VLOOKUP(B336,'2-Kosten per locatie'!$A$14:$C$56,3,FALSE)</f>
        <v>0</v>
      </c>
      <c r="V336" s="246">
        <f>IF(L336="nio",0,IF(P336&gt;0,P336*J336/Z336,0))*VLOOKUP(B336,'2-Kosten per locatie'!$A$14:$C$56,3,FALSE)</f>
        <v>0</v>
      </c>
      <c r="W336" s="246">
        <f>IF(L336="nio",0,IF(Q336&gt;0,Q336*J336/AA336,0))*VLOOKUP(B336,'2-Kosten per locatie'!$A$14:$C$56,3,FALSE)</f>
        <v>0</v>
      </c>
      <c r="X336" s="337">
        <f>IF(L336="nio",0,IF(L336&gt;0,VLOOKUP(H336,'3-Productie normen'!A:L,VLOOKUP(L336,'3-Productie normen'!$B$35:$C$38,2,FALSE),FALSE)))</f>
        <v>0</v>
      </c>
      <c r="Y336" s="337">
        <f t="shared" si="56"/>
        <v>0</v>
      </c>
      <c r="Z336" s="337">
        <f t="shared" si="57"/>
        <v>0</v>
      </c>
      <c r="AA336" s="337">
        <f t="shared" si="58"/>
        <v>0</v>
      </c>
      <c r="AB336" s="338" t="str">
        <f>VLOOKUP(H336,'3-Productie normen'!A:O,12,FALSE)</f>
        <v>S</v>
      </c>
      <c r="AC336" s="338"/>
      <c r="AE336" s="339">
        <f t="shared" si="54"/>
        <v>3060</v>
      </c>
    </row>
    <row r="337" spans="1:31" ht="14.1" customHeight="1">
      <c r="A337" s="71">
        <v>337</v>
      </c>
      <c r="B337" s="482" t="s">
        <v>64</v>
      </c>
      <c r="C337" s="482"/>
      <c r="D337" s="537" t="s">
        <v>184</v>
      </c>
      <c r="E337" s="245" t="s">
        <v>515</v>
      </c>
      <c r="F337" s="513" t="s">
        <v>185</v>
      </c>
      <c r="G337" s="85" t="s">
        <v>196</v>
      </c>
      <c r="H337" s="314" t="s">
        <v>141</v>
      </c>
      <c r="I337" s="85" t="s">
        <v>195</v>
      </c>
      <c r="J337" s="237">
        <v>6</v>
      </c>
      <c r="K337" s="336">
        <f t="shared" si="55"/>
        <v>510</v>
      </c>
      <c r="L337" s="247">
        <v>255</v>
      </c>
      <c r="M337" s="247">
        <v>255</v>
      </c>
      <c r="N337" s="247"/>
      <c r="O337" s="247"/>
      <c r="P337" s="247"/>
      <c r="Q337" s="247"/>
      <c r="R337" s="246" t="e">
        <f>IF(L337="nio",0,IF(L337&gt;0,L337*J337/X337,0))*VLOOKUP(B337,'2-Kosten per locatie'!$A$14:$C$56,3,FALSE)</f>
        <v>#DIV/0!</v>
      </c>
      <c r="S337" s="246" t="e">
        <f>IF(L337="nio",0,IF(M337&gt;0,M337*J337/Y337,0))*VLOOKUP(B337,'2-Kosten per locatie'!$A$14:$C$56,3,FALSE)</f>
        <v>#DIV/0!</v>
      </c>
      <c r="T337" s="246">
        <f>IF(L337="nio",0,IF(N337&gt;0,N337*J337/Z337,0))*VLOOKUP(B337,'2-Kosten per locatie'!$A$14:$C$56,3,FALSE)</f>
        <v>0</v>
      </c>
      <c r="U337" s="246">
        <f>IF(L337="nio",0,IF(O337&gt;0,O337*J337/AA337,0))*VLOOKUP(B337,'2-Kosten per locatie'!$A$14:$C$56,3,FALSE)</f>
        <v>0</v>
      </c>
      <c r="V337" s="246">
        <f>IF(L337="nio",0,IF(P337&gt;0,P337*J337/Z337,0))*VLOOKUP(B337,'2-Kosten per locatie'!$A$14:$C$56,3,FALSE)</f>
        <v>0</v>
      </c>
      <c r="W337" s="246">
        <f>IF(L337="nio",0,IF(Q337&gt;0,Q337*J337/AA337,0))*VLOOKUP(B337,'2-Kosten per locatie'!$A$14:$C$56,3,FALSE)</f>
        <v>0</v>
      </c>
      <c r="X337" s="337">
        <f>IF(L337="nio",0,IF(L337&gt;0,VLOOKUP(H337,'3-Productie normen'!A:L,VLOOKUP(L337,'3-Productie normen'!$B$35:$C$38,2,FALSE),FALSE)))</f>
        <v>0</v>
      </c>
      <c r="Y337" s="337">
        <f t="shared" si="56"/>
        <v>0</v>
      </c>
      <c r="Z337" s="337">
        <f t="shared" si="57"/>
        <v>0</v>
      </c>
      <c r="AA337" s="337">
        <f t="shared" si="58"/>
        <v>0</v>
      </c>
      <c r="AB337" s="338" t="str">
        <f>VLOOKUP(H337,'3-Productie normen'!A:O,12,FALSE)</f>
        <v>S</v>
      </c>
      <c r="AC337" s="338"/>
      <c r="AE337" s="339">
        <f t="shared" si="54"/>
        <v>3060</v>
      </c>
    </row>
    <row r="338" spans="1:31" ht="14.1" customHeight="1">
      <c r="A338" s="71">
        <v>338</v>
      </c>
      <c r="B338" s="482" t="s">
        <v>64</v>
      </c>
      <c r="C338" s="482"/>
      <c r="D338" s="537" t="s">
        <v>184</v>
      </c>
      <c r="E338" s="245" t="s">
        <v>516</v>
      </c>
      <c r="F338" s="513" t="s">
        <v>197</v>
      </c>
      <c r="G338" s="85" t="s">
        <v>198</v>
      </c>
      <c r="H338" s="317" t="s">
        <v>148</v>
      </c>
      <c r="I338" s="459" t="s">
        <v>195</v>
      </c>
      <c r="J338" s="237">
        <v>5.7</v>
      </c>
      <c r="K338" s="336">
        <f t="shared" si="55"/>
        <v>0</v>
      </c>
      <c r="L338" s="247" t="s">
        <v>199</v>
      </c>
      <c r="M338" s="247"/>
      <c r="N338" s="247"/>
      <c r="O338" s="247"/>
      <c r="P338" s="247"/>
      <c r="Q338" s="247"/>
      <c r="R338" s="246">
        <f>IF(L338="nio",0,IF(L338&gt;0,L338*J338/X338,0))*VLOOKUP(B338,'2-Kosten per locatie'!$A$14:$C$56,3,FALSE)</f>
        <v>0</v>
      </c>
      <c r="S338" s="246">
        <f>IF(L338="nio",0,IF(M338&gt;0,M338*J338/Y338,0))*VLOOKUP(B338,'2-Kosten per locatie'!$A$14:$C$56,3,FALSE)</f>
        <v>0</v>
      </c>
      <c r="T338" s="246">
        <f>IF(L338="nio",0,IF(N338&gt;0,N338*J338/Z338,0))*VLOOKUP(B338,'2-Kosten per locatie'!$A$14:$C$56,3,FALSE)</f>
        <v>0</v>
      </c>
      <c r="U338" s="246">
        <f>IF(L338="nio",0,IF(O338&gt;0,O338*J338/AA338,0))*VLOOKUP(B338,'2-Kosten per locatie'!$A$14:$C$56,3,FALSE)</f>
        <v>0</v>
      </c>
      <c r="V338" s="246">
        <f>IF(L338="nio",0,IF(P338&gt;0,P338*J338/Z338,0))*VLOOKUP(B338,'2-Kosten per locatie'!$A$14:$C$56,3,FALSE)</f>
        <v>0</v>
      </c>
      <c r="W338" s="246">
        <f>IF(L338="nio",0,IF(Q338&gt;0,Q338*J338/AA338,0))*VLOOKUP(B338,'2-Kosten per locatie'!$A$14:$C$56,3,FALSE)</f>
        <v>0</v>
      </c>
      <c r="X338" s="337">
        <f>IF(L338="nio",0,IF(L338&gt;0,VLOOKUP(H338,'3-Productie normen'!A:L,VLOOKUP(L338,'3-Productie normen'!$B$35:$C$38,2,FALSE),FALSE)))</f>
        <v>0</v>
      </c>
      <c r="Y338" s="337">
        <f t="shared" si="56"/>
        <v>0</v>
      </c>
      <c r="Z338" s="337">
        <f t="shared" si="57"/>
        <v>0</v>
      </c>
      <c r="AA338" s="337">
        <f t="shared" si="58"/>
        <v>0</v>
      </c>
      <c r="AB338" s="338">
        <f>VLOOKUP(H338,'3-Productie normen'!A:O,12,FALSE)</f>
        <v>0</v>
      </c>
      <c r="AC338" s="338"/>
      <c r="AE338" s="339">
        <f t="shared" si="54"/>
        <v>0</v>
      </c>
    </row>
    <row r="339" spans="1:31" ht="14.1" customHeight="1">
      <c r="A339" s="71">
        <v>339</v>
      </c>
      <c r="B339" s="482" t="s">
        <v>64</v>
      </c>
      <c r="C339" s="482"/>
      <c r="D339" s="537" t="s">
        <v>184</v>
      </c>
      <c r="E339" s="245" t="s">
        <v>517</v>
      </c>
      <c r="F339" s="513" t="s">
        <v>185</v>
      </c>
      <c r="G339" s="85" t="s">
        <v>518</v>
      </c>
      <c r="H339" s="314" t="s">
        <v>135</v>
      </c>
      <c r="I339" s="85" t="s">
        <v>225</v>
      </c>
      <c r="J339" s="237">
        <v>62.5</v>
      </c>
      <c r="K339" s="336">
        <f t="shared" si="55"/>
        <v>255</v>
      </c>
      <c r="L339" s="247">
        <v>255</v>
      </c>
      <c r="M339" s="247"/>
      <c r="N339" s="247"/>
      <c r="O339" s="247"/>
      <c r="P339" s="247"/>
      <c r="Q339" s="247"/>
      <c r="R339" s="246" t="e">
        <f>IF(L339="nio",0,IF(L339&gt;0,L339*J339/X339,0))*VLOOKUP(B339,'2-Kosten per locatie'!$A$14:$C$56,3,FALSE)</f>
        <v>#DIV/0!</v>
      </c>
      <c r="S339" s="246">
        <f>IF(L339="nio",0,IF(M339&gt;0,M339*J339/Y339,0))*VLOOKUP(B339,'2-Kosten per locatie'!$A$14:$C$56,3,FALSE)</f>
        <v>0</v>
      </c>
      <c r="T339" s="246">
        <f>IF(L339="nio",0,IF(N339&gt;0,N339*J339/Z339,0))*VLOOKUP(B339,'2-Kosten per locatie'!$A$14:$C$56,3,FALSE)</f>
        <v>0</v>
      </c>
      <c r="U339" s="246">
        <f>IF(L339="nio",0,IF(O339&gt;0,O339*J339/AA339,0))*VLOOKUP(B339,'2-Kosten per locatie'!$A$14:$C$56,3,FALSE)</f>
        <v>0</v>
      </c>
      <c r="V339" s="246">
        <f>IF(L339="nio",0,IF(P339&gt;0,P339*J339/Z339,0))*VLOOKUP(B339,'2-Kosten per locatie'!$A$14:$C$56,3,FALSE)</f>
        <v>0</v>
      </c>
      <c r="W339" s="246">
        <f>IF(L339="nio",0,IF(Q339&gt;0,Q339*J339/AA339,0))*VLOOKUP(B339,'2-Kosten per locatie'!$A$14:$C$56,3,FALSE)</f>
        <v>0</v>
      </c>
      <c r="X339" s="337">
        <f>IF(L339="nio",0,IF(L339&gt;0,VLOOKUP(H339,'3-Productie normen'!A:L,VLOOKUP(L339,'3-Productie normen'!$B$35:$C$38,2,FALSE),FALSE)))</f>
        <v>0</v>
      </c>
      <c r="Y339" s="337">
        <f t="shared" si="56"/>
        <v>0</v>
      </c>
      <c r="Z339" s="337">
        <f t="shared" si="57"/>
        <v>0</v>
      </c>
      <c r="AA339" s="337">
        <f t="shared" si="58"/>
        <v>0</v>
      </c>
      <c r="AB339" s="338" t="str">
        <f>VLOOKUP(H339,'3-Productie normen'!A:O,12,FALSE)</f>
        <v>V</v>
      </c>
      <c r="AC339" s="338"/>
      <c r="AE339" s="339">
        <f t="shared" si="54"/>
        <v>15937.5</v>
      </c>
    </row>
    <row r="340" spans="1:31" ht="14.1" customHeight="1">
      <c r="A340" s="71">
        <v>340</v>
      </c>
      <c r="B340" s="482" t="s">
        <v>64</v>
      </c>
      <c r="C340" s="482"/>
      <c r="D340" s="537" t="s">
        <v>184</v>
      </c>
      <c r="E340" s="245" t="s">
        <v>519</v>
      </c>
      <c r="F340" s="513" t="s">
        <v>185</v>
      </c>
      <c r="G340" s="85" t="s">
        <v>291</v>
      </c>
      <c r="H340" s="314" t="s">
        <v>135</v>
      </c>
      <c r="I340" s="85" t="s">
        <v>358</v>
      </c>
      <c r="J340" s="237">
        <v>303</v>
      </c>
      <c r="K340" s="336">
        <f t="shared" si="55"/>
        <v>255</v>
      </c>
      <c r="L340" s="247">
        <v>255</v>
      </c>
      <c r="M340" s="247"/>
      <c r="N340" s="247"/>
      <c r="O340" s="247"/>
      <c r="P340" s="247"/>
      <c r="Q340" s="247"/>
      <c r="R340" s="246" t="e">
        <f>IF(L340="nio",0,IF(L340&gt;0,L340*J340/X340,0))*VLOOKUP(B340,'2-Kosten per locatie'!$A$14:$C$56,3,FALSE)</f>
        <v>#DIV/0!</v>
      </c>
      <c r="S340" s="246">
        <f>IF(L340="nio",0,IF(M340&gt;0,M340*J340/Y340,0))*VLOOKUP(B340,'2-Kosten per locatie'!$A$14:$C$56,3,FALSE)</f>
        <v>0</v>
      </c>
      <c r="T340" s="246">
        <f>IF(L340="nio",0,IF(N340&gt;0,N340*J340/Z340,0))*VLOOKUP(B340,'2-Kosten per locatie'!$A$14:$C$56,3,FALSE)</f>
        <v>0</v>
      </c>
      <c r="U340" s="246">
        <f>IF(L340="nio",0,IF(O340&gt;0,O340*J340/AA340,0))*VLOOKUP(B340,'2-Kosten per locatie'!$A$14:$C$56,3,FALSE)</f>
        <v>0</v>
      </c>
      <c r="V340" s="246">
        <f>IF(L340="nio",0,IF(P340&gt;0,P340*J340/Z340,0))*VLOOKUP(B340,'2-Kosten per locatie'!$A$14:$C$56,3,FALSE)</f>
        <v>0</v>
      </c>
      <c r="W340" s="246">
        <f>IF(L340="nio",0,IF(Q340&gt;0,Q340*J340/AA340,0))*VLOOKUP(B340,'2-Kosten per locatie'!$A$14:$C$56,3,FALSE)</f>
        <v>0</v>
      </c>
      <c r="X340" s="337">
        <f>IF(L340="nio",0,IF(L340&gt;0,VLOOKUP(H340,'3-Productie normen'!A:L,VLOOKUP(L340,'3-Productie normen'!$B$35:$C$38,2,FALSE),FALSE)))</f>
        <v>0</v>
      </c>
      <c r="Y340" s="337">
        <f t="shared" si="56"/>
        <v>0</v>
      </c>
      <c r="Z340" s="337">
        <f t="shared" si="57"/>
        <v>0</v>
      </c>
      <c r="AA340" s="337">
        <f t="shared" si="58"/>
        <v>0</v>
      </c>
      <c r="AB340" s="338" t="str">
        <f>VLOOKUP(H340,'3-Productie normen'!A:O,12,FALSE)</f>
        <v>V</v>
      </c>
      <c r="AC340" s="338"/>
      <c r="AE340" s="339">
        <f t="shared" si="54"/>
        <v>77265</v>
      </c>
    </row>
    <row r="341" spans="1:31" ht="14.1" customHeight="1">
      <c r="A341" s="71">
        <v>341</v>
      </c>
      <c r="B341" s="482" t="s">
        <v>64</v>
      </c>
      <c r="C341" s="482"/>
      <c r="D341" s="537" t="s">
        <v>184</v>
      </c>
      <c r="E341" s="245" t="s">
        <v>520</v>
      </c>
      <c r="F341" s="513" t="s">
        <v>185</v>
      </c>
      <c r="G341" s="85" t="s">
        <v>189</v>
      </c>
      <c r="H341" s="314" t="s">
        <v>128</v>
      </c>
      <c r="I341" s="85" t="s">
        <v>225</v>
      </c>
      <c r="J341" s="237">
        <v>17.2</v>
      </c>
      <c r="K341" s="336">
        <f t="shared" si="55"/>
        <v>255</v>
      </c>
      <c r="L341" s="247">
        <v>255</v>
      </c>
      <c r="M341" s="247"/>
      <c r="N341" s="247"/>
      <c r="O341" s="247"/>
      <c r="P341" s="247"/>
      <c r="Q341" s="247"/>
      <c r="R341" s="246" t="e">
        <f>IF(L341="nio",0,IF(L341&gt;0,L341*J341/X341,0))*VLOOKUP(B341,'2-Kosten per locatie'!$A$14:$C$56,3,FALSE)</f>
        <v>#DIV/0!</v>
      </c>
      <c r="S341" s="246">
        <f>IF(L341="nio",0,IF(M341&gt;0,M341*J341/Y341,0))*VLOOKUP(B341,'2-Kosten per locatie'!$A$14:$C$56,3,FALSE)</f>
        <v>0</v>
      </c>
      <c r="T341" s="246">
        <f>IF(L341="nio",0,IF(N341&gt;0,N341*J341/Z341,0))*VLOOKUP(B341,'2-Kosten per locatie'!$A$14:$C$56,3,FALSE)</f>
        <v>0</v>
      </c>
      <c r="U341" s="246">
        <f>IF(L341="nio",0,IF(O341&gt;0,O341*J341/AA341,0))*VLOOKUP(B341,'2-Kosten per locatie'!$A$14:$C$56,3,FALSE)</f>
        <v>0</v>
      </c>
      <c r="V341" s="246">
        <f>IF(L341="nio",0,IF(P341&gt;0,P341*J341/Z341,0))*VLOOKUP(B341,'2-Kosten per locatie'!$A$14:$C$56,3,FALSE)</f>
        <v>0</v>
      </c>
      <c r="W341" s="246">
        <f>IF(L341="nio",0,IF(Q341&gt;0,Q341*J341/AA341,0))*VLOOKUP(B341,'2-Kosten per locatie'!$A$14:$C$56,3,FALSE)</f>
        <v>0</v>
      </c>
      <c r="X341" s="337">
        <f>IF(L341="nio",0,IF(L341&gt;0,VLOOKUP(H341,'3-Productie normen'!A:L,VLOOKUP(L341,'3-Productie normen'!$B$35:$C$38,2,FALSE),FALSE)))</f>
        <v>0</v>
      </c>
      <c r="Y341" s="337">
        <f t="shared" si="56"/>
        <v>0</v>
      </c>
      <c r="Z341" s="337">
        <f t="shared" si="57"/>
        <v>0</v>
      </c>
      <c r="AA341" s="337">
        <f t="shared" si="58"/>
        <v>0</v>
      </c>
      <c r="AB341" s="338" t="str">
        <f>VLOOKUP(H341,'3-Productie normen'!A:O,12,FALSE)</f>
        <v>B</v>
      </c>
      <c r="AC341" s="338"/>
      <c r="AE341" s="339">
        <f t="shared" si="54"/>
        <v>4386</v>
      </c>
    </row>
    <row r="342" spans="1:31" ht="14.1" customHeight="1">
      <c r="A342" s="71">
        <v>342</v>
      </c>
      <c r="B342" s="482" t="s">
        <v>64</v>
      </c>
      <c r="C342" s="482"/>
      <c r="D342" s="537" t="s">
        <v>184</v>
      </c>
      <c r="E342" s="245" t="s">
        <v>521</v>
      </c>
      <c r="F342" s="513" t="s">
        <v>185</v>
      </c>
      <c r="G342" s="85" t="s">
        <v>189</v>
      </c>
      <c r="H342" s="314" t="s">
        <v>128</v>
      </c>
      <c r="I342" s="85" t="s">
        <v>358</v>
      </c>
      <c r="J342" s="237">
        <v>26.2</v>
      </c>
      <c r="K342" s="336">
        <f t="shared" si="55"/>
        <v>255</v>
      </c>
      <c r="L342" s="247">
        <v>255</v>
      </c>
      <c r="M342" s="247"/>
      <c r="N342" s="247"/>
      <c r="O342" s="247"/>
      <c r="P342" s="247"/>
      <c r="Q342" s="247"/>
      <c r="R342" s="246" t="e">
        <f>IF(L342="nio",0,IF(L342&gt;0,L342*J342/X342,0))*VLOOKUP(B342,'2-Kosten per locatie'!$A$14:$C$56,3,FALSE)</f>
        <v>#DIV/0!</v>
      </c>
      <c r="S342" s="246">
        <f>IF(L342="nio",0,IF(M342&gt;0,M342*J342/Y342,0))*VLOOKUP(B342,'2-Kosten per locatie'!$A$14:$C$56,3,FALSE)</f>
        <v>0</v>
      </c>
      <c r="T342" s="246">
        <f>IF(L342="nio",0,IF(N342&gt;0,N342*J342/Z342,0))*VLOOKUP(B342,'2-Kosten per locatie'!$A$14:$C$56,3,FALSE)</f>
        <v>0</v>
      </c>
      <c r="U342" s="246">
        <f>IF(L342="nio",0,IF(O342&gt;0,O342*J342/AA342,0))*VLOOKUP(B342,'2-Kosten per locatie'!$A$14:$C$56,3,FALSE)</f>
        <v>0</v>
      </c>
      <c r="V342" s="246">
        <f>IF(L342="nio",0,IF(P342&gt;0,P342*J342/Z342,0))*VLOOKUP(B342,'2-Kosten per locatie'!$A$14:$C$56,3,FALSE)</f>
        <v>0</v>
      </c>
      <c r="W342" s="246">
        <f>IF(L342="nio",0,IF(Q342&gt;0,Q342*J342/AA342,0))*VLOOKUP(B342,'2-Kosten per locatie'!$A$14:$C$56,3,FALSE)</f>
        <v>0</v>
      </c>
      <c r="X342" s="337">
        <f>IF(L342="nio",0,IF(L342&gt;0,VLOOKUP(H342,'3-Productie normen'!A:L,VLOOKUP(L342,'3-Productie normen'!$B$35:$C$38,2,FALSE),FALSE)))</f>
        <v>0</v>
      </c>
      <c r="Y342" s="337">
        <f t="shared" si="56"/>
        <v>0</v>
      </c>
      <c r="Z342" s="337">
        <f t="shared" si="57"/>
        <v>0</v>
      </c>
      <c r="AA342" s="337">
        <f t="shared" si="58"/>
        <v>0</v>
      </c>
      <c r="AB342" s="338" t="str">
        <f>VLOOKUP(H342,'3-Productie normen'!A:O,12,FALSE)</f>
        <v>B</v>
      </c>
      <c r="AC342" s="338"/>
      <c r="AE342" s="339">
        <f t="shared" si="54"/>
        <v>6681</v>
      </c>
    </row>
    <row r="343" spans="1:31" ht="14.1" customHeight="1">
      <c r="A343" s="71">
        <v>343</v>
      </c>
      <c r="B343" s="482" t="s">
        <v>64</v>
      </c>
      <c r="C343" s="482"/>
      <c r="D343" s="537" t="s">
        <v>184</v>
      </c>
      <c r="E343" s="245" t="s">
        <v>522</v>
      </c>
      <c r="F343" s="513" t="s">
        <v>185</v>
      </c>
      <c r="G343" s="85" t="s">
        <v>193</v>
      </c>
      <c r="H343" s="314" t="s">
        <v>135</v>
      </c>
      <c r="I343" s="459" t="s">
        <v>358</v>
      </c>
      <c r="J343" s="237">
        <v>42</v>
      </c>
      <c r="K343" s="336">
        <f t="shared" si="55"/>
        <v>255</v>
      </c>
      <c r="L343" s="247">
        <v>255</v>
      </c>
      <c r="M343" s="247"/>
      <c r="N343" s="247"/>
      <c r="O343" s="247"/>
      <c r="P343" s="247"/>
      <c r="Q343" s="247"/>
      <c r="R343" s="246" t="e">
        <f>IF(L343="nio",0,IF(L343&gt;0,L343*J343/X343,0))*VLOOKUP(B343,'2-Kosten per locatie'!$A$14:$C$56,3,FALSE)</f>
        <v>#DIV/0!</v>
      </c>
      <c r="S343" s="246">
        <f>IF(L343="nio",0,IF(M343&gt;0,M343*J343/Y343,0))*VLOOKUP(B343,'2-Kosten per locatie'!$A$14:$C$56,3,FALSE)</f>
        <v>0</v>
      </c>
      <c r="T343" s="246">
        <f>IF(L343="nio",0,IF(N343&gt;0,N343*J343/Z343,0))*VLOOKUP(B343,'2-Kosten per locatie'!$A$14:$C$56,3,FALSE)</f>
        <v>0</v>
      </c>
      <c r="U343" s="246">
        <f>IF(L343="nio",0,IF(O343&gt;0,O343*J343/AA343,0))*VLOOKUP(B343,'2-Kosten per locatie'!$A$14:$C$56,3,FALSE)</f>
        <v>0</v>
      </c>
      <c r="V343" s="246">
        <f>IF(L343="nio",0,IF(P343&gt;0,P343*J343/Z343,0))*VLOOKUP(B343,'2-Kosten per locatie'!$A$14:$C$56,3,FALSE)</f>
        <v>0</v>
      </c>
      <c r="W343" s="246">
        <f>IF(L343="nio",0,IF(Q343&gt;0,Q343*J343/AA343,0))*VLOOKUP(B343,'2-Kosten per locatie'!$A$14:$C$56,3,FALSE)</f>
        <v>0</v>
      </c>
      <c r="X343" s="337">
        <f>IF(L343="nio",0,IF(L343&gt;0,VLOOKUP(H343,'3-Productie normen'!A:L,VLOOKUP(L343,'3-Productie normen'!$B$35:$C$38,2,FALSE),FALSE)))</f>
        <v>0</v>
      </c>
      <c r="Y343" s="337">
        <f t="shared" si="56"/>
        <v>0</v>
      </c>
      <c r="Z343" s="337">
        <f t="shared" si="57"/>
        <v>0</v>
      </c>
      <c r="AA343" s="337">
        <f t="shared" si="58"/>
        <v>0</v>
      </c>
      <c r="AB343" s="338" t="str">
        <f>VLOOKUP(H343,'3-Productie normen'!A:O,12,FALSE)</f>
        <v>V</v>
      </c>
      <c r="AC343" s="338"/>
      <c r="AE343" s="339">
        <f t="shared" si="54"/>
        <v>10710</v>
      </c>
    </row>
    <row r="344" spans="1:31" ht="14.1" customHeight="1">
      <c r="A344" s="71">
        <v>344</v>
      </c>
      <c r="B344" s="482" t="s">
        <v>64</v>
      </c>
      <c r="C344" s="482"/>
      <c r="D344" s="537" t="s">
        <v>184</v>
      </c>
      <c r="E344" s="245" t="s">
        <v>523</v>
      </c>
      <c r="F344" s="513" t="s">
        <v>185</v>
      </c>
      <c r="G344" s="85" t="s">
        <v>189</v>
      </c>
      <c r="H344" s="314" t="s">
        <v>128</v>
      </c>
      <c r="I344" s="85" t="s">
        <v>358</v>
      </c>
      <c r="J344" s="237">
        <v>15.5</v>
      </c>
      <c r="K344" s="336">
        <f t="shared" si="55"/>
        <v>255</v>
      </c>
      <c r="L344" s="247">
        <v>255</v>
      </c>
      <c r="M344" s="247"/>
      <c r="N344" s="247"/>
      <c r="O344" s="247"/>
      <c r="P344" s="247"/>
      <c r="Q344" s="247"/>
      <c r="R344" s="246" t="e">
        <f>IF(L344="nio",0,IF(L344&gt;0,L344*J344/X344,0))*VLOOKUP(B344,'2-Kosten per locatie'!$A$14:$C$56,3,FALSE)</f>
        <v>#DIV/0!</v>
      </c>
      <c r="S344" s="246">
        <f>IF(L344="nio",0,IF(M344&gt;0,M344*J344/Y344,0))*VLOOKUP(B344,'2-Kosten per locatie'!$A$14:$C$56,3,FALSE)</f>
        <v>0</v>
      </c>
      <c r="T344" s="246">
        <f>IF(L344="nio",0,IF(N344&gt;0,N344*J344/Z344,0))*VLOOKUP(B344,'2-Kosten per locatie'!$A$14:$C$56,3,FALSE)</f>
        <v>0</v>
      </c>
      <c r="U344" s="246">
        <f>IF(L344="nio",0,IF(O344&gt;0,O344*J344/AA344,0))*VLOOKUP(B344,'2-Kosten per locatie'!$A$14:$C$56,3,FALSE)</f>
        <v>0</v>
      </c>
      <c r="V344" s="246">
        <f>IF(L344="nio",0,IF(P344&gt;0,P344*J344/Z344,0))*VLOOKUP(B344,'2-Kosten per locatie'!$A$14:$C$56,3,FALSE)</f>
        <v>0</v>
      </c>
      <c r="W344" s="246">
        <f>IF(L344="nio",0,IF(Q344&gt;0,Q344*J344/AA344,0))*VLOOKUP(B344,'2-Kosten per locatie'!$A$14:$C$56,3,FALSE)</f>
        <v>0</v>
      </c>
      <c r="X344" s="337">
        <f>IF(L344="nio",0,IF(L344&gt;0,VLOOKUP(H344,'3-Productie normen'!A:L,VLOOKUP(L344,'3-Productie normen'!$B$35:$C$38,2,FALSE),FALSE)))</f>
        <v>0</v>
      </c>
      <c r="Y344" s="337">
        <f t="shared" si="56"/>
        <v>0</v>
      </c>
      <c r="Z344" s="337">
        <f t="shared" si="57"/>
        <v>0</v>
      </c>
      <c r="AA344" s="337">
        <f t="shared" si="58"/>
        <v>0</v>
      </c>
      <c r="AB344" s="338" t="str">
        <f>VLOOKUP(H344,'3-Productie normen'!A:O,12,FALSE)</f>
        <v>B</v>
      </c>
      <c r="AC344" s="338"/>
      <c r="AE344" s="339">
        <f t="shared" si="54"/>
        <v>3952.5</v>
      </c>
    </row>
    <row r="345" spans="1:31" ht="14.1" customHeight="1">
      <c r="A345" s="71">
        <v>345</v>
      </c>
      <c r="B345" s="482" t="s">
        <v>64</v>
      </c>
      <c r="C345" s="482"/>
      <c r="D345" s="537" t="s">
        <v>184</v>
      </c>
      <c r="E345" s="245" t="s">
        <v>524</v>
      </c>
      <c r="F345" s="513" t="s">
        <v>185</v>
      </c>
      <c r="G345" s="85" t="s">
        <v>189</v>
      </c>
      <c r="H345" s="314" t="s">
        <v>128</v>
      </c>
      <c r="I345" s="459" t="s">
        <v>358</v>
      </c>
      <c r="J345" s="237">
        <v>12.5</v>
      </c>
      <c r="K345" s="336">
        <f t="shared" si="55"/>
        <v>255</v>
      </c>
      <c r="L345" s="247">
        <v>255</v>
      </c>
      <c r="M345" s="247"/>
      <c r="N345" s="247"/>
      <c r="O345" s="247"/>
      <c r="P345" s="247"/>
      <c r="Q345" s="247"/>
      <c r="R345" s="246" t="e">
        <f>IF(L345="nio",0,IF(L345&gt;0,L345*J345/X345,0))*VLOOKUP(B345,'2-Kosten per locatie'!$A$14:$C$56,3,FALSE)</f>
        <v>#DIV/0!</v>
      </c>
      <c r="S345" s="246">
        <f>IF(L345="nio",0,IF(M345&gt;0,M345*J345/Y345,0))*VLOOKUP(B345,'2-Kosten per locatie'!$A$14:$C$56,3,FALSE)</f>
        <v>0</v>
      </c>
      <c r="T345" s="246">
        <f>IF(L345="nio",0,IF(N345&gt;0,N345*J345/Z345,0))*VLOOKUP(B345,'2-Kosten per locatie'!$A$14:$C$56,3,FALSE)</f>
        <v>0</v>
      </c>
      <c r="U345" s="246">
        <f>IF(L345="nio",0,IF(O345&gt;0,O345*J345/AA345,0))*VLOOKUP(B345,'2-Kosten per locatie'!$A$14:$C$56,3,FALSE)</f>
        <v>0</v>
      </c>
      <c r="V345" s="246">
        <f>IF(L345="nio",0,IF(P345&gt;0,P345*J345/Z345,0))*VLOOKUP(B345,'2-Kosten per locatie'!$A$14:$C$56,3,FALSE)</f>
        <v>0</v>
      </c>
      <c r="W345" s="246">
        <f>IF(L345="nio",0,IF(Q345&gt;0,Q345*J345/AA345,0))*VLOOKUP(B345,'2-Kosten per locatie'!$A$14:$C$56,3,FALSE)</f>
        <v>0</v>
      </c>
      <c r="X345" s="337">
        <f>IF(L345="nio",0,IF(L345&gt;0,VLOOKUP(H345,'3-Productie normen'!A:L,VLOOKUP(L345,'3-Productie normen'!$B$35:$C$38,2,FALSE),FALSE)))</f>
        <v>0</v>
      </c>
      <c r="Y345" s="337">
        <f t="shared" si="56"/>
        <v>0</v>
      </c>
      <c r="Z345" s="337">
        <f t="shared" si="57"/>
        <v>0</v>
      </c>
      <c r="AA345" s="337">
        <f t="shared" si="58"/>
        <v>0</v>
      </c>
      <c r="AB345" s="338" t="str">
        <f>VLOOKUP(H345,'3-Productie normen'!A:O,12,FALSE)</f>
        <v>B</v>
      </c>
      <c r="AC345" s="338"/>
      <c r="AE345" s="339">
        <f t="shared" si="54"/>
        <v>3187.5</v>
      </c>
    </row>
    <row r="346" spans="1:31" ht="14.1" customHeight="1">
      <c r="A346" s="71">
        <v>346</v>
      </c>
      <c r="B346" s="482" t="s">
        <v>64</v>
      </c>
      <c r="C346" s="482"/>
      <c r="D346" s="537" t="s">
        <v>184</v>
      </c>
      <c r="E346" s="245" t="s">
        <v>493</v>
      </c>
      <c r="F346" s="513" t="s">
        <v>185</v>
      </c>
      <c r="G346" s="85" t="s">
        <v>525</v>
      </c>
      <c r="H346" s="314" t="s">
        <v>135</v>
      </c>
      <c r="I346" s="459" t="s">
        <v>225</v>
      </c>
      <c r="J346" s="237">
        <v>40.200000000000003</v>
      </c>
      <c r="K346" s="336">
        <f t="shared" si="55"/>
        <v>255</v>
      </c>
      <c r="L346" s="247">
        <v>255</v>
      </c>
      <c r="M346" s="247"/>
      <c r="N346" s="247"/>
      <c r="O346" s="247"/>
      <c r="P346" s="247"/>
      <c r="Q346" s="247"/>
      <c r="R346" s="246" t="e">
        <f>IF(L346="nio",0,IF(L346&gt;0,L346*J346/X346,0))*VLOOKUP(B346,'2-Kosten per locatie'!$A$14:$C$56,3,FALSE)</f>
        <v>#DIV/0!</v>
      </c>
      <c r="S346" s="246">
        <f>IF(L346="nio",0,IF(M346&gt;0,M346*J346/Y346,0))*VLOOKUP(B346,'2-Kosten per locatie'!$A$14:$C$56,3,FALSE)</f>
        <v>0</v>
      </c>
      <c r="T346" s="246">
        <f>IF(L346="nio",0,IF(N346&gt;0,N346*J346/Z346,0))*VLOOKUP(B346,'2-Kosten per locatie'!$A$14:$C$56,3,FALSE)</f>
        <v>0</v>
      </c>
      <c r="U346" s="246">
        <f>IF(L346="nio",0,IF(O346&gt;0,O346*J346/AA346,0))*VLOOKUP(B346,'2-Kosten per locatie'!$A$14:$C$56,3,FALSE)</f>
        <v>0</v>
      </c>
      <c r="V346" s="246">
        <f>IF(L346="nio",0,IF(P346&gt;0,P346*J346/Z346,0))*VLOOKUP(B346,'2-Kosten per locatie'!$A$14:$C$56,3,FALSE)</f>
        <v>0</v>
      </c>
      <c r="W346" s="246">
        <f>IF(L346="nio",0,IF(Q346&gt;0,Q346*J346/AA346,0))*VLOOKUP(B346,'2-Kosten per locatie'!$A$14:$C$56,3,FALSE)</f>
        <v>0</v>
      </c>
      <c r="X346" s="337">
        <f>IF(L346="nio",0,IF(L346&gt;0,VLOOKUP(H346,'3-Productie normen'!A:L,VLOOKUP(L346,'3-Productie normen'!$B$35:$C$38,2,FALSE),FALSE)))</f>
        <v>0</v>
      </c>
      <c r="Y346" s="337">
        <f t="shared" si="56"/>
        <v>0</v>
      </c>
      <c r="Z346" s="337">
        <f t="shared" si="57"/>
        <v>0</v>
      </c>
      <c r="AA346" s="337">
        <f t="shared" si="58"/>
        <v>0</v>
      </c>
      <c r="AB346" s="338" t="str">
        <f>VLOOKUP(H346,'3-Productie normen'!A:O,12,FALSE)</f>
        <v>V</v>
      </c>
      <c r="AC346" s="338"/>
      <c r="AE346" s="339">
        <f t="shared" si="54"/>
        <v>10251</v>
      </c>
    </row>
    <row r="347" spans="1:31" ht="14.1" customHeight="1">
      <c r="A347" s="71">
        <v>347</v>
      </c>
      <c r="B347" s="482" t="s">
        <v>64</v>
      </c>
      <c r="C347" s="482"/>
      <c r="D347" s="537" t="s">
        <v>184</v>
      </c>
      <c r="E347" s="245" t="s">
        <v>526</v>
      </c>
      <c r="F347" s="513" t="s">
        <v>185</v>
      </c>
      <c r="G347" s="85" t="s">
        <v>189</v>
      </c>
      <c r="H347" s="314" t="s">
        <v>128</v>
      </c>
      <c r="I347" s="459" t="s">
        <v>187</v>
      </c>
      <c r="J347" s="237">
        <v>42.9</v>
      </c>
      <c r="K347" s="336">
        <f t="shared" si="55"/>
        <v>255</v>
      </c>
      <c r="L347" s="247">
        <v>255</v>
      </c>
      <c r="M347" s="247"/>
      <c r="N347" s="247"/>
      <c r="O347" s="247"/>
      <c r="P347" s="247"/>
      <c r="Q347" s="247"/>
      <c r="R347" s="246" t="e">
        <f>IF(L347="nio",0,IF(L347&gt;0,L347*J347/X347,0))*VLOOKUP(B347,'2-Kosten per locatie'!$A$14:$C$56,3,FALSE)</f>
        <v>#DIV/0!</v>
      </c>
      <c r="S347" s="246">
        <f>IF(L347="nio",0,IF(M347&gt;0,M347*J347/Y347,0))*VLOOKUP(B347,'2-Kosten per locatie'!$A$14:$C$56,3,FALSE)</f>
        <v>0</v>
      </c>
      <c r="T347" s="246">
        <f>IF(L347="nio",0,IF(N347&gt;0,N347*J347/Z347,0))*VLOOKUP(B347,'2-Kosten per locatie'!$A$14:$C$56,3,FALSE)</f>
        <v>0</v>
      </c>
      <c r="U347" s="246">
        <f>IF(L347="nio",0,IF(O347&gt;0,O347*J347/AA347,0))*VLOOKUP(B347,'2-Kosten per locatie'!$A$14:$C$56,3,FALSE)</f>
        <v>0</v>
      </c>
      <c r="V347" s="246">
        <f>IF(L347="nio",0,IF(P347&gt;0,P347*J347/Z347,0))*VLOOKUP(B347,'2-Kosten per locatie'!$A$14:$C$56,3,FALSE)</f>
        <v>0</v>
      </c>
      <c r="W347" s="246">
        <f>IF(L347="nio",0,IF(Q347&gt;0,Q347*J347/AA347,0))*VLOOKUP(B347,'2-Kosten per locatie'!$A$14:$C$56,3,FALSE)</f>
        <v>0</v>
      </c>
      <c r="X347" s="337">
        <f>IF(L347="nio",0,IF(L347&gt;0,VLOOKUP(H347,'3-Productie normen'!A:L,VLOOKUP(L347,'3-Productie normen'!$B$35:$C$38,2,FALSE),FALSE)))</f>
        <v>0</v>
      </c>
      <c r="Y347" s="337">
        <f t="shared" si="56"/>
        <v>0</v>
      </c>
      <c r="Z347" s="337">
        <f t="shared" si="57"/>
        <v>0</v>
      </c>
      <c r="AA347" s="337">
        <f t="shared" si="58"/>
        <v>0</v>
      </c>
      <c r="AB347" s="338" t="str">
        <f>VLOOKUP(H347,'3-Productie normen'!A:O,12,FALSE)</f>
        <v>B</v>
      </c>
      <c r="AC347" s="338"/>
      <c r="AE347" s="339">
        <f t="shared" si="54"/>
        <v>10939.5</v>
      </c>
    </row>
    <row r="348" spans="1:31" ht="14.1" customHeight="1">
      <c r="A348" s="71">
        <v>348</v>
      </c>
      <c r="B348" s="482" t="s">
        <v>64</v>
      </c>
      <c r="C348" s="482"/>
      <c r="D348" s="537" t="s">
        <v>184</v>
      </c>
      <c r="E348" s="245" t="s">
        <v>526</v>
      </c>
      <c r="F348" s="513" t="s">
        <v>185</v>
      </c>
      <c r="G348" s="85" t="s">
        <v>189</v>
      </c>
      <c r="H348" s="314" t="s">
        <v>128</v>
      </c>
      <c r="I348" s="85" t="s">
        <v>225</v>
      </c>
      <c r="J348" s="237">
        <v>88.45</v>
      </c>
      <c r="K348" s="336">
        <f t="shared" si="55"/>
        <v>255</v>
      </c>
      <c r="L348" s="247">
        <v>255</v>
      </c>
      <c r="M348" s="247"/>
      <c r="N348" s="247"/>
      <c r="O348" s="247"/>
      <c r="P348" s="247"/>
      <c r="Q348" s="247"/>
      <c r="R348" s="246" t="e">
        <f>IF(L348="nio",0,IF(L348&gt;0,L348*J348/X348,0))*VLOOKUP(B348,'2-Kosten per locatie'!$A$14:$C$56,3,FALSE)</f>
        <v>#DIV/0!</v>
      </c>
      <c r="S348" s="246">
        <f>IF(L348="nio",0,IF(M348&gt;0,M348*J348/Y348,0))*VLOOKUP(B348,'2-Kosten per locatie'!$A$14:$C$56,3,FALSE)</f>
        <v>0</v>
      </c>
      <c r="T348" s="246">
        <f>IF(L348="nio",0,IF(N348&gt;0,N348*J348/Z348,0))*VLOOKUP(B348,'2-Kosten per locatie'!$A$14:$C$56,3,FALSE)</f>
        <v>0</v>
      </c>
      <c r="U348" s="246">
        <f>IF(L348="nio",0,IF(O348&gt;0,O348*J348/AA348,0))*VLOOKUP(B348,'2-Kosten per locatie'!$A$14:$C$56,3,FALSE)</f>
        <v>0</v>
      </c>
      <c r="V348" s="246">
        <f>IF(L348="nio",0,IF(P348&gt;0,P348*J348/Z348,0))*VLOOKUP(B348,'2-Kosten per locatie'!$A$14:$C$56,3,FALSE)</f>
        <v>0</v>
      </c>
      <c r="W348" s="246">
        <f>IF(L348="nio",0,IF(Q348&gt;0,Q348*J348/AA348,0))*VLOOKUP(B348,'2-Kosten per locatie'!$A$14:$C$56,3,FALSE)</f>
        <v>0</v>
      </c>
      <c r="X348" s="337">
        <f>IF(L348="nio",0,IF(L348&gt;0,VLOOKUP(H348,'3-Productie normen'!A:L,VLOOKUP(L348,'3-Productie normen'!$B$35:$C$38,2,FALSE),FALSE)))</f>
        <v>0</v>
      </c>
      <c r="Y348" s="337">
        <f t="shared" si="56"/>
        <v>0</v>
      </c>
      <c r="Z348" s="337">
        <f t="shared" si="57"/>
        <v>0</v>
      </c>
      <c r="AA348" s="337">
        <f t="shared" si="58"/>
        <v>0</v>
      </c>
      <c r="AB348" s="338" t="str">
        <f>VLOOKUP(H348,'3-Productie normen'!A:O,12,FALSE)</f>
        <v>B</v>
      </c>
      <c r="AC348" s="338"/>
      <c r="AE348" s="339">
        <f t="shared" si="54"/>
        <v>22554.75</v>
      </c>
    </row>
    <row r="349" spans="1:31" ht="14.1" customHeight="1">
      <c r="A349" s="71">
        <v>349</v>
      </c>
      <c r="B349" s="482" t="s">
        <v>64</v>
      </c>
      <c r="C349" s="482"/>
      <c r="D349" s="487" t="s">
        <v>184</v>
      </c>
      <c r="E349" s="243" t="s">
        <v>527</v>
      </c>
      <c r="F349" s="513" t="s">
        <v>185</v>
      </c>
      <c r="G349" s="82" t="s">
        <v>189</v>
      </c>
      <c r="H349" s="314" t="s">
        <v>128</v>
      </c>
      <c r="I349" s="82" t="s">
        <v>225</v>
      </c>
      <c r="J349" s="236">
        <v>96</v>
      </c>
      <c r="K349" s="336">
        <f t="shared" si="55"/>
        <v>255</v>
      </c>
      <c r="L349" s="247">
        <v>255</v>
      </c>
      <c r="M349" s="247"/>
      <c r="N349" s="247"/>
      <c r="O349" s="247"/>
      <c r="P349" s="247"/>
      <c r="Q349" s="247"/>
      <c r="R349" s="246" t="e">
        <f>IF(L349="nio",0,IF(L349&gt;0,L349*J349/X349,0))*VLOOKUP(B349,'2-Kosten per locatie'!$A$14:$C$56,3,FALSE)</f>
        <v>#DIV/0!</v>
      </c>
      <c r="S349" s="246">
        <f>IF(L349="nio",0,IF(M349&gt;0,M349*J349/Y349,0))*VLOOKUP(B349,'2-Kosten per locatie'!$A$14:$C$56,3,FALSE)</f>
        <v>0</v>
      </c>
      <c r="T349" s="246">
        <f>IF(L349="nio",0,IF(N349&gt;0,N349*J349/Z349,0))*VLOOKUP(B349,'2-Kosten per locatie'!$A$14:$C$56,3,FALSE)</f>
        <v>0</v>
      </c>
      <c r="U349" s="246">
        <f>IF(L349="nio",0,IF(O349&gt;0,O349*J349/AA349,0))*VLOOKUP(B349,'2-Kosten per locatie'!$A$14:$C$56,3,FALSE)</f>
        <v>0</v>
      </c>
      <c r="V349" s="246">
        <f>IF(L349="nio",0,IF(P349&gt;0,P349*J349/Z349,0))*VLOOKUP(B349,'2-Kosten per locatie'!$A$14:$C$56,3,FALSE)</f>
        <v>0</v>
      </c>
      <c r="W349" s="246">
        <f>IF(L349="nio",0,IF(Q349&gt;0,Q349*J349/AA349,0))*VLOOKUP(B349,'2-Kosten per locatie'!$A$14:$C$56,3,FALSE)</f>
        <v>0</v>
      </c>
      <c r="X349" s="337">
        <f>IF(L349="nio",0,IF(L349&gt;0,VLOOKUP(H349,'3-Productie normen'!A:L,VLOOKUP(L349,'3-Productie normen'!$B$35:$C$38,2,FALSE),FALSE)))</f>
        <v>0</v>
      </c>
      <c r="Y349" s="337">
        <f t="shared" si="56"/>
        <v>0</v>
      </c>
      <c r="Z349" s="337">
        <f t="shared" si="57"/>
        <v>0</v>
      </c>
      <c r="AA349" s="337">
        <f t="shared" si="58"/>
        <v>0</v>
      </c>
      <c r="AB349" s="338" t="str">
        <f>VLOOKUP(H349,'3-Productie normen'!A:O,12,FALSE)</f>
        <v>B</v>
      </c>
      <c r="AC349" s="338"/>
      <c r="AE349" s="339">
        <f t="shared" si="54"/>
        <v>24480</v>
      </c>
    </row>
    <row r="350" spans="1:31" ht="14.1" customHeight="1">
      <c r="A350" s="71">
        <v>350</v>
      </c>
      <c r="B350" s="482" t="s">
        <v>64</v>
      </c>
      <c r="C350" s="482"/>
      <c r="D350" s="487" t="s">
        <v>184</v>
      </c>
      <c r="E350" s="243" t="s">
        <v>528</v>
      </c>
      <c r="F350" s="513" t="s">
        <v>185</v>
      </c>
      <c r="G350" s="82" t="s">
        <v>189</v>
      </c>
      <c r="H350" s="314" t="s">
        <v>128</v>
      </c>
      <c r="I350" s="459" t="s">
        <v>225</v>
      </c>
      <c r="J350" s="236">
        <v>96</v>
      </c>
      <c r="K350" s="336">
        <f t="shared" ref="K350:K361" si="59">SUM(L350:Q350)</f>
        <v>255</v>
      </c>
      <c r="L350" s="247">
        <v>255</v>
      </c>
      <c r="M350" s="247"/>
      <c r="N350" s="247"/>
      <c r="O350" s="247"/>
      <c r="P350" s="247"/>
      <c r="Q350" s="247"/>
      <c r="R350" s="246" t="e">
        <f>IF(L350="nio",0,IF(L350&gt;0,L350*J350/X350,0))*VLOOKUP(B350,'2-Kosten per locatie'!$A$14:$C$56,3,FALSE)</f>
        <v>#DIV/0!</v>
      </c>
      <c r="S350" s="246">
        <f>IF(L350="nio",0,IF(M350&gt;0,M350*J350/Y350,0))*VLOOKUP(B350,'2-Kosten per locatie'!$A$14:$C$56,3,FALSE)</f>
        <v>0</v>
      </c>
      <c r="T350" s="246">
        <f>IF(L350="nio",0,IF(N350&gt;0,N350*J350/Z350,0))*VLOOKUP(B350,'2-Kosten per locatie'!$A$14:$C$56,3,FALSE)</f>
        <v>0</v>
      </c>
      <c r="U350" s="246">
        <f>IF(L350="nio",0,IF(O350&gt;0,O350*J350/AA350,0))*VLOOKUP(B350,'2-Kosten per locatie'!$A$14:$C$56,3,FALSE)</f>
        <v>0</v>
      </c>
      <c r="V350" s="246">
        <f>IF(L350="nio",0,IF(P350&gt;0,P350*J350/Z350,0))*VLOOKUP(B350,'2-Kosten per locatie'!$A$14:$C$56,3,FALSE)</f>
        <v>0</v>
      </c>
      <c r="W350" s="246">
        <f>IF(L350="nio",0,IF(Q350&gt;0,Q350*J350/AA350,0))*VLOOKUP(B350,'2-Kosten per locatie'!$A$14:$C$56,3,FALSE)</f>
        <v>0</v>
      </c>
      <c r="X350" s="337">
        <f>IF(L350="nio",0,IF(L350&gt;0,VLOOKUP(H350,'3-Productie normen'!A:L,VLOOKUP(L350,'3-Productie normen'!$B$35:$C$38,2,FALSE),FALSE)))</f>
        <v>0</v>
      </c>
      <c r="Y350" s="337">
        <f t="shared" ref="Y350:Y361" si="60">IF(M350&gt;0,X350*$Y$8,0)</f>
        <v>0</v>
      </c>
      <c r="Z350" s="337">
        <f t="shared" ref="Z350:Z361" si="61">IF((OR(N350&gt;0,P350&gt;0)),X350*$Z$8,0)</f>
        <v>0</v>
      </c>
      <c r="AA350" s="337">
        <f t="shared" ref="AA350:AA361" si="62">IF((OR(O350&gt;0,Q350&gt;0)),X350*$AA$8,0)</f>
        <v>0</v>
      </c>
      <c r="AB350" s="338" t="str">
        <f>VLOOKUP(H350,'3-Productie normen'!A:O,12,FALSE)</f>
        <v>B</v>
      </c>
      <c r="AC350" s="338"/>
      <c r="AE350" s="339">
        <f t="shared" si="54"/>
        <v>24480</v>
      </c>
    </row>
    <row r="351" spans="1:31" ht="14.1" customHeight="1">
      <c r="A351" s="71">
        <v>351</v>
      </c>
      <c r="B351" s="482" t="s">
        <v>64</v>
      </c>
      <c r="C351" s="482"/>
      <c r="D351" s="487" t="s">
        <v>184</v>
      </c>
      <c r="E351" s="243" t="s">
        <v>529</v>
      </c>
      <c r="F351" s="513" t="s">
        <v>185</v>
      </c>
      <c r="G351" s="82" t="s">
        <v>497</v>
      </c>
      <c r="H351" s="314" t="s">
        <v>145</v>
      </c>
      <c r="I351" s="459" t="s">
        <v>187</v>
      </c>
      <c r="J351" s="236">
        <v>33.5</v>
      </c>
      <c r="K351" s="336">
        <f t="shared" si="59"/>
        <v>255</v>
      </c>
      <c r="L351" s="247">
        <v>255</v>
      </c>
      <c r="M351" s="247"/>
      <c r="N351" s="247"/>
      <c r="O351" s="247"/>
      <c r="P351" s="247"/>
      <c r="Q351" s="247"/>
      <c r="R351" s="246" t="e">
        <f>IF(L351="nio",0,IF(L351&gt;0,L351*J351/X351,0))*VLOOKUP(B351,'2-Kosten per locatie'!$A$14:$C$56,3,FALSE)</f>
        <v>#DIV/0!</v>
      </c>
      <c r="S351" s="246">
        <f>IF(L351="nio",0,IF(M351&gt;0,M351*J351/Y351,0))*VLOOKUP(B351,'2-Kosten per locatie'!$A$14:$C$56,3,FALSE)</f>
        <v>0</v>
      </c>
      <c r="T351" s="246">
        <f>IF(L351="nio",0,IF(N351&gt;0,N351*J351/Z351,0))*VLOOKUP(B351,'2-Kosten per locatie'!$A$14:$C$56,3,FALSE)</f>
        <v>0</v>
      </c>
      <c r="U351" s="246">
        <f>IF(L351="nio",0,IF(O351&gt;0,O351*J351/AA351,0))*VLOOKUP(B351,'2-Kosten per locatie'!$A$14:$C$56,3,FALSE)</f>
        <v>0</v>
      </c>
      <c r="V351" s="246">
        <f>IF(L351="nio",0,IF(P351&gt;0,P351*J351/Z351,0))*VLOOKUP(B351,'2-Kosten per locatie'!$A$14:$C$56,3,FALSE)</f>
        <v>0</v>
      </c>
      <c r="W351" s="246">
        <f>IF(L351="nio",0,IF(Q351&gt;0,Q351*J351/AA351,0))*VLOOKUP(B351,'2-Kosten per locatie'!$A$14:$C$56,3,FALSE)</f>
        <v>0</v>
      </c>
      <c r="X351" s="337">
        <f>IF(L351="nio",0,IF(L351&gt;0,VLOOKUP(H351,'3-Productie normen'!A:L,VLOOKUP(L351,'3-Productie normen'!$B$35:$C$38,2,FALSE),FALSE)))</f>
        <v>0</v>
      </c>
      <c r="Y351" s="337">
        <f t="shared" si="60"/>
        <v>0</v>
      </c>
      <c r="Z351" s="337">
        <f t="shared" si="61"/>
        <v>0</v>
      </c>
      <c r="AA351" s="337">
        <f t="shared" si="62"/>
        <v>0</v>
      </c>
      <c r="AB351" s="338" t="str">
        <f>VLOOKUP(H351,'3-Productie normen'!A:O,12,FALSE)</f>
        <v>B</v>
      </c>
      <c r="AC351" s="338"/>
      <c r="AE351" s="339">
        <f t="shared" si="54"/>
        <v>8542.5</v>
      </c>
    </row>
    <row r="352" spans="1:31" ht="14.1" customHeight="1">
      <c r="A352" s="71">
        <v>352</v>
      </c>
      <c r="B352" s="482" t="s">
        <v>64</v>
      </c>
      <c r="C352" s="482"/>
      <c r="D352" s="487" t="s">
        <v>184</v>
      </c>
      <c r="E352" s="243" t="s">
        <v>530</v>
      </c>
      <c r="F352" s="513" t="s">
        <v>185</v>
      </c>
      <c r="G352" s="82" t="s">
        <v>189</v>
      </c>
      <c r="H352" s="314" t="s">
        <v>128</v>
      </c>
      <c r="I352" s="459" t="s">
        <v>187</v>
      </c>
      <c r="J352" s="236">
        <v>89.15</v>
      </c>
      <c r="K352" s="336">
        <f t="shared" si="59"/>
        <v>255</v>
      </c>
      <c r="L352" s="247">
        <v>255</v>
      </c>
      <c r="M352" s="247"/>
      <c r="N352" s="247"/>
      <c r="O352" s="247"/>
      <c r="P352" s="247"/>
      <c r="Q352" s="247"/>
      <c r="R352" s="246" t="e">
        <f>IF(L352="nio",0,IF(L352&gt;0,L352*J352/X352,0))*VLOOKUP(B352,'2-Kosten per locatie'!$A$14:$C$56,3,FALSE)</f>
        <v>#DIV/0!</v>
      </c>
      <c r="S352" s="246">
        <f>IF(L352="nio",0,IF(M352&gt;0,M352*J352/Y352,0))*VLOOKUP(B352,'2-Kosten per locatie'!$A$14:$C$56,3,FALSE)</f>
        <v>0</v>
      </c>
      <c r="T352" s="246">
        <f>IF(L352="nio",0,IF(N352&gt;0,N352*J352/Z352,0))*VLOOKUP(B352,'2-Kosten per locatie'!$A$14:$C$56,3,FALSE)</f>
        <v>0</v>
      </c>
      <c r="U352" s="246">
        <f>IF(L352="nio",0,IF(O352&gt;0,O352*J352/AA352,0))*VLOOKUP(B352,'2-Kosten per locatie'!$A$14:$C$56,3,FALSE)</f>
        <v>0</v>
      </c>
      <c r="V352" s="246">
        <f>IF(L352="nio",0,IF(P352&gt;0,P352*J352/Z352,0))*VLOOKUP(B352,'2-Kosten per locatie'!$A$14:$C$56,3,FALSE)</f>
        <v>0</v>
      </c>
      <c r="W352" s="246">
        <f>IF(L352="nio",0,IF(Q352&gt;0,Q352*J352/AA352,0))*VLOOKUP(B352,'2-Kosten per locatie'!$A$14:$C$56,3,FALSE)</f>
        <v>0</v>
      </c>
      <c r="X352" s="337">
        <f>IF(L352="nio",0,IF(L352&gt;0,VLOOKUP(H352,'3-Productie normen'!A:L,VLOOKUP(L352,'3-Productie normen'!$B$35:$C$38,2,FALSE),FALSE)))</f>
        <v>0</v>
      </c>
      <c r="Y352" s="337">
        <f t="shared" si="60"/>
        <v>0</v>
      </c>
      <c r="Z352" s="337">
        <f t="shared" si="61"/>
        <v>0</v>
      </c>
      <c r="AA352" s="337">
        <f t="shared" si="62"/>
        <v>0</v>
      </c>
      <c r="AB352" s="338" t="str">
        <f>VLOOKUP(H352,'3-Productie normen'!A:O,12,FALSE)</f>
        <v>B</v>
      </c>
      <c r="AC352" s="338"/>
      <c r="AE352" s="339">
        <f t="shared" si="54"/>
        <v>22733.25</v>
      </c>
    </row>
    <row r="353" spans="1:31" ht="14.1" customHeight="1">
      <c r="A353" s="71">
        <v>353</v>
      </c>
      <c r="B353" s="482" t="s">
        <v>64</v>
      </c>
      <c r="C353" s="482"/>
      <c r="D353" s="487" t="s">
        <v>184</v>
      </c>
      <c r="E353" s="243" t="s">
        <v>531</v>
      </c>
      <c r="F353" s="513" t="s">
        <v>185</v>
      </c>
      <c r="G353" s="82" t="s">
        <v>189</v>
      </c>
      <c r="H353" s="314" t="s">
        <v>128</v>
      </c>
      <c r="I353" s="459" t="s">
        <v>187</v>
      </c>
      <c r="J353" s="236">
        <v>25.85</v>
      </c>
      <c r="K353" s="336">
        <f t="shared" si="59"/>
        <v>255</v>
      </c>
      <c r="L353" s="247">
        <v>255</v>
      </c>
      <c r="M353" s="247"/>
      <c r="N353" s="247"/>
      <c r="O353" s="247"/>
      <c r="P353" s="247"/>
      <c r="Q353" s="247"/>
      <c r="R353" s="246" t="e">
        <f>IF(L353="nio",0,IF(L353&gt;0,L353*J353/X353,0))*VLOOKUP(B353,'2-Kosten per locatie'!$A$14:$C$56,3,FALSE)</f>
        <v>#DIV/0!</v>
      </c>
      <c r="S353" s="246">
        <f>IF(L353="nio",0,IF(M353&gt;0,M353*J353/Y353,0))*VLOOKUP(B353,'2-Kosten per locatie'!$A$14:$C$56,3,FALSE)</f>
        <v>0</v>
      </c>
      <c r="T353" s="246">
        <f>IF(L353="nio",0,IF(N353&gt;0,N353*J353/Z353,0))*VLOOKUP(B353,'2-Kosten per locatie'!$A$14:$C$56,3,FALSE)</f>
        <v>0</v>
      </c>
      <c r="U353" s="246">
        <f>IF(L353="nio",0,IF(O353&gt;0,O353*J353/AA353,0))*VLOOKUP(B353,'2-Kosten per locatie'!$A$14:$C$56,3,FALSE)</f>
        <v>0</v>
      </c>
      <c r="V353" s="246">
        <f>IF(L353="nio",0,IF(P353&gt;0,P353*J353/Z353,0))*VLOOKUP(B353,'2-Kosten per locatie'!$A$14:$C$56,3,FALSE)</f>
        <v>0</v>
      </c>
      <c r="W353" s="246">
        <f>IF(L353="nio",0,IF(Q353&gt;0,Q353*J353/AA353,0))*VLOOKUP(B353,'2-Kosten per locatie'!$A$14:$C$56,3,FALSE)</f>
        <v>0</v>
      </c>
      <c r="X353" s="337">
        <f>IF(L353="nio",0,IF(L353&gt;0,VLOOKUP(H353,'3-Productie normen'!A:L,VLOOKUP(L353,'3-Productie normen'!$B$35:$C$38,2,FALSE),FALSE)))</f>
        <v>0</v>
      </c>
      <c r="Y353" s="337">
        <f t="shared" si="60"/>
        <v>0</v>
      </c>
      <c r="Z353" s="337">
        <f t="shared" si="61"/>
        <v>0</v>
      </c>
      <c r="AA353" s="337">
        <f t="shared" si="62"/>
        <v>0</v>
      </c>
      <c r="AB353" s="338" t="str">
        <f>VLOOKUP(H353,'3-Productie normen'!A:O,12,FALSE)</f>
        <v>B</v>
      </c>
      <c r="AC353" s="338"/>
      <c r="AE353" s="339">
        <f t="shared" si="54"/>
        <v>6591.75</v>
      </c>
    </row>
    <row r="354" spans="1:31" ht="14.1" customHeight="1">
      <c r="A354" s="71">
        <v>354</v>
      </c>
      <c r="B354" s="482" t="s">
        <v>64</v>
      </c>
      <c r="C354" s="482"/>
      <c r="D354" s="487" t="s">
        <v>184</v>
      </c>
      <c r="E354" s="243" t="s">
        <v>532</v>
      </c>
      <c r="F354" s="513" t="s">
        <v>185</v>
      </c>
      <c r="G354" s="82" t="s">
        <v>189</v>
      </c>
      <c r="H354" s="314" t="s">
        <v>128</v>
      </c>
      <c r="I354" s="459" t="s">
        <v>225</v>
      </c>
      <c r="J354" s="236">
        <v>12.8</v>
      </c>
      <c r="K354" s="336">
        <f t="shared" si="59"/>
        <v>255</v>
      </c>
      <c r="L354" s="247">
        <v>255</v>
      </c>
      <c r="M354" s="247"/>
      <c r="N354" s="247"/>
      <c r="O354" s="247"/>
      <c r="P354" s="247"/>
      <c r="Q354" s="247"/>
      <c r="R354" s="246" t="e">
        <f>IF(L354="nio",0,IF(L354&gt;0,L354*J354/X354,0))*VLOOKUP(B354,'2-Kosten per locatie'!$A$14:$C$56,3,FALSE)</f>
        <v>#DIV/0!</v>
      </c>
      <c r="S354" s="246">
        <f>IF(L354="nio",0,IF(M354&gt;0,M354*J354/Y354,0))*VLOOKUP(B354,'2-Kosten per locatie'!$A$14:$C$56,3,FALSE)</f>
        <v>0</v>
      </c>
      <c r="T354" s="246">
        <f>IF(L354="nio",0,IF(N354&gt;0,N354*J354/Z354,0))*VLOOKUP(B354,'2-Kosten per locatie'!$A$14:$C$56,3,FALSE)</f>
        <v>0</v>
      </c>
      <c r="U354" s="246">
        <f>IF(L354="nio",0,IF(O354&gt;0,O354*J354/AA354,0))*VLOOKUP(B354,'2-Kosten per locatie'!$A$14:$C$56,3,FALSE)</f>
        <v>0</v>
      </c>
      <c r="V354" s="246">
        <f>IF(L354="nio",0,IF(P354&gt;0,P354*J354/Z354,0))*VLOOKUP(B354,'2-Kosten per locatie'!$A$14:$C$56,3,FALSE)</f>
        <v>0</v>
      </c>
      <c r="W354" s="246">
        <f>IF(L354="nio",0,IF(Q354&gt;0,Q354*J354/AA354,0))*VLOOKUP(B354,'2-Kosten per locatie'!$A$14:$C$56,3,FALSE)</f>
        <v>0</v>
      </c>
      <c r="X354" s="337">
        <f>IF(L354="nio",0,IF(L354&gt;0,VLOOKUP(H354,'3-Productie normen'!A:L,VLOOKUP(L354,'3-Productie normen'!$B$35:$C$38,2,FALSE),FALSE)))</f>
        <v>0</v>
      </c>
      <c r="Y354" s="337">
        <f t="shared" si="60"/>
        <v>0</v>
      </c>
      <c r="Z354" s="337">
        <f t="shared" si="61"/>
        <v>0</v>
      </c>
      <c r="AA354" s="337">
        <f t="shared" si="62"/>
        <v>0</v>
      </c>
      <c r="AB354" s="338" t="str">
        <f>VLOOKUP(H354,'3-Productie normen'!A:O,12,FALSE)</f>
        <v>B</v>
      </c>
      <c r="AC354" s="338"/>
      <c r="AE354" s="339">
        <f t="shared" si="54"/>
        <v>3264</v>
      </c>
    </row>
    <row r="355" spans="1:31" ht="14.1" customHeight="1">
      <c r="A355" s="71">
        <v>355</v>
      </c>
      <c r="B355" s="482" t="s">
        <v>64</v>
      </c>
      <c r="C355" s="482"/>
      <c r="D355" s="487" t="s">
        <v>184</v>
      </c>
      <c r="E355" s="243" t="s">
        <v>533</v>
      </c>
      <c r="F355" s="513" t="s">
        <v>185</v>
      </c>
      <c r="G355" s="82" t="s">
        <v>189</v>
      </c>
      <c r="H355" s="314" t="s">
        <v>128</v>
      </c>
      <c r="I355" s="459" t="s">
        <v>225</v>
      </c>
      <c r="J355" s="236">
        <v>17.149999999999999</v>
      </c>
      <c r="K355" s="336">
        <f t="shared" si="59"/>
        <v>255</v>
      </c>
      <c r="L355" s="247">
        <v>255</v>
      </c>
      <c r="M355" s="247"/>
      <c r="N355" s="247"/>
      <c r="O355" s="247"/>
      <c r="P355" s="247"/>
      <c r="Q355" s="247"/>
      <c r="R355" s="246" t="e">
        <f>IF(L355="nio",0,IF(L355&gt;0,L355*J355/X355,0))*VLOOKUP(B355,'2-Kosten per locatie'!$A$14:$C$56,3,FALSE)</f>
        <v>#DIV/0!</v>
      </c>
      <c r="S355" s="246">
        <f>IF(L355="nio",0,IF(M355&gt;0,M355*J355/Y355,0))*VLOOKUP(B355,'2-Kosten per locatie'!$A$14:$C$56,3,FALSE)</f>
        <v>0</v>
      </c>
      <c r="T355" s="246">
        <f>IF(L355="nio",0,IF(N355&gt;0,N355*J355/Z355,0))*VLOOKUP(B355,'2-Kosten per locatie'!$A$14:$C$56,3,FALSE)</f>
        <v>0</v>
      </c>
      <c r="U355" s="246">
        <f>IF(L355="nio",0,IF(O355&gt;0,O355*J355/AA355,0))*VLOOKUP(B355,'2-Kosten per locatie'!$A$14:$C$56,3,FALSE)</f>
        <v>0</v>
      </c>
      <c r="V355" s="246">
        <f>IF(L355="nio",0,IF(P355&gt;0,P355*J355/Z355,0))*VLOOKUP(B355,'2-Kosten per locatie'!$A$14:$C$56,3,FALSE)</f>
        <v>0</v>
      </c>
      <c r="W355" s="246">
        <f>IF(L355="nio",0,IF(Q355&gt;0,Q355*J355/AA355,0))*VLOOKUP(B355,'2-Kosten per locatie'!$A$14:$C$56,3,FALSE)</f>
        <v>0</v>
      </c>
      <c r="X355" s="337">
        <f>IF(L355="nio",0,IF(L355&gt;0,VLOOKUP(H355,'3-Productie normen'!A:L,VLOOKUP(L355,'3-Productie normen'!$B$35:$C$38,2,FALSE),FALSE)))</f>
        <v>0</v>
      </c>
      <c r="Y355" s="337">
        <f t="shared" si="60"/>
        <v>0</v>
      </c>
      <c r="Z355" s="337">
        <f t="shared" si="61"/>
        <v>0</v>
      </c>
      <c r="AA355" s="337">
        <f t="shared" si="62"/>
        <v>0</v>
      </c>
      <c r="AB355" s="338" t="str">
        <f>VLOOKUP(H355,'3-Productie normen'!A:O,12,FALSE)</f>
        <v>B</v>
      </c>
      <c r="AC355" s="338"/>
      <c r="AE355" s="339">
        <f t="shared" si="54"/>
        <v>4373.25</v>
      </c>
    </row>
    <row r="356" spans="1:31" ht="14.1" customHeight="1">
      <c r="A356" s="71">
        <v>356</v>
      </c>
      <c r="B356" s="482" t="s">
        <v>64</v>
      </c>
      <c r="C356" s="482"/>
      <c r="D356" s="487" t="s">
        <v>184</v>
      </c>
      <c r="E356" s="243" t="s">
        <v>505</v>
      </c>
      <c r="F356" s="513" t="s">
        <v>185</v>
      </c>
      <c r="G356" s="82" t="s">
        <v>534</v>
      </c>
      <c r="H356" s="314" t="s">
        <v>135</v>
      </c>
      <c r="I356" s="459" t="s">
        <v>225</v>
      </c>
      <c r="J356" s="236">
        <v>52.85</v>
      </c>
      <c r="K356" s="336">
        <f t="shared" si="59"/>
        <v>255</v>
      </c>
      <c r="L356" s="247">
        <v>255</v>
      </c>
      <c r="M356" s="247"/>
      <c r="N356" s="247"/>
      <c r="O356" s="247"/>
      <c r="P356" s="247"/>
      <c r="Q356" s="247"/>
      <c r="R356" s="246" t="e">
        <f>IF(L356="nio",0,IF(L356&gt;0,L356*J356/X356,0))*VLOOKUP(B356,'2-Kosten per locatie'!$A$14:$C$56,3,FALSE)</f>
        <v>#DIV/0!</v>
      </c>
      <c r="S356" s="246">
        <f>IF(L356="nio",0,IF(M356&gt;0,M356*J356/Y356,0))*VLOOKUP(B356,'2-Kosten per locatie'!$A$14:$C$56,3,FALSE)</f>
        <v>0</v>
      </c>
      <c r="T356" s="246">
        <f>IF(L356="nio",0,IF(N356&gt;0,N356*J356/Z356,0))*VLOOKUP(B356,'2-Kosten per locatie'!$A$14:$C$56,3,FALSE)</f>
        <v>0</v>
      </c>
      <c r="U356" s="246">
        <f>IF(L356="nio",0,IF(O356&gt;0,O356*J356/AA356,0))*VLOOKUP(B356,'2-Kosten per locatie'!$A$14:$C$56,3,FALSE)</f>
        <v>0</v>
      </c>
      <c r="V356" s="246">
        <f>IF(L356="nio",0,IF(P356&gt;0,P356*J356/Z356,0))*VLOOKUP(B356,'2-Kosten per locatie'!$A$14:$C$56,3,FALSE)</f>
        <v>0</v>
      </c>
      <c r="W356" s="246">
        <f>IF(L356="nio",0,IF(Q356&gt;0,Q356*J356/AA356,0))*VLOOKUP(B356,'2-Kosten per locatie'!$A$14:$C$56,3,FALSE)</f>
        <v>0</v>
      </c>
      <c r="X356" s="337">
        <f>IF(L356="nio",0,IF(L356&gt;0,VLOOKUP(H356,'3-Productie normen'!A:L,VLOOKUP(L356,'3-Productie normen'!$B$35:$C$38,2,FALSE),FALSE)))</f>
        <v>0</v>
      </c>
      <c r="Y356" s="337">
        <f t="shared" si="60"/>
        <v>0</v>
      </c>
      <c r="Z356" s="337">
        <f t="shared" si="61"/>
        <v>0</v>
      </c>
      <c r="AA356" s="337">
        <f t="shared" si="62"/>
        <v>0</v>
      </c>
      <c r="AB356" s="338" t="str">
        <f>VLOOKUP(H356,'3-Productie normen'!A:O,12,FALSE)</f>
        <v>V</v>
      </c>
      <c r="AC356" s="338"/>
      <c r="AE356" s="339">
        <f t="shared" si="54"/>
        <v>13476.75</v>
      </c>
    </row>
    <row r="357" spans="1:31" ht="14.1" customHeight="1">
      <c r="A357" s="71">
        <v>357</v>
      </c>
      <c r="B357" s="482" t="s">
        <v>64</v>
      </c>
      <c r="C357" s="482"/>
      <c r="D357" s="487" t="s">
        <v>184</v>
      </c>
      <c r="E357" s="243" t="s">
        <v>535</v>
      </c>
      <c r="F357" s="513" t="s">
        <v>185</v>
      </c>
      <c r="G357" s="82" t="s">
        <v>536</v>
      </c>
      <c r="H357" s="314" t="s">
        <v>145</v>
      </c>
      <c r="I357" s="459" t="s">
        <v>187</v>
      </c>
      <c r="J357" s="236">
        <v>16.899999999999999</v>
      </c>
      <c r="K357" s="336">
        <f t="shared" si="59"/>
        <v>255</v>
      </c>
      <c r="L357" s="247">
        <v>255</v>
      </c>
      <c r="M357" s="247"/>
      <c r="N357" s="247"/>
      <c r="O357" s="247"/>
      <c r="P357" s="247"/>
      <c r="Q357" s="247"/>
      <c r="R357" s="246" t="e">
        <f>IF(L357="nio",0,IF(L357&gt;0,L357*J357/X357,0))*VLOOKUP(B357,'2-Kosten per locatie'!$A$14:$C$56,3,FALSE)</f>
        <v>#DIV/0!</v>
      </c>
      <c r="S357" s="246">
        <f>IF(L357="nio",0,IF(M357&gt;0,M357*J357/Y357,0))*VLOOKUP(B357,'2-Kosten per locatie'!$A$14:$C$56,3,FALSE)</f>
        <v>0</v>
      </c>
      <c r="T357" s="246">
        <f>IF(L357="nio",0,IF(N357&gt;0,N357*J357/Z357,0))*VLOOKUP(B357,'2-Kosten per locatie'!$A$14:$C$56,3,FALSE)</f>
        <v>0</v>
      </c>
      <c r="U357" s="246">
        <f>IF(L357="nio",0,IF(O357&gt;0,O357*J357/AA357,0))*VLOOKUP(B357,'2-Kosten per locatie'!$A$14:$C$56,3,FALSE)</f>
        <v>0</v>
      </c>
      <c r="V357" s="246">
        <f>IF(L357="nio",0,IF(P357&gt;0,P357*J357/Z357,0))*VLOOKUP(B357,'2-Kosten per locatie'!$A$14:$C$56,3,FALSE)</f>
        <v>0</v>
      </c>
      <c r="W357" s="246">
        <f>IF(L357="nio",0,IF(Q357&gt;0,Q357*J357/AA357,0))*VLOOKUP(B357,'2-Kosten per locatie'!$A$14:$C$56,3,FALSE)</f>
        <v>0</v>
      </c>
      <c r="X357" s="337">
        <f>IF(L357="nio",0,IF(L357&gt;0,VLOOKUP(H357,'3-Productie normen'!A:L,VLOOKUP(L357,'3-Productie normen'!$B$35:$C$38,2,FALSE),FALSE)))</f>
        <v>0</v>
      </c>
      <c r="Y357" s="337">
        <f t="shared" si="60"/>
        <v>0</v>
      </c>
      <c r="Z357" s="337">
        <f t="shared" si="61"/>
        <v>0</v>
      </c>
      <c r="AA357" s="337">
        <f t="shared" si="62"/>
        <v>0</v>
      </c>
      <c r="AB357" s="338" t="str">
        <f>VLOOKUP(H357,'3-Productie normen'!A:O,12,FALSE)</f>
        <v>B</v>
      </c>
      <c r="AC357" s="338"/>
      <c r="AE357" s="339">
        <f t="shared" si="54"/>
        <v>4309.5</v>
      </c>
    </row>
    <row r="358" spans="1:31" ht="14.1" customHeight="1">
      <c r="A358" s="71">
        <v>358</v>
      </c>
      <c r="B358" s="482" t="s">
        <v>64</v>
      </c>
      <c r="C358" s="482"/>
      <c r="D358" s="487" t="s">
        <v>184</v>
      </c>
      <c r="E358" s="243" t="s">
        <v>537</v>
      </c>
      <c r="F358" s="513" t="s">
        <v>185</v>
      </c>
      <c r="G358" s="82" t="s">
        <v>536</v>
      </c>
      <c r="H358" s="314" t="s">
        <v>145</v>
      </c>
      <c r="I358" s="459" t="s">
        <v>187</v>
      </c>
      <c r="J358" s="236">
        <v>21.9</v>
      </c>
      <c r="K358" s="336">
        <f t="shared" si="59"/>
        <v>255</v>
      </c>
      <c r="L358" s="247">
        <v>255</v>
      </c>
      <c r="M358" s="247"/>
      <c r="N358" s="247"/>
      <c r="O358" s="247"/>
      <c r="P358" s="247"/>
      <c r="Q358" s="247"/>
      <c r="R358" s="246" t="e">
        <f>IF(L358="nio",0,IF(L358&gt;0,L358*J358/X358,0))*VLOOKUP(B358,'2-Kosten per locatie'!$A$14:$C$56,3,FALSE)</f>
        <v>#DIV/0!</v>
      </c>
      <c r="S358" s="246">
        <f>IF(L358="nio",0,IF(M358&gt;0,M358*J358/Y358,0))*VLOOKUP(B358,'2-Kosten per locatie'!$A$14:$C$56,3,FALSE)</f>
        <v>0</v>
      </c>
      <c r="T358" s="246">
        <f>IF(L358="nio",0,IF(N358&gt;0,N358*J358/Z358,0))*VLOOKUP(B358,'2-Kosten per locatie'!$A$14:$C$56,3,FALSE)</f>
        <v>0</v>
      </c>
      <c r="U358" s="246">
        <f>IF(L358="nio",0,IF(O358&gt;0,O358*J358/AA358,0))*VLOOKUP(B358,'2-Kosten per locatie'!$A$14:$C$56,3,FALSE)</f>
        <v>0</v>
      </c>
      <c r="V358" s="246">
        <f>IF(L358="nio",0,IF(P358&gt;0,P358*J358/Z358,0))*VLOOKUP(B358,'2-Kosten per locatie'!$A$14:$C$56,3,FALSE)</f>
        <v>0</v>
      </c>
      <c r="W358" s="246">
        <f>IF(L358="nio",0,IF(Q358&gt;0,Q358*J358/AA358,0))*VLOOKUP(B358,'2-Kosten per locatie'!$A$14:$C$56,3,FALSE)</f>
        <v>0</v>
      </c>
      <c r="X358" s="337">
        <f>IF(L358="nio",0,IF(L358&gt;0,VLOOKUP(H358,'3-Productie normen'!A:L,VLOOKUP(L358,'3-Productie normen'!$B$35:$C$38,2,FALSE),FALSE)))</f>
        <v>0</v>
      </c>
      <c r="Y358" s="337">
        <f t="shared" si="60"/>
        <v>0</v>
      </c>
      <c r="Z358" s="337">
        <f t="shared" si="61"/>
        <v>0</v>
      </c>
      <c r="AA358" s="337">
        <f t="shared" si="62"/>
        <v>0</v>
      </c>
      <c r="AB358" s="338" t="str">
        <f>VLOOKUP(H358,'3-Productie normen'!A:O,12,FALSE)</f>
        <v>B</v>
      </c>
      <c r="AC358" s="338"/>
      <c r="AE358" s="339">
        <f t="shared" si="54"/>
        <v>5584.5</v>
      </c>
    </row>
    <row r="359" spans="1:31" ht="14.1" customHeight="1">
      <c r="A359" s="71">
        <v>359</v>
      </c>
      <c r="B359" s="482" t="s">
        <v>64</v>
      </c>
      <c r="C359" s="482"/>
      <c r="D359" s="487" t="s">
        <v>184</v>
      </c>
      <c r="E359" s="243" t="s">
        <v>538</v>
      </c>
      <c r="F359" s="513" t="s">
        <v>185</v>
      </c>
      <c r="G359" s="82" t="s">
        <v>536</v>
      </c>
      <c r="H359" s="314" t="s">
        <v>145</v>
      </c>
      <c r="I359" s="459" t="s">
        <v>187</v>
      </c>
      <c r="J359" s="236">
        <v>31.25</v>
      </c>
      <c r="K359" s="336">
        <f t="shared" si="59"/>
        <v>255</v>
      </c>
      <c r="L359" s="247">
        <v>255</v>
      </c>
      <c r="M359" s="247"/>
      <c r="N359" s="247"/>
      <c r="O359" s="247"/>
      <c r="P359" s="247"/>
      <c r="Q359" s="247"/>
      <c r="R359" s="246" t="e">
        <f>IF(L359="nio",0,IF(L359&gt;0,L359*J359/X359,0))*VLOOKUP(B359,'2-Kosten per locatie'!$A$14:$C$56,3,FALSE)</f>
        <v>#DIV/0!</v>
      </c>
      <c r="S359" s="246">
        <f>IF(L359="nio",0,IF(M359&gt;0,M359*J359/Y359,0))*VLOOKUP(B359,'2-Kosten per locatie'!$A$14:$C$56,3,FALSE)</f>
        <v>0</v>
      </c>
      <c r="T359" s="246">
        <f>IF(L359="nio",0,IF(N359&gt;0,N359*J359/Z359,0))*VLOOKUP(B359,'2-Kosten per locatie'!$A$14:$C$56,3,FALSE)</f>
        <v>0</v>
      </c>
      <c r="U359" s="246">
        <f>IF(L359="nio",0,IF(O359&gt;0,O359*J359/AA359,0))*VLOOKUP(B359,'2-Kosten per locatie'!$A$14:$C$56,3,FALSE)</f>
        <v>0</v>
      </c>
      <c r="V359" s="246">
        <f>IF(L359="nio",0,IF(P359&gt;0,P359*J359/Z359,0))*VLOOKUP(B359,'2-Kosten per locatie'!$A$14:$C$56,3,FALSE)</f>
        <v>0</v>
      </c>
      <c r="W359" s="246">
        <f>IF(L359="nio",0,IF(Q359&gt;0,Q359*J359/AA359,0))*VLOOKUP(B359,'2-Kosten per locatie'!$A$14:$C$56,3,FALSE)</f>
        <v>0</v>
      </c>
      <c r="X359" s="337">
        <f>IF(L359="nio",0,IF(L359&gt;0,VLOOKUP(H359,'3-Productie normen'!A:L,VLOOKUP(L359,'3-Productie normen'!$B$35:$C$38,2,FALSE),FALSE)))</f>
        <v>0</v>
      </c>
      <c r="Y359" s="337">
        <f t="shared" si="60"/>
        <v>0</v>
      </c>
      <c r="Z359" s="337">
        <f t="shared" si="61"/>
        <v>0</v>
      </c>
      <c r="AA359" s="337">
        <f t="shared" si="62"/>
        <v>0</v>
      </c>
      <c r="AB359" s="338" t="str">
        <f>VLOOKUP(H359,'3-Productie normen'!A:O,12,FALSE)</f>
        <v>B</v>
      </c>
      <c r="AC359" s="338"/>
      <c r="AE359" s="339">
        <f t="shared" si="54"/>
        <v>7968.75</v>
      </c>
    </row>
    <row r="360" spans="1:31" ht="14.1" customHeight="1">
      <c r="A360" s="71">
        <v>360</v>
      </c>
      <c r="B360" s="482" t="s">
        <v>64</v>
      </c>
      <c r="C360" s="482"/>
      <c r="D360" s="487" t="s">
        <v>184</v>
      </c>
      <c r="E360" s="243" t="s">
        <v>539</v>
      </c>
      <c r="F360" s="513" t="s">
        <v>185</v>
      </c>
      <c r="G360" s="82" t="s">
        <v>536</v>
      </c>
      <c r="H360" s="314" t="s">
        <v>145</v>
      </c>
      <c r="I360" s="459" t="s">
        <v>187</v>
      </c>
      <c r="J360" s="236">
        <v>21.5</v>
      </c>
      <c r="K360" s="336">
        <f t="shared" si="59"/>
        <v>255</v>
      </c>
      <c r="L360" s="247">
        <v>255</v>
      </c>
      <c r="M360" s="247"/>
      <c r="N360" s="247"/>
      <c r="O360" s="247"/>
      <c r="P360" s="247"/>
      <c r="Q360" s="247"/>
      <c r="R360" s="246" t="e">
        <f>IF(L360="nio",0,IF(L360&gt;0,L360*J360/X360,0))*VLOOKUP(B360,'2-Kosten per locatie'!$A$14:$C$56,3,FALSE)</f>
        <v>#DIV/0!</v>
      </c>
      <c r="S360" s="246">
        <f>IF(L360="nio",0,IF(M360&gt;0,M360*J360/Y360,0))*VLOOKUP(B360,'2-Kosten per locatie'!$A$14:$C$56,3,FALSE)</f>
        <v>0</v>
      </c>
      <c r="T360" s="246">
        <f>IF(L360="nio",0,IF(N360&gt;0,N360*J360/Z360,0))*VLOOKUP(B360,'2-Kosten per locatie'!$A$14:$C$56,3,FALSE)</f>
        <v>0</v>
      </c>
      <c r="U360" s="246">
        <f>IF(L360="nio",0,IF(O360&gt;0,O360*J360/AA360,0))*VLOOKUP(B360,'2-Kosten per locatie'!$A$14:$C$56,3,FALSE)</f>
        <v>0</v>
      </c>
      <c r="V360" s="246">
        <f>IF(L360="nio",0,IF(P360&gt;0,P360*J360/Z360,0))*VLOOKUP(B360,'2-Kosten per locatie'!$A$14:$C$56,3,FALSE)</f>
        <v>0</v>
      </c>
      <c r="W360" s="246">
        <f>IF(L360="nio",0,IF(Q360&gt;0,Q360*J360/AA360,0))*VLOOKUP(B360,'2-Kosten per locatie'!$A$14:$C$56,3,FALSE)</f>
        <v>0</v>
      </c>
      <c r="X360" s="337">
        <f>IF(L360="nio",0,IF(L360&gt;0,VLOOKUP(H360,'3-Productie normen'!A:L,VLOOKUP(L360,'3-Productie normen'!$B$35:$C$38,2,FALSE),FALSE)))</f>
        <v>0</v>
      </c>
      <c r="Y360" s="337">
        <f t="shared" si="60"/>
        <v>0</v>
      </c>
      <c r="Z360" s="337">
        <f t="shared" si="61"/>
        <v>0</v>
      </c>
      <c r="AA360" s="337">
        <f t="shared" si="62"/>
        <v>0</v>
      </c>
      <c r="AB360" s="338" t="str">
        <f>VLOOKUP(H360,'3-Productie normen'!A:O,12,FALSE)</f>
        <v>B</v>
      </c>
      <c r="AC360" s="338"/>
      <c r="AE360" s="339">
        <f t="shared" si="54"/>
        <v>5482.5</v>
      </c>
    </row>
    <row r="361" spans="1:31" ht="14.1" customHeight="1">
      <c r="A361" s="71">
        <v>361</v>
      </c>
      <c r="B361" s="482" t="s">
        <v>64</v>
      </c>
      <c r="C361" s="482"/>
      <c r="D361" s="487" t="s">
        <v>184</v>
      </c>
      <c r="E361" s="243" t="s">
        <v>540</v>
      </c>
      <c r="F361" s="513" t="s">
        <v>185</v>
      </c>
      <c r="G361" s="82" t="s">
        <v>536</v>
      </c>
      <c r="H361" s="314" t="s">
        <v>145</v>
      </c>
      <c r="I361" s="459" t="s">
        <v>187</v>
      </c>
      <c r="J361" s="236">
        <v>12.7</v>
      </c>
      <c r="K361" s="336">
        <f t="shared" si="59"/>
        <v>255</v>
      </c>
      <c r="L361" s="247">
        <v>255</v>
      </c>
      <c r="M361" s="247"/>
      <c r="N361" s="247"/>
      <c r="O361" s="247"/>
      <c r="P361" s="247"/>
      <c r="Q361" s="247"/>
      <c r="R361" s="246" t="e">
        <f>IF(L361="nio",0,IF(L361&gt;0,L361*J361/X361,0))*VLOOKUP(B361,'2-Kosten per locatie'!$A$14:$C$56,3,FALSE)</f>
        <v>#DIV/0!</v>
      </c>
      <c r="S361" s="246">
        <f>IF(L361="nio",0,IF(M361&gt;0,M361*J361/Y361,0))*VLOOKUP(B361,'2-Kosten per locatie'!$A$14:$C$56,3,FALSE)</f>
        <v>0</v>
      </c>
      <c r="T361" s="246">
        <f>IF(L361="nio",0,IF(N361&gt;0,N361*J361/Z361,0))*VLOOKUP(B361,'2-Kosten per locatie'!$A$14:$C$56,3,FALSE)</f>
        <v>0</v>
      </c>
      <c r="U361" s="246">
        <f>IF(L361="nio",0,IF(O361&gt;0,O361*J361/AA361,0))*VLOOKUP(B361,'2-Kosten per locatie'!$A$14:$C$56,3,FALSE)</f>
        <v>0</v>
      </c>
      <c r="V361" s="246">
        <f>IF(L361="nio",0,IF(P361&gt;0,P361*J361/Z361,0))*VLOOKUP(B361,'2-Kosten per locatie'!$A$14:$C$56,3,FALSE)</f>
        <v>0</v>
      </c>
      <c r="W361" s="246">
        <f>IF(L361="nio",0,IF(Q361&gt;0,Q361*J361/AA361,0))*VLOOKUP(B361,'2-Kosten per locatie'!$A$14:$C$56,3,FALSE)</f>
        <v>0</v>
      </c>
      <c r="X361" s="337">
        <f>IF(L361="nio",0,IF(L361&gt;0,VLOOKUP(H361,'3-Productie normen'!A:L,VLOOKUP(L361,'3-Productie normen'!$B$35:$C$38,2,FALSE),FALSE)))</f>
        <v>0</v>
      </c>
      <c r="Y361" s="337">
        <f t="shared" si="60"/>
        <v>0</v>
      </c>
      <c r="Z361" s="337">
        <f t="shared" si="61"/>
        <v>0</v>
      </c>
      <c r="AA361" s="337">
        <f t="shared" si="62"/>
        <v>0</v>
      </c>
      <c r="AB361" s="338" t="str">
        <f>VLOOKUP(H361,'3-Productie normen'!A:O,12,FALSE)</f>
        <v>B</v>
      </c>
      <c r="AC361" s="338"/>
      <c r="AE361" s="339">
        <f t="shared" si="54"/>
        <v>3238.5</v>
      </c>
    </row>
    <row r="362" spans="1:31" ht="14.1" customHeight="1">
      <c r="A362" s="71">
        <v>362</v>
      </c>
      <c r="B362" s="482" t="s">
        <v>64</v>
      </c>
      <c r="C362" s="482"/>
      <c r="D362" s="487" t="s">
        <v>184</v>
      </c>
      <c r="E362" s="243" t="s">
        <v>541</v>
      </c>
      <c r="F362" s="513" t="s">
        <v>185</v>
      </c>
      <c r="G362" s="82" t="s">
        <v>536</v>
      </c>
      <c r="H362" s="314" t="s">
        <v>145</v>
      </c>
      <c r="I362" s="82" t="s">
        <v>187</v>
      </c>
      <c r="J362" s="236">
        <v>12.7</v>
      </c>
      <c r="K362" s="336">
        <f t="shared" si="55"/>
        <v>255</v>
      </c>
      <c r="L362" s="247">
        <v>255</v>
      </c>
      <c r="M362" s="247"/>
      <c r="N362" s="247"/>
      <c r="O362" s="247"/>
      <c r="P362" s="247"/>
      <c r="Q362" s="247"/>
      <c r="R362" s="246" t="e">
        <f>IF(L362="nio",0,IF(L362&gt;0,L362*J362/X362,0))*VLOOKUP(B362,'2-Kosten per locatie'!$A$14:$C$56,3,FALSE)</f>
        <v>#DIV/0!</v>
      </c>
      <c r="S362" s="246">
        <f>IF(L362="nio",0,IF(M362&gt;0,M362*J362/Y362,0))*VLOOKUP(B362,'2-Kosten per locatie'!$A$14:$C$56,3,FALSE)</f>
        <v>0</v>
      </c>
      <c r="T362" s="246">
        <f>IF(L362="nio",0,IF(N362&gt;0,N362*J362/Z362,0))*VLOOKUP(B362,'2-Kosten per locatie'!$A$14:$C$56,3,FALSE)</f>
        <v>0</v>
      </c>
      <c r="U362" s="246">
        <f>IF(L362="nio",0,IF(O362&gt;0,O362*J362/AA362,0))*VLOOKUP(B362,'2-Kosten per locatie'!$A$14:$C$56,3,FALSE)</f>
        <v>0</v>
      </c>
      <c r="V362" s="246">
        <f>IF(L362="nio",0,IF(P362&gt;0,P362*J362/Z362,0))*VLOOKUP(B362,'2-Kosten per locatie'!$A$14:$C$56,3,FALSE)</f>
        <v>0</v>
      </c>
      <c r="W362" s="246">
        <f>IF(L362="nio",0,IF(Q362&gt;0,Q362*J362/AA362,0))*VLOOKUP(B362,'2-Kosten per locatie'!$A$14:$C$56,3,FALSE)</f>
        <v>0</v>
      </c>
      <c r="X362" s="337">
        <f>IF(L362="nio",0,IF(L362&gt;0,VLOOKUP(H362,'3-Productie normen'!A:L,VLOOKUP(L362,'3-Productie normen'!$B$35:$C$38,2,FALSE),FALSE)))</f>
        <v>0</v>
      </c>
      <c r="Y362" s="337">
        <f t="shared" si="56"/>
        <v>0</v>
      </c>
      <c r="Z362" s="337">
        <f t="shared" si="57"/>
        <v>0</v>
      </c>
      <c r="AA362" s="337">
        <f t="shared" si="58"/>
        <v>0</v>
      </c>
      <c r="AB362" s="338" t="str">
        <f>VLOOKUP(H362,'3-Productie normen'!A:O,12,FALSE)</f>
        <v>B</v>
      </c>
      <c r="AC362" s="338"/>
      <c r="AE362" s="339">
        <f t="shared" si="54"/>
        <v>3238.5</v>
      </c>
    </row>
    <row r="363" spans="1:31" ht="14.1" customHeight="1">
      <c r="A363" s="71">
        <v>363</v>
      </c>
      <c r="B363" s="482" t="s">
        <v>64</v>
      </c>
      <c r="C363" s="482"/>
      <c r="D363" s="487" t="s">
        <v>184</v>
      </c>
      <c r="E363" s="243" t="s">
        <v>542</v>
      </c>
      <c r="F363" s="513" t="s">
        <v>185</v>
      </c>
      <c r="G363" s="82" t="s">
        <v>543</v>
      </c>
      <c r="H363" s="314" t="s">
        <v>128</v>
      </c>
      <c r="I363" s="459" t="s">
        <v>225</v>
      </c>
      <c r="J363" s="236">
        <v>10.3</v>
      </c>
      <c r="K363" s="336">
        <f t="shared" si="55"/>
        <v>255</v>
      </c>
      <c r="L363" s="247">
        <v>255</v>
      </c>
      <c r="M363" s="247"/>
      <c r="N363" s="247"/>
      <c r="O363" s="247"/>
      <c r="P363" s="247"/>
      <c r="Q363" s="247"/>
      <c r="R363" s="246" t="e">
        <f>IF(L363="nio",0,IF(L363&gt;0,L363*J363/X363,0))*VLOOKUP(B363,'2-Kosten per locatie'!$A$14:$C$56,3,FALSE)</f>
        <v>#DIV/0!</v>
      </c>
      <c r="S363" s="246">
        <f>IF(L363="nio",0,IF(M363&gt;0,M363*J363/Y363,0))*VLOOKUP(B363,'2-Kosten per locatie'!$A$14:$C$56,3,FALSE)</f>
        <v>0</v>
      </c>
      <c r="T363" s="246">
        <f>IF(L363="nio",0,IF(N363&gt;0,N363*J363/Z363,0))*VLOOKUP(B363,'2-Kosten per locatie'!$A$14:$C$56,3,FALSE)</f>
        <v>0</v>
      </c>
      <c r="U363" s="246">
        <f>IF(L363="nio",0,IF(O363&gt;0,O363*J363/AA363,0))*VLOOKUP(B363,'2-Kosten per locatie'!$A$14:$C$56,3,FALSE)</f>
        <v>0</v>
      </c>
      <c r="V363" s="246">
        <f>IF(L363="nio",0,IF(P363&gt;0,P363*J363/Z363,0))*VLOOKUP(B363,'2-Kosten per locatie'!$A$14:$C$56,3,FALSE)</f>
        <v>0</v>
      </c>
      <c r="W363" s="246">
        <f>IF(L363="nio",0,IF(Q363&gt;0,Q363*J363/AA363,0))*VLOOKUP(B363,'2-Kosten per locatie'!$A$14:$C$56,3,FALSE)</f>
        <v>0</v>
      </c>
      <c r="X363" s="337">
        <f>IF(L363="nio",0,IF(L363&gt;0,VLOOKUP(H363,'3-Productie normen'!A:L,VLOOKUP(L363,'3-Productie normen'!$B$35:$C$38,2,FALSE),FALSE)))</f>
        <v>0</v>
      </c>
      <c r="Y363" s="337">
        <f t="shared" si="56"/>
        <v>0</v>
      </c>
      <c r="Z363" s="337">
        <f t="shared" si="57"/>
        <v>0</v>
      </c>
      <c r="AA363" s="337">
        <f t="shared" si="58"/>
        <v>0</v>
      </c>
      <c r="AB363" s="338" t="str">
        <f>VLOOKUP(H363,'3-Productie normen'!A:O,12,FALSE)</f>
        <v>B</v>
      </c>
      <c r="AC363" s="338"/>
      <c r="AE363" s="339">
        <f t="shared" si="54"/>
        <v>2626.5</v>
      </c>
    </row>
    <row r="364" spans="1:31" ht="14.1" customHeight="1">
      <c r="A364" s="71">
        <v>364</v>
      </c>
      <c r="B364" s="482" t="s">
        <v>64</v>
      </c>
      <c r="C364" s="482"/>
      <c r="D364" s="487" t="s">
        <v>280</v>
      </c>
      <c r="E364" s="243"/>
      <c r="F364" s="513" t="s">
        <v>185</v>
      </c>
      <c r="G364" s="82" t="s">
        <v>544</v>
      </c>
      <c r="H364" s="298" t="s">
        <v>143</v>
      </c>
      <c r="I364" s="459" t="s">
        <v>326</v>
      </c>
      <c r="J364" s="236">
        <v>26.2</v>
      </c>
      <c r="K364" s="336">
        <f t="shared" si="55"/>
        <v>255</v>
      </c>
      <c r="L364" s="247">
        <v>255</v>
      </c>
      <c r="M364" s="247"/>
      <c r="N364" s="247"/>
      <c r="O364" s="247"/>
      <c r="P364" s="247"/>
      <c r="Q364" s="247"/>
      <c r="R364" s="246" t="e">
        <f>IF(L364="nio",0,IF(L364&gt;0,L364*J364/X364,0))*VLOOKUP(B364,'2-Kosten per locatie'!$A$14:$C$56,3,FALSE)</f>
        <v>#DIV/0!</v>
      </c>
      <c r="S364" s="246">
        <f>IF(L364="nio",0,IF(M364&gt;0,M364*J364/Y364,0))*VLOOKUP(B364,'2-Kosten per locatie'!$A$14:$C$56,3,FALSE)</f>
        <v>0</v>
      </c>
      <c r="T364" s="246">
        <f>IF(L364="nio",0,IF(N364&gt;0,N364*J364/Z364,0))*VLOOKUP(B364,'2-Kosten per locatie'!$A$14:$C$56,3,FALSE)</f>
        <v>0</v>
      </c>
      <c r="U364" s="246">
        <f>IF(L364="nio",0,IF(O364&gt;0,O364*J364/AA364,0))*VLOOKUP(B364,'2-Kosten per locatie'!$A$14:$C$56,3,FALSE)</f>
        <v>0</v>
      </c>
      <c r="V364" s="246">
        <f>IF(L364="nio",0,IF(P364&gt;0,P364*J364/Z364,0))*VLOOKUP(B364,'2-Kosten per locatie'!$A$14:$C$56,3,FALSE)</f>
        <v>0</v>
      </c>
      <c r="W364" s="246">
        <f>IF(L364="nio",0,IF(Q364&gt;0,Q364*J364/AA364,0))*VLOOKUP(B364,'2-Kosten per locatie'!$A$14:$C$56,3,FALSE)</f>
        <v>0</v>
      </c>
      <c r="X364" s="337">
        <f>IF(L364="nio",0,IF(L364&gt;0,VLOOKUP(H364,'3-Productie normen'!A:L,VLOOKUP(L364,'3-Productie normen'!$B$35:$C$38,2,FALSE),FALSE)))</f>
        <v>0</v>
      </c>
      <c r="Y364" s="337">
        <f t="shared" si="56"/>
        <v>0</v>
      </c>
      <c r="Z364" s="337">
        <f t="shared" si="57"/>
        <v>0</v>
      </c>
      <c r="AA364" s="337">
        <f t="shared" si="58"/>
        <v>0</v>
      </c>
      <c r="AB364" s="338" t="str">
        <f>VLOOKUP(H364,'3-Productie normen'!A:O,12,FALSE)</f>
        <v>V</v>
      </c>
      <c r="AC364" s="338"/>
      <c r="AE364" s="339">
        <f t="shared" si="54"/>
        <v>6681</v>
      </c>
    </row>
    <row r="365" spans="1:31" ht="14.1" customHeight="1">
      <c r="A365" s="71">
        <v>365</v>
      </c>
      <c r="B365" s="482" t="s">
        <v>64</v>
      </c>
      <c r="C365" s="482"/>
      <c r="D365" s="487" t="s">
        <v>280</v>
      </c>
      <c r="E365" s="243"/>
      <c r="F365" s="513" t="s">
        <v>185</v>
      </c>
      <c r="G365" s="82" t="s">
        <v>544</v>
      </c>
      <c r="H365" s="298" t="s">
        <v>143</v>
      </c>
      <c r="I365" s="459" t="s">
        <v>326</v>
      </c>
      <c r="J365" s="236">
        <v>26.2</v>
      </c>
      <c r="K365" s="336">
        <f t="shared" si="55"/>
        <v>255</v>
      </c>
      <c r="L365" s="247">
        <v>255</v>
      </c>
      <c r="M365" s="247"/>
      <c r="N365" s="247"/>
      <c r="O365" s="247"/>
      <c r="P365" s="247"/>
      <c r="Q365" s="247"/>
      <c r="R365" s="246" t="e">
        <f>IF(L365="nio",0,IF(L365&gt;0,L365*J365/X365,0))*VLOOKUP(B365,'2-Kosten per locatie'!$A$14:$C$56,3,FALSE)</f>
        <v>#DIV/0!</v>
      </c>
      <c r="S365" s="246">
        <f>IF(L365="nio",0,IF(M365&gt;0,M365*J365/Y365,0))*VLOOKUP(B365,'2-Kosten per locatie'!$A$14:$C$56,3,FALSE)</f>
        <v>0</v>
      </c>
      <c r="T365" s="246">
        <f>IF(L365="nio",0,IF(N365&gt;0,N365*J365/Z365,0))*VLOOKUP(B365,'2-Kosten per locatie'!$A$14:$C$56,3,FALSE)</f>
        <v>0</v>
      </c>
      <c r="U365" s="246">
        <f>IF(L365="nio",0,IF(O365&gt;0,O365*J365/AA365,0))*VLOOKUP(B365,'2-Kosten per locatie'!$A$14:$C$56,3,FALSE)</f>
        <v>0</v>
      </c>
      <c r="V365" s="246">
        <f>IF(L365="nio",0,IF(P365&gt;0,P365*J365/Z365,0))*VLOOKUP(B365,'2-Kosten per locatie'!$A$14:$C$56,3,FALSE)</f>
        <v>0</v>
      </c>
      <c r="W365" s="246">
        <f>IF(L365="nio",0,IF(Q365&gt;0,Q365*J365/AA365,0))*VLOOKUP(B365,'2-Kosten per locatie'!$A$14:$C$56,3,FALSE)</f>
        <v>0</v>
      </c>
      <c r="X365" s="337">
        <f>IF(L365="nio",0,IF(L365&gt;0,VLOOKUP(H365,'3-Productie normen'!A:L,VLOOKUP(L365,'3-Productie normen'!$B$35:$C$38,2,FALSE),FALSE)))</f>
        <v>0</v>
      </c>
      <c r="Y365" s="337">
        <f t="shared" si="56"/>
        <v>0</v>
      </c>
      <c r="Z365" s="337">
        <f t="shared" si="57"/>
        <v>0</v>
      </c>
      <c r="AA365" s="337">
        <f t="shared" si="58"/>
        <v>0</v>
      </c>
      <c r="AB365" s="338" t="str">
        <f>VLOOKUP(H365,'3-Productie normen'!A:O,12,FALSE)</f>
        <v>V</v>
      </c>
      <c r="AC365" s="338"/>
      <c r="AE365" s="339">
        <f t="shared" si="54"/>
        <v>6681</v>
      </c>
    </row>
    <row r="366" spans="1:31" ht="14.1" customHeight="1">
      <c r="A366" s="71">
        <v>366</v>
      </c>
      <c r="B366" s="482" t="s">
        <v>65</v>
      </c>
      <c r="C366" s="482"/>
      <c r="D366" s="487" t="s">
        <v>231</v>
      </c>
      <c r="E366" s="243" t="s">
        <v>249</v>
      </c>
      <c r="F366" s="513" t="s">
        <v>185</v>
      </c>
      <c r="G366" s="82" t="s">
        <v>291</v>
      </c>
      <c r="H366" s="69" t="s">
        <v>135</v>
      </c>
      <c r="I366" s="82" t="s">
        <v>358</v>
      </c>
      <c r="J366" s="512">
        <v>21.917400000000001</v>
      </c>
      <c r="K366" s="336">
        <f t="shared" si="55"/>
        <v>255</v>
      </c>
      <c r="L366" s="247">
        <v>255</v>
      </c>
      <c r="M366" s="247"/>
      <c r="N366" s="247"/>
      <c r="O366" s="247"/>
      <c r="P366" s="247"/>
      <c r="Q366" s="247"/>
      <c r="R366" s="246" t="e">
        <f>IF(L366="nio",0,IF(L366&gt;0,L366*J366/X366,0))*VLOOKUP(B366,'2-Kosten per locatie'!$A$14:$C$56,3,FALSE)</f>
        <v>#DIV/0!</v>
      </c>
      <c r="S366" s="246">
        <f>IF(L366="nio",0,IF(M366&gt;0,M366*J366/Y366,0))*VLOOKUP(B366,'2-Kosten per locatie'!$A$14:$C$56,3,FALSE)</f>
        <v>0</v>
      </c>
      <c r="T366" s="246">
        <f>IF(L366="nio",0,IF(N366&gt;0,N366*J366/Z366,0))*VLOOKUP(B366,'2-Kosten per locatie'!$A$14:$C$56,3,FALSE)</f>
        <v>0</v>
      </c>
      <c r="U366" s="246">
        <f>IF(L366="nio",0,IF(O366&gt;0,O366*J366/AA366,0))*VLOOKUP(B366,'2-Kosten per locatie'!$A$14:$C$56,3,FALSE)</f>
        <v>0</v>
      </c>
      <c r="V366" s="246">
        <f>IF(L366="nio",0,IF(P366&gt;0,P366*J366/Z366,0))*VLOOKUP(B366,'2-Kosten per locatie'!$A$14:$C$56,3,FALSE)</f>
        <v>0</v>
      </c>
      <c r="W366" s="246">
        <f>IF(L366="nio",0,IF(Q366&gt;0,Q366*J366/AA366,0))*VLOOKUP(B366,'2-Kosten per locatie'!$A$14:$C$56,3,FALSE)</f>
        <v>0</v>
      </c>
      <c r="X366" s="337">
        <f>IF(L366="nio",0,IF(L366&gt;0,VLOOKUP(H366,'3-Productie normen'!A:L,VLOOKUP(L366,'3-Productie normen'!$B$35:$C$38,2,FALSE),FALSE)))</f>
        <v>0</v>
      </c>
      <c r="Y366" s="337">
        <f t="shared" si="56"/>
        <v>0</v>
      </c>
      <c r="Z366" s="337">
        <f t="shared" si="57"/>
        <v>0</v>
      </c>
      <c r="AA366" s="337">
        <f t="shared" si="58"/>
        <v>0</v>
      </c>
      <c r="AB366" s="338" t="str">
        <f>VLOOKUP(H366,'3-Productie normen'!A:O,12,FALSE)</f>
        <v>V</v>
      </c>
      <c r="AC366" s="338"/>
      <c r="AE366" s="339">
        <f t="shared" si="54"/>
        <v>5588.9369999999999</v>
      </c>
    </row>
    <row r="367" spans="1:31" ht="14.1" customHeight="1">
      <c r="A367" s="71">
        <v>367</v>
      </c>
      <c r="B367" s="482" t="s">
        <v>65</v>
      </c>
      <c r="C367" s="482"/>
      <c r="D367" s="487" t="s">
        <v>231</v>
      </c>
      <c r="E367" s="243" t="s">
        <v>253</v>
      </c>
      <c r="F367" s="513" t="s">
        <v>185</v>
      </c>
      <c r="G367" s="82" t="s">
        <v>285</v>
      </c>
      <c r="H367" s="314" t="s">
        <v>141</v>
      </c>
      <c r="I367" s="82" t="s">
        <v>203</v>
      </c>
      <c r="J367" s="512">
        <v>8.8991199999999999</v>
      </c>
      <c r="K367" s="336">
        <f t="shared" si="55"/>
        <v>255</v>
      </c>
      <c r="L367" s="247">
        <v>255</v>
      </c>
      <c r="M367" s="247"/>
      <c r="N367" s="247"/>
      <c r="O367" s="247"/>
      <c r="P367" s="247"/>
      <c r="Q367" s="247"/>
      <c r="R367" s="246" t="e">
        <f>IF(L367="nio",0,IF(L367&gt;0,L367*J367/X367,0))*VLOOKUP(B367,'2-Kosten per locatie'!$A$14:$C$56,3,FALSE)</f>
        <v>#DIV/0!</v>
      </c>
      <c r="S367" s="246">
        <f>IF(L367="nio",0,IF(M367&gt;0,M367*J367/Y367,0))*VLOOKUP(B367,'2-Kosten per locatie'!$A$14:$C$56,3,FALSE)</f>
        <v>0</v>
      </c>
      <c r="T367" s="246">
        <f>IF(L367="nio",0,IF(N367&gt;0,N367*J367/Z367,0))*VLOOKUP(B367,'2-Kosten per locatie'!$A$14:$C$56,3,FALSE)</f>
        <v>0</v>
      </c>
      <c r="U367" s="246">
        <f>IF(L367="nio",0,IF(O367&gt;0,O367*J367/AA367,0))*VLOOKUP(B367,'2-Kosten per locatie'!$A$14:$C$56,3,FALSE)</f>
        <v>0</v>
      </c>
      <c r="V367" s="246">
        <f>IF(L367="nio",0,IF(P367&gt;0,P367*J367/Z367,0))*VLOOKUP(B367,'2-Kosten per locatie'!$A$14:$C$56,3,FALSE)</f>
        <v>0</v>
      </c>
      <c r="W367" s="246">
        <f>IF(L367="nio",0,IF(Q367&gt;0,Q367*J367/AA367,0))*VLOOKUP(B367,'2-Kosten per locatie'!$A$14:$C$56,3,FALSE)</f>
        <v>0</v>
      </c>
      <c r="X367" s="337">
        <f>IF(L367="nio",0,IF(L367&gt;0,VLOOKUP(H367,'3-Productie normen'!A:L,VLOOKUP(L367,'3-Productie normen'!$B$35:$C$38,2,FALSE),FALSE)))</f>
        <v>0</v>
      </c>
      <c r="Y367" s="337">
        <f t="shared" si="56"/>
        <v>0</v>
      </c>
      <c r="Z367" s="337">
        <f t="shared" si="57"/>
        <v>0</v>
      </c>
      <c r="AA367" s="337">
        <f t="shared" si="58"/>
        <v>0</v>
      </c>
      <c r="AB367" s="338" t="str">
        <f>VLOOKUP(H367,'3-Productie normen'!A:O,12,FALSE)</f>
        <v>S</v>
      </c>
      <c r="AC367" s="338"/>
      <c r="AE367" s="339">
        <f t="shared" si="54"/>
        <v>2269.2755999999999</v>
      </c>
    </row>
    <row r="368" spans="1:31" ht="14.1" customHeight="1">
      <c r="A368" s="71">
        <v>368</v>
      </c>
      <c r="B368" s="482" t="s">
        <v>65</v>
      </c>
      <c r="C368" s="482"/>
      <c r="D368" s="487" t="s">
        <v>231</v>
      </c>
      <c r="E368" s="243" t="s">
        <v>247</v>
      </c>
      <c r="F368" s="513" t="s">
        <v>185</v>
      </c>
      <c r="G368" s="82" t="s">
        <v>545</v>
      </c>
      <c r="H368" s="314" t="s">
        <v>136</v>
      </c>
      <c r="I368" s="82" t="s">
        <v>358</v>
      </c>
      <c r="J368" s="512">
        <v>81.168130000000005</v>
      </c>
      <c r="K368" s="336">
        <f t="shared" si="55"/>
        <v>255</v>
      </c>
      <c r="L368" s="247">
        <v>255</v>
      </c>
      <c r="M368" s="247"/>
      <c r="N368" s="247"/>
      <c r="O368" s="247"/>
      <c r="P368" s="247"/>
      <c r="Q368" s="247"/>
      <c r="R368" s="246" t="e">
        <f>IF(L368="nio",0,IF(L368&gt;0,L368*J368/X368,0))*VLOOKUP(B368,'2-Kosten per locatie'!$A$14:$C$56,3,FALSE)</f>
        <v>#DIV/0!</v>
      </c>
      <c r="S368" s="246">
        <f>IF(L368="nio",0,IF(M368&gt;0,M368*J368/Y368,0))*VLOOKUP(B368,'2-Kosten per locatie'!$A$14:$C$56,3,FALSE)</f>
        <v>0</v>
      </c>
      <c r="T368" s="246">
        <f>IF(L368="nio",0,IF(N368&gt;0,N368*J368/Z368,0))*VLOOKUP(B368,'2-Kosten per locatie'!$A$14:$C$56,3,FALSE)</f>
        <v>0</v>
      </c>
      <c r="U368" s="246">
        <f>IF(L368="nio",0,IF(O368&gt;0,O368*J368/AA368,0))*VLOOKUP(B368,'2-Kosten per locatie'!$A$14:$C$56,3,FALSE)</f>
        <v>0</v>
      </c>
      <c r="V368" s="246">
        <f>IF(L368="nio",0,IF(P368&gt;0,P368*J368/Z368,0))*VLOOKUP(B368,'2-Kosten per locatie'!$A$14:$C$56,3,FALSE)</f>
        <v>0</v>
      </c>
      <c r="W368" s="246">
        <f>IF(L368="nio",0,IF(Q368&gt;0,Q368*J368/AA368,0))*VLOOKUP(B368,'2-Kosten per locatie'!$A$14:$C$56,3,FALSE)</f>
        <v>0</v>
      </c>
      <c r="X368" s="337">
        <f>IF(L368="nio",0,IF(L368&gt;0,VLOOKUP(H368,'3-Productie normen'!A:L,VLOOKUP(L368,'3-Productie normen'!$B$35:$C$38,2,FALSE),FALSE)))</f>
        <v>0</v>
      </c>
      <c r="Y368" s="337">
        <f t="shared" si="56"/>
        <v>0</v>
      </c>
      <c r="Z368" s="337">
        <f t="shared" si="57"/>
        <v>0</v>
      </c>
      <c r="AA368" s="337">
        <f t="shared" si="58"/>
        <v>0</v>
      </c>
      <c r="AB368" s="338" t="str">
        <f>VLOOKUP(H368,'3-Productie normen'!A:O,12,FALSE)</f>
        <v>S</v>
      </c>
      <c r="AC368" s="338"/>
      <c r="AE368" s="339">
        <f t="shared" si="54"/>
        <v>20697.873150000003</v>
      </c>
    </row>
    <row r="369" spans="1:31" ht="14.1" customHeight="1">
      <c r="A369" s="71">
        <v>369</v>
      </c>
      <c r="B369" s="482" t="s">
        <v>65</v>
      </c>
      <c r="C369" s="482"/>
      <c r="D369" s="487" t="s">
        <v>231</v>
      </c>
      <c r="E369" s="243" t="s">
        <v>546</v>
      </c>
      <c r="F369" s="513" t="s">
        <v>307</v>
      </c>
      <c r="G369" s="82" t="s">
        <v>146</v>
      </c>
      <c r="H369" s="80" t="s">
        <v>146</v>
      </c>
      <c r="I369" s="82" t="s">
        <v>358</v>
      </c>
      <c r="J369" s="512">
        <v>238.91855000000001</v>
      </c>
      <c r="K369" s="336">
        <f t="shared" si="55"/>
        <v>255</v>
      </c>
      <c r="L369" s="247">
        <v>255</v>
      </c>
      <c r="M369" s="247"/>
      <c r="N369" s="247"/>
      <c r="O369" s="247"/>
      <c r="P369" s="247"/>
      <c r="Q369" s="247"/>
      <c r="R369" s="246" t="e">
        <f>IF(L369="nio",0,IF(L369&gt;0,L369*J369/X369,0))*VLOOKUP(B369,'2-Kosten per locatie'!$A$14:$C$56,3,FALSE)</f>
        <v>#DIV/0!</v>
      </c>
      <c r="S369" s="246">
        <f>IF(L369="nio",0,IF(M369&gt;0,M369*J369/Y369,0))*VLOOKUP(B369,'2-Kosten per locatie'!$A$14:$C$56,3,FALSE)</f>
        <v>0</v>
      </c>
      <c r="T369" s="246">
        <f>IF(L369="nio",0,IF(N369&gt;0,N369*J369/Z369,0))*VLOOKUP(B369,'2-Kosten per locatie'!$A$14:$C$56,3,FALSE)</f>
        <v>0</v>
      </c>
      <c r="U369" s="246">
        <f>IF(L369="nio",0,IF(O369&gt;0,O369*J369/AA369,0))*VLOOKUP(B369,'2-Kosten per locatie'!$A$14:$C$56,3,FALSE)</f>
        <v>0</v>
      </c>
      <c r="V369" s="246">
        <f>IF(L369="nio",0,IF(P369&gt;0,P369*J369/Z369,0))*VLOOKUP(B369,'2-Kosten per locatie'!$A$14:$C$56,3,FALSE)</f>
        <v>0</v>
      </c>
      <c r="W369" s="246">
        <f>IF(L369="nio",0,IF(Q369&gt;0,Q369*J369/AA369,0))*VLOOKUP(B369,'2-Kosten per locatie'!$A$14:$C$56,3,FALSE)</f>
        <v>0</v>
      </c>
      <c r="X369" s="337">
        <f>IF(L369="nio",0,IF(L369&gt;0,VLOOKUP(H369,'3-Productie normen'!A:L,VLOOKUP(L369,'3-Productie normen'!$B$35:$C$38,2,FALSE),FALSE)))</f>
        <v>0</v>
      </c>
      <c r="Y369" s="337">
        <f t="shared" si="56"/>
        <v>0</v>
      </c>
      <c r="Z369" s="337">
        <f t="shared" si="57"/>
        <v>0</v>
      </c>
      <c r="AA369" s="337">
        <f t="shared" si="58"/>
        <v>0</v>
      </c>
      <c r="AB369" s="338" t="str">
        <f>VLOOKUP(H369,'3-Productie normen'!A:O,12,FALSE)</f>
        <v>V</v>
      </c>
      <c r="AC369" s="338"/>
      <c r="AE369" s="339">
        <f t="shared" si="54"/>
        <v>60924.230250000001</v>
      </c>
    </row>
    <row r="370" spans="1:31" ht="14.1" customHeight="1">
      <c r="A370" s="71">
        <v>370</v>
      </c>
      <c r="B370" s="482" t="s">
        <v>65</v>
      </c>
      <c r="C370" s="482"/>
      <c r="D370" s="487" t="s">
        <v>231</v>
      </c>
      <c r="E370" s="243" t="s">
        <v>245</v>
      </c>
      <c r="F370" s="513" t="s">
        <v>307</v>
      </c>
      <c r="G370" s="82" t="s">
        <v>146</v>
      </c>
      <c r="H370" s="80" t="s">
        <v>146</v>
      </c>
      <c r="I370" s="82" t="s">
        <v>358</v>
      </c>
      <c r="J370" s="512">
        <v>58.654179999999997</v>
      </c>
      <c r="K370" s="336">
        <f t="shared" si="55"/>
        <v>255</v>
      </c>
      <c r="L370" s="247">
        <v>255</v>
      </c>
      <c r="M370" s="247"/>
      <c r="N370" s="247"/>
      <c r="O370" s="247"/>
      <c r="P370" s="247"/>
      <c r="Q370" s="247"/>
      <c r="R370" s="246" t="e">
        <f>IF(L370="nio",0,IF(L370&gt;0,L370*J370/X370,0))*VLOOKUP(B370,'2-Kosten per locatie'!$A$14:$C$56,3,FALSE)</f>
        <v>#DIV/0!</v>
      </c>
      <c r="S370" s="246">
        <f>IF(L370="nio",0,IF(M370&gt;0,M370*J370/Y370,0))*VLOOKUP(B370,'2-Kosten per locatie'!$A$14:$C$56,3,FALSE)</f>
        <v>0</v>
      </c>
      <c r="T370" s="246">
        <f>IF(L370="nio",0,IF(N370&gt;0,N370*J370/Z370,0))*VLOOKUP(B370,'2-Kosten per locatie'!$A$14:$C$56,3,FALSE)</f>
        <v>0</v>
      </c>
      <c r="U370" s="246">
        <f>IF(L370="nio",0,IF(O370&gt;0,O370*J370/AA370,0))*VLOOKUP(B370,'2-Kosten per locatie'!$A$14:$C$56,3,FALSE)</f>
        <v>0</v>
      </c>
      <c r="V370" s="246">
        <f>IF(L370="nio",0,IF(P370&gt;0,P370*J370/Z370,0))*VLOOKUP(B370,'2-Kosten per locatie'!$A$14:$C$56,3,FALSE)</f>
        <v>0</v>
      </c>
      <c r="W370" s="246">
        <f>IF(L370="nio",0,IF(Q370&gt;0,Q370*J370/AA370,0))*VLOOKUP(B370,'2-Kosten per locatie'!$A$14:$C$56,3,FALSE)</f>
        <v>0</v>
      </c>
      <c r="X370" s="337">
        <f>IF(L370="nio",0,IF(L370&gt;0,VLOOKUP(H370,'3-Productie normen'!A:L,VLOOKUP(L370,'3-Productie normen'!$B$35:$C$38,2,FALSE),FALSE)))</f>
        <v>0</v>
      </c>
      <c r="Y370" s="337">
        <f t="shared" si="56"/>
        <v>0</v>
      </c>
      <c r="Z370" s="337">
        <f t="shared" si="57"/>
        <v>0</v>
      </c>
      <c r="AA370" s="337">
        <f t="shared" si="58"/>
        <v>0</v>
      </c>
      <c r="AB370" s="338" t="str">
        <f>VLOOKUP(H370,'3-Productie normen'!A:O,12,FALSE)</f>
        <v>V</v>
      </c>
      <c r="AC370" s="338"/>
      <c r="AE370" s="339">
        <f t="shared" si="54"/>
        <v>14956.8159</v>
      </c>
    </row>
    <row r="371" spans="1:31" ht="14.1" customHeight="1">
      <c r="A371" s="71">
        <v>371</v>
      </c>
      <c r="B371" s="482" t="s">
        <v>65</v>
      </c>
      <c r="C371" s="482"/>
      <c r="D371" s="487" t="s">
        <v>231</v>
      </c>
      <c r="E371" s="243" t="s">
        <v>547</v>
      </c>
      <c r="F371" s="513" t="s">
        <v>307</v>
      </c>
      <c r="G371" s="82" t="s">
        <v>146</v>
      </c>
      <c r="H371" s="80" t="s">
        <v>146</v>
      </c>
      <c r="I371" s="82" t="s">
        <v>358</v>
      </c>
      <c r="J371" s="512">
        <v>9.6372599999999995</v>
      </c>
      <c r="K371" s="336">
        <f t="shared" si="55"/>
        <v>255</v>
      </c>
      <c r="L371" s="247">
        <v>255</v>
      </c>
      <c r="M371" s="247"/>
      <c r="N371" s="247"/>
      <c r="O371" s="247"/>
      <c r="P371" s="247"/>
      <c r="Q371" s="247"/>
      <c r="R371" s="246" t="e">
        <f>IF(L371="nio",0,IF(L371&gt;0,L371*J371/X371,0))*VLOOKUP(B371,'2-Kosten per locatie'!$A$14:$C$56,3,FALSE)</f>
        <v>#DIV/0!</v>
      </c>
      <c r="S371" s="246">
        <f>IF(L371="nio",0,IF(M371&gt;0,M371*J371/Y371,0))*VLOOKUP(B371,'2-Kosten per locatie'!$A$14:$C$56,3,FALSE)</f>
        <v>0</v>
      </c>
      <c r="T371" s="246">
        <f>IF(L371="nio",0,IF(N371&gt;0,N371*J371/Z371,0))*VLOOKUP(B371,'2-Kosten per locatie'!$A$14:$C$56,3,FALSE)</f>
        <v>0</v>
      </c>
      <c r="U371" s="246">
        <f>IF(L371="nio",0,IF(O371&gt;0,O371*J371/AA371,0))*VLOOKUP(B371,'2-Kosten per locatie'!$A$14:$C$56,3,FALSE)</f>
        <v>0</v>
      </c>
      <c r="V371" s="246">
        <f>IF(L371="nio",0,IF(P371&gt;0,P371*J371/Z371,0))*VLOOKUP(B371,'2-Kosten per locatie'!$A$14:$C$56,3,FALSE)</f>
        <v>0</v>
      </c>
      <c r="W371" s="246">
        <f>IF(L371="nio",0,IF(Q371&gt;0,Q371*J371/AA371,0))*VLOOKUP(B371,'2-Kosten per locatie'!$A$14:$C$56,3,FALSE)</f>
        <v>0</v>
      </c>
      <c r="X371" s="337">
        <f>IF(L371="nio",0,IF(L371&gt;0,VLOOKUP(H371,'3-Productie normen'!A:L,VLOOKUP(L371,'3-Productie normen'!$B$35:$C$38,2,FALSE),FALSE)))</f>
        <v>0</v>
      </c>
      <c r="Y371" s="337">
        <f t="shared" si="56"/>
        <v>0</v>
      </c>
      <c r="Z371" s="337">
        <f t="shared" si="57"/>
        <v>0</v>
      </c>
      <c r="AA371" s="337">
        <f t="shared" si="58"/>
        <v>0</v>
      </c>
      <c r="AB371" s="338" t="str">
        <f>VLOOKUP(H371,'3-Productie normen'!A:O,12,FALSE)</f>
        <v>V</v>
      </c>
      <c r="AC371" s="338"/>
      <c r="AE371" s="339">
        <f t="shared" si="54"/>
        <v>2457.5012999999999</v>
      </c>
    </row>
    <row r="372" spans="1:31" ht="14.1" customHeight="1">
      <c r="A372" s="71">
        <v>372</v>
      </c>
      <c r="B372" s="482" t="s">
        <v>65</v>
      </c>
      <c r="C372" s="482"/>
      <c r="D372" s="487" t="s">
        <v>231</v>
      </c>
      <c r="E372" s="243" t="s">
        <v>244</v>
      </c>
      <c r="F372" s="513" t="s">
        <v>307</v>
      </c>
      <c r="G372" s="82" t="s">
        <v>146</v>
      </c>
      <c r="H372" s="80" t="s">
        <v>146</v>
      </c>
      <c r="I372" s="82" t="s">
        <v>358</v>
      </c>
      <c r="J372" s="512">
        <v>8.6295099999999998</v>
      </c>
      <c r="K372" s="336">
        <f t="shared" si="55"/>
        <v>255</v>
      </c>
      <c r="L372" s="247">
        <v>255</v>
      </c>
      <c r="M372" s="247"/>
      <c r="N372" s="247"/>
      <c r="O372" s="247"/>
      <c r="P372" s="247"/>
      <c r="Q372" s="247"/>
      <c r="R372" s="246" t="e">
        <f>IF(L372="nio",0,IF(L372&gt;0,L372*J372/X372,0))*VLOOKUP(B372,'2-Kosten per locatie'!$A$14:$C$56,3,FALSE)</f>
        <v>#DIV/0!</v>
      </c>
      <c r="S372" s="246">
        <f>IF(L372="nio",0,IF(M372&gt;0,M372*J372/Y372,0))*VLOOKUP(B372,'2-Kosten per locatie'!$A$14:$C$56,3,FALSE)</f>
        <v>0</v>
      </c>
      <c r="T372" s="246">
        <f>IF(L372="nio",0,IF(N372&gt;0,N372*J372/Z372,0))*VLOOKUP(B372,'2-Kosten per locatie'!$A$14:$C$56,3,FALSE)</f>
        <v>0</v>
      </c>
      <c r="U372" s="246">
        <f>IF(L372="nio",0,IF(O372&gt;0,O372*J372/AA372,0))*VLOOKUP(B372,'2-Kosten per locatie'!$A$14:$C$56,3,FALSE)</f>
        <v>0</v>
      </c>
      <c r="V372" s="246">
        <f>IF(L372="nio",0,IF(P372&gt;0,P372*J372/Z372,0))*VLOOKUP(B372,'2-Kosten per locatie'!$A$14:$C$56,3,FALSE)</f>
        <v>0</v>
      </c>
      <c r="W372" s="246">
        <f>IF(L372="nio",0,IF(Q372&gt;0,Q372*J372/AA372,0))*VLOOKUP(B372,'2-Kosten per locatie'!$A$14:$C$56,3,FALSE)</f>
        <v>0</v>
      </c>
      <c r="X372" s="337">
        <f>IF(L372="nio",0,IF(L372&gt;0,VLOOKUP(H372,'3-Productie normen'!A:L,VLOOKUP(L372,'3-Productie normen'!$B$35:$C$38,2,FALSE),FALSE)))</f>
        <v>0</v>
      </c>
      <c r="Y372" s="337">
        <f t="shared" si="56"/>
        <v>0</v>
      </c>
      <c r="Z372" s="337">
        <f t="shared" si="57"/>
        <v>0</v>
      </c>
      <c r="AA372" s="337">
        <f t="shared" si="58"/>
        <v>0</v>
      </c>
      <c r="AB372" s="338" t="str">
        <f>VLOOKUP(H372,'3-Productie normen'!A:O,12,FALSE)</f>
        <v>V</v>
      </c>
      <c r="AC372" s="338"/>
      <c r="AE372" s="339">
        <f t="shared" si="54"/>
        <v>2200.5250499999997</v>
      </c>
    </row>
    <row r="373" spans="1:31" ht="14.1" customHeight="1">
      <c r="A373" s="71">
        <v>373</v>
      </c>
      <c r="B373" s="482" t="s">
        <v>65</v>
      </c>
      <c r="C373" s="482"/>
      <c r="D373" s="487" t="s">
        <v>231</v>
      </c>
      <c r="E373" s="243" t="s">
        <v>548</v>
      </c>
      <c r="F373" s="513" t="s">
        <v>197</v>
      </c>
      <c r="G373" s="82" t="s">
        <v>549</v>
      </c>
      <c r="H373" s="80" t="s">
        <v>148</v>
      </c>
      <c r="I373" s="82" t="s">
        <v>358</v>
      </c>
      <c r="J373" s="512">
        <v>42.337780000000002</v>
      </c>
      <c r="K373" s="336">
        <f t="shared" si="55"/>
        <v>0</v>
      </c>
      <c r="L373" s="247" t="s">
        <v>199</v>
      </c>
      <c r="M373" s="247"/>
      <c r="N373" s="247"/>
      <c r="O373" s="247"/>
      <c r="P373" s="247"/>
      <c r="Q373" s="247"/>
      <c r="R373" s="246">
        <f>IF(L373="nio",0,IF(L373&gt;0,L373*J373/X373,0))*VLOOKUP(B373,'2-Kosten per locatie'!$A$14:$C$56,3,FALSE)</f>
        <v>0</v>
      </c>
      <c r="S373" s="246">
        <f>IF(L373="nio",0,IF(M373&gt;0,M373*J373/Y373,0))*VLOOKUP(B373,'2-Kosten per locatie'!$A$14:$C$56,3,FALSE)</f>
        <v>0</v>
      </c>
      <c r="T373" s="246">
        <f>IF(L373="nio",0,IF(N373&gt;0,N373*J373/Z373,0))*VLOOKUP(B373,'2-Kosten per locatie'!$A$14:$C$56,3,FALSE)</f>
        <v>0</v>
      </c>
      <c r="U373" s="246">
        <f>IF(L373="nio",0,IF(O373&gt;0,O373*J373/AA373,0))*VLOOKUP(B373,'2-Kosten per locatie'!$A$14:$C$56,3,FALSE)</f>
        <v>0</v>
      </c>
      <c r="V373" s="246">
        <f>IF(L373="nio",0,IF(P373&gt;0,P373*J373/Z373,0))*VLOOKUP(B373,'2-Kosten per locatie'!$A$14:$C$56,3,FALSE)</f>
        <v>0</v>
      </c>
      <c r="W373" s="246">
        <f>IF(L373="nio",0,IF(Q373&gt;0,Q373*J373/AA373,0))*VLOOKUP(B373,'2-Kosten per locatie'!$A$14:$C$56,3,FALSE)</f>
        <v>0</v>
      </c>
      <c r="X373" s="337">
        <f>IF(L373="nio",0,IF(L373&gt;0,VLOOKUP(H373,'3-Productie normen'!A:L,VLOOKUP(L373,'3-Productie normen'!$B$35:$C$38,2,FALSE),FALSE)))</f>
        <v>0</v>
      </c>
      <c r="Y373" s="337">
        <f t="shared" si="56"/>
        <v>0</v>
      </c>
      <c r="Z373" s="337">
        <f t="shared" si="57"/>
        <v>0</v>
      </c>
      <c r="AA373" s="337">
        <f t="shared" si="58"/>
        <v>0</v>
      </c>
      <c r="AB373" s="338">
        <f>VLOOKUP(H373,'3-Productie normen'!A:O,12,FALSE)</f>
        <v>0</v>
      </c>
      <c r="AC373" s="338"/>
      <c r="AE373" s="339">
        <f t="shared" si="54"/>
        <v>0</v>
      </c>
    </row>
    <row r="374" spans="1:31" ht="14.1" customHeight="1">
      <c r="A374" s="71">
        <v>374</v>
      </c>
      <c r="B374" s="482" t="s">
        <v>65</v>
      </c>
      <c r="C374" s="482"/>
      <c r="D374" s="487" t="s">
        <v>231</v>
      </c>
      <c r="E374" s="243" t="s">
        <v>242</v>
      </c>
      <c r="F374" s="513" t="s">
        <v>185</v>
      </c>
      <c r="G374" s="82" t="s">
        <v>285</v>
      </c>
      <c r="H374" s="511" t="s">
        <v>141</v>
      </c>
      <c r="I374" s="82" t="s">
        <v>203</v>
      </c>
      <c r="J374" s="512">
        <v>3.9864999999999999</v>
      </c>
      <c r="K374" s="336">
        <f t="shared" si="55"/>
        <v>255</v>
      </c>
      <c r="L374" s="247">
        <v>255</v>
      </c>
      <c r="M374" s="247"/>
      <c r="N374" s="247"/>
      <c r="O374" s="247"/>
      <c r="P374" s="247"/>
      <c r="Q374" s="247"/>
      <c r="R374" s="246" t="e">
        <f>IF(L374="nio",0,IF(L374&gt;0,L374*J374/X374,0))*VLOOKUP(B374,'2-Kosten per locatie'!$A$14:$C$56,3,FALSE)</f>
        <v>#DIV/0!</v>
      </c>
      <c r="S374" s="246">
        <f>IF(L374="nio",0,IF(M374&gt;0,M374*J374/Y374,0))*VLOOKUP(B374,'2-Kosten per locatie'!$A$14:$C$56,3,FALSE)</f>
        <v>0</v>
      </c>
      <c r="T374" s="246">
        <f>IF(L374="nio",0,IF(N374&gt;0,N374*J374/Z374,0))*VLOOKUP(B374,'2-Kosten per locatie'!$A$14:$C$56,3,FALSE)</f>
        <v>0</v>
      </c>
      <c r="U374" s="246">
        <f>IF(L374="nio",0,IF(O374&gt;0,O374*J374/AA374,0))*VLOOKUP(B374,'2-Kosten per locatie'!$A$14:$C$56,3,FALSE)</f>
        <v>0</v>
      </c>
      <c r="V374" s="246">
        <f>IF(L374="nio",0,IF(P374&gt;0,P374*J374/Z374,0))*VLOOKUP(B374,'2-Kosten per locatie'!$A$14:$C$56,3,FALSE)</f>
        <v>0</v>
      </c>
      <c r="W374" s="246">
        <f>IF(L374="nio",0,IF(Q374&gt;0,Q374*J374/AA374,0))*VLOOKUP(B374,'2-Kosten per locatie'!$A$14:$C$56,3,FALSE)</f>
        <v>0</v>
      </c>
      <c r="X374" s="337">
        <f>IF(L374="nio",0,IF(L374&gt;0,VLOOKUP(H374,'3-Productie normen'!A:L,VLOOKUP(L374,'3-Productie normen'!$B$35:$C$38,2,FALSE),FALSE)))</f>
        <v>0</v>
      </c>
      <c r="Y374" s="337">
        <f t="shared" si="56"/>
        <v>0</v>
      </c>
      <c r="Z374" s="337">
        <f t="shared" si="57"/>
        <v>0</v>
      </c>
      <c r="AA374" s="337">
        <f t="shared" si="58"/>
        <v>0</v>
      </c>
      <c r="AB374" s="338" t="str">
        <f>VLOOKUP(H374,'3-Productie normen'!A:O,12,FALSE)</f>
        <v>S</v>
      </c>
      <c r="AC374" s="338"/>
      <c r="AE374" s="339">
        <f t="shared" si="54"/>
        <v>1016.5575</v>
      </c>
    </row>
    <row r="375" spans="1:31" ht="14.1" customHeight="1">
      <c r="A375" s="71">
        <v>375</v>
      </c>
      <c r="B375" s="482" t="s">
        <v>65</v>
      </c>
      <c r="C375" s="482"/>
      <c r="D375" s="487" t="s">
        <v>231</v>
      </c>
      <c r="E375" s="243" t="s">
        <v>550</v>
      </c>
      <c r="F375" s="513" t="s">
        <v>197</v>
      </c>
      <c r="G375" s="82" t="s">
        <v>301</v>
      </c>
      <c r="H375" s="80" t="s">
        <v>148</v>
      </c>
      <c r="I375" s="82" t="s">
        <v>358</v>
      </c>
      <c r="J375" s="512">
        <v>1.2176100000000001</v>
      </c>
      <c r="K375" s="336">
        <f t="shared" si="55"/>
        <v>0</v>
      </c>
      <c r="L375" s="247" t="s">
        <v>199</v>
      </c>
      <c r="M375" s="247"/>
      <c r="N375" s="247"/>
      <c r="O375" s="247"/>
      <c r="P375" s="247"/>
      <c r="Q375" s="247"/>
      <c r="R375" s="246">
        <f>IF(L375="nio",0,IF(L375&gt;0,L375*J375/X375,0))*VLOOKUP(B375,'2-Kosten per locatie'!$A$14:$C$56,3,FALSE)</f>
        <v>0</v>
      </c>
      <c r="S375" s="246">
        <f>IF(L375="nio",0,IF(M375&gt;0,M375*J375/Y375,0))*VLOOKUP(B375,'2-Kosten per locatie'!$A$14:$C$56,3,FALSE)</f>
        <v>0</v>
      </c>
      <c r="T375" s="246">
        <f>IF(L375="nio",0,IF(N375&gt;0,N375*J375/Z375,0))*VLOOKUP(B375,'2-Kosten per locatie'!$A$14:$C$56,3,FALSE)</f>
        <v>0</v>
      </c>
      <c r="U375" s="246">
        <f>IF(L375="nio",0,IF(O375&gt;0,O375*J375/AA375,0))*VLOOKUP(B375,'2-Kosten per locatie'!$A$14:$C$56,3,FALSE)</f>
        <v>0</v>
      </c>
      <c r="V375" s="246">
        <f>IF(L375="nio",0,IF(P375&gt;0,P375*J375/Z375,0))*VLOOKUP(B375,'2-Kosten per locatie'!$A$14:$C$56,3,FALSE)</f>
        <v>0</v>
      </c>
      <c r="W375" s="246">
        <f>IF(L375="nio",0,IF(Q375&gt;0,Q375*J375/AA375,0))*VLOOKUP(B375,'2-Kosten per locatie'!$A$14:$C$56,3,FALSE)</f>
        <v>0</v>
      </c>
      <c r="X375" s="337">
        <f>IF(L375="nio",0,IF(L375&gt;0,VLOOKUP(H375,'3-Productie normen'!A:L,VLOOKUP(L375,'3-Productie normen'!$B$35:$C$38,2,FALSE),FALSE)))</f>
        <v>0</v>
      </c>
      <c r="Y375" s="337">
        <f t="shared" si="56"/>
        <v>0</v>
      </c>
      <c r="Z375" s="337">
        <f t="shared" si="57"/>
        <v>0</v>
      </c>
      <c r="AA375" s="337">
        <f t="shared" si="58"/>
        <v>0</v>
      </c>
      <c r="AB375" s="338">
        <f>VLOOKUP(H375,'3-Productie normen'!A:O,12,FALSE)</f>
        <v>0</v>
      </c>
      <c r="AC375" s="338"/>
      <c r="AE375" s="339">
        <f t="shared" si="54"/>
        <v>0</v>
      </c>
    </row>
    <row r="376" spans="1:31" ht="14.1" customHeight="1">
      <c r="A376" s="71">
        <v>376</v>
      </c>
      <c r="B376" s="482" t="s">
        <v>65</v>
      </c>
      <c r="C376" s="482"/>
      <c r="D376" s="487" t="s">
        <v>231</v>
      </c>
      <c r="E376" s="243" t="s">
        <v>551</v>
      </c>
      <c r="F376" s="513" t="s">
        <v>185</v>
      </c>
      <c r="G376" s="82" t="s">
        <v>552</v>
      </c>
      <c r="H376" s="80" t="s">
        <v>131</v>
      </c>
      <c r="I376" s="82" t="s">
        <v>203</v>
      </c>
      <c r="J376" s="512">
        <v>8.5034500000000008</v>
      </c>
      <c r="K376" s="336">
        <f t="shared" si="55"/>
        <v>255</v>
      </c>
      <c r="L376" s="247">
        <v>255</v>
      </c>
      <c r="M376" s="247"/>
      <c r="N376" s="247"/>
      <c r="O376" s="247"/>
      <c r="P376" s="247"/>
      <c r="Q376" s="247"/>
      <c r="R376" s="246" t="e">
        <f>IF(L376="nio",0,IF(L376&gt;0,L376*J376/X376,0))*VLOOKUP(B376,'2-Kosten per locatie'!$A$14:$C$56,3,FALSE)</f>
        <v>#DIV/0!</v>
      </c>
      <c r="S376" s="246">
        <f>IF(L376="nio",0,IF(M376&gt;0,M376*J376/Y376,0))*VLOOKUP(B376,'2-Kosten per locatie'!$A$14:$C$56,3,FALSE)</f>
        <v>0</v>
      </c>
      <c r="T376" s="246">
        <f>IF(L376="nio",0,IF(N376&gt;0,N376*J376/Z376,0))*VLOOKUP(B376,'2-Kosten per locatie'!$A$14:$C$56,3,FALSE)</f>
        <v>0</v>
      </c>
      <c r="U376" s="246">
        <f>IF(L376="nio",0,IF(O376&gt;0,O376*J376/AA376,0))*VLOOKUP(B376,'2-Kosten per locatie'!$A$14:$C$56,3,FALSE)</f>
        <v>0</v>
      </c>
      <c r="V376" s="246">
        <f>IF(L376="nio",0,IF(P376&gt;0,P376*J376/Z376,0))*VLOOKUP(B376,'2-Kosten per locatie'!$A$14:$C$56,3,FALSE)</f>
        <v>0</v>
      </c>
      <c r="W376" s="246">
        <f>IF(L376="nio",0,IF(Q376&gt;0,Q376*J376/AA376,0))*VLOOKUP(B376,'2-Kosten per locatie'!$A$14:$C$56,3,FALSE)</f>
        <v>0</v>
      </c>
      <c r="X376" s="337">
        <f>IF(L376="nio",0,IF(L376&gt;0,VLOOKUP(H376,'3-Productie normen'!A:L,VLOOKUP(L376,'3-Productie normen'!$B$35:$C$38,2,FALSE),FALSE)))</f>
        <v>0</v>
      </c>
      <c r="Y376" s="337">
        <f t="shared" si="56"/>
        <v>0</v>
      </c>
      <c r="Z376" s="337">
        <f t="shared" si="57"/>
        <v>0</v>
      </c>
      <c r="AA376" s="337">
        <f t="shared" si="58"/>
        <v>0</v>
      </c>
      <c r="AB376" s="338" t="str">
        <f>VLOOKUP(H376,'3-Productie normen'!A:O,12,FALSE)</f>
        <v>S</v>
      </c>
      <c r="AC376" s="338"/>
      <c r="AE376" s="339">
        <f t="shared" si="54"/>
        <v>2168.3797500000001</v>
      </c>
    </row>
    <row r="377" spans="1:31" ht="14.1" customHeight="1">
      <c r="A377" s="71">
        <v>377</v>
      </c>
      <c r="B377" s="482" t="s">
        <v>65</v>
      </c>
      <c r="C377" s="482"/>
      <c r="D377" s="487">
        <v>1</v>
      </c>
      <c r="E377" s="243" t="s">
        <v>249</v>
      </c>
      <c r="F377" s="513" t="s">
        <v>185</v>
      </c>
      <c r="G377" s="82" t="s">
        <v>553</v>
      </c>
      <c r="H377" s="80" t="s">
        <v>135</v>
      </c>
      <c r="I377" s="82" t="s">
        <v>358</v>
      </c>
      <c r="J377" s="512">
        <v>18.793220000000002</v>
      </c>
      <c r="K377" s="336">
        <f t="shared" si="55"/>
        <v>255</v>
      </c>
      <c r="L377" s="247">
        <v>255</v>
      </c>
      <c r="M377" s="247"/>
      <c r="N377" s="247"/>
      <c r="O377" s="247"/>
      <c r="P377" s="247"/>
      <c r="Q377" s="247"/>
      <c r="R377" s="246" t="e">
        <f>IF(L377="nio",0,IF(L377&gt;0,L377*J377/X377,0))*VLOOKUP(B377,'2-Kosten per locatie'!$A$14:$C$56,3,FALSE)</f>
        <v>#DIV/0!</v>
      </c>
      <c r="S377" s="246">
        <f>IF(L377="nio",0,IF(M377&gt;0,M377*J377/Y377,0))*VLOOKUP(B377,'2-Kosten per locatie'!$A$14:$C$56,3,FALSE)</f>
        <v>0</v>
      </c>
      <c r="T377" s="246">
        <f>IF(L377="nio",0,IF(N377&gt;0,N377*J377/Z377,0))*VLOOKUP(B377,'2-Kosten per locatie'!$A$14:$C$56,3,FALSE)</f>
        <v>0</v>
      </c>
      <c r="U377" s="246">
        <f>IF(L377="nio",0,IF(O377&gt;0,O377*J377/AA377,0))*VLOOKUP(B377,'2-Kosten per locatie'!$A$14:$C$56,3,FALSE)</f>
        <v>0</v>
      </c>
      <c r="V377" s="246">
        <f>IF(L377="nio",0,IF(P377&gt;0,P377*J377/Z377,0))*VLOOKUP(B377,'2-Kosten per locatie'!$A$14:$C$56,3,FALSE)</f>
        <v>0</v>
      </c>
      <c r="W377" s="246">
        <f>IF(L377="nio",0,IF(Q377&gt;0,Q377*J377/AA377,0))*VLOOKUP(B377,'2-Kosten per locatie'!$A$14:$C$56,3,FALSE)</f>
        <v>0</v>
      </c>
      <c r="X377" s="337">
        <f>IF(L377="nio",0,IF(L377&gt;0,VLOOKUP(H377,'3-Productie normen'!A:L,VLOOKUP(L377,'3-Productie normen'!$B$35:$C$38,2,FALSE),FALSE)))</f>
        <v>0</v>
      </c>
      <c r="Y377" s="337">
        <f t="shared" si="56"/>
        <v>0</v>
      </c>
      <c r="Z377" s="337">
        <f t="shared" si="57"/>
        <v>0</v>
      </c>
      <c r="AA377" s="337">
        <f t="shared" si="58"/>
        <v>0</v>
      </c>
      <c r="AB377" s="338" t="str">
        <f>VLOOKUP(H377,'3-Productie normen'!A:O,12,FALSE)</f>
        <v>V</v>
      </c>
      <c r="AC377" s="338"/>
      <c r="AE377" s="339">
        <f t="shared" si="54"/>
        <v>4792.2711000000008</v>
      </c>
    </row>
    <row r="378" spans="1:31" ht="14.1" customHeight="1">
      <c r="A378" s="71">
        <v>378</v>
      </c>
      <c r="B378" s="482" t="s">
        <v>65</v>
      </c>
      <c r="C378" s="482"/>
      <c r="D378" s="487">
        <v>1</v>
      </c>
      <c r="E378" s="243" t="s">
        <v>253</v>
      </c>
      <c r="F378" s="513" t="s">
        <v>185</v>
      </c>
      <c r="G378" s="82" t="s">
        <v>285</v>
      </c>
      <c r="H378" s="80" t="s">
        <v>141</v>
      </c>
      <c r="I378" s="82" t="s">
        <v>203</v>
      </c>
      <c r="J378" s="512">
        <v>6.0983999999999998</v>
      </c>
      <c r="K378" s="336">
        <f t="shared" si="55"/>
        <v>255</v>
      </c>
      <c r="L378" s="247">
        <v>255</v>
      </c>
      <c r="M378" s="247"/>
      <c r="N378" s="247"/>
      <c r="O378" s="247"/>
      <c r="P378" s="247"/>
      <c r="Q378" s="247"/>
      <c r="R378" s="246" t="e">
        <f>IF(L378="nio",0,IF(L378&gt;0,L378*J378/X378,0))*VLOOKUP(B378,'2-Kosten per locatie'!$A$14:$C$56,3,FALSE)</f>
        <v>#DIV/0!</v>
      </c>
      <c r="S378" s="246">
        <f>IF(L378="nio",0,IF(M378&gt;0,M378*J378/Y378,0))*VLOOKUP(B378,'2-Kosten per locatie'!$A$14:$C$56,3,FALSE)</f>
        <v>0</v>
      </c>
      <c r="T378" s="246">
        <f>IF(L378="nio",0,IF(N378&gt;0,N378*J378/Z378,0))*VLOOKUP(B378,'2-Kosten per locatie'!$A$14:$C$56,3,FALSE)</f>
        <v>0</v>
      </c>
      <c r="U378" s="246">
        <f>IF(L378="nio",0,IF(O378&gt;0,O378*J378/AA378,0))*VLOOKUP(B378,'2-Kosten per locatie'!$A$14:$C$56,3,FALSE)</f>
        <v>0</v>
      </c>
      <c r="V378" s="246">
        <f>IF(L378="nio",0,IF(P378&gt;0,P378*J378/Z378,0))*VLOOKUP(B378,'2-Kosten per locatie'!$A$14:$C$56,3,FALSE)</f>
        <v>0</v>
      </c>
      <c r="W378" s="246">
        <f>IF(L378="nio",0,IF(Q378&gt;0,Q378*J378/AA378,0))*VLOOKUP(B378,'2-Kosten per locatie'!$A$14:$C$56,3,FALSE)</f>
        <v>0</v>
      </c>
      <c r="X378" s="337">
        <f>IF(L378="nio",0,IF(L378&gt;0,VLOOKUP(H378,'3-Productie normen'!A:L,VLOOKUP(L378,'3-Productie normen'!$B$35:$C$38,2,FALSE),FALSE)))</f>
        <v>0</v>
      </c>
      <c r="Y378" s="337">
        <f t="shared" si="56"/>
        <v>0</v>
      </c>
      <c r="Z378" s="337">
        <f t="shared" si="57"/>
        <v>0</v>
      </c>
      <c r="AA378" s="337">
        <f t="shared" si="58"/>
        <v>0</v>
      </c>
      <c r="AB378" s="338" t="str">
        <f>VLOOKUP(H378,'3-Productie normen'!A:O,12,FALSE)</f>
        <v>S</v>
      </c>
      <c r="AC378" s="338"/>
      <c r="AE378" s="339">
        <f t="shared" si="54"/>
        <v>1555.0919999999999</v>
      </c>
    </row>
    <row r="379" spans="1:31" ht="14.1" customHeight="1">
      <c r="A379" s="71">
        <v>379</v>
      </c>
      <c r="B379" s="482" t="s">
        <v>65</v>
      </c>
      <c r="C379" s="482"/>
      <c r="D379" s="487">
        <v>1</v>
      </c>
      <c r="E379" s="243" t="s">
        <v>247</v>
      </c>
      <c r="F379" s="513" t="s">
        <v>197</v>
      </c>
      <c r="G379" s="82" t="s">
        <v>554</v>
      </c>
      <c r="H379" s="80" t="s">
        <v>148</v>
      </c>
      <c r="I379" s="82" t="s">
        <v>358</v>
      </c>
      <c r="J379" s="512">
        <v>2.31</v>
      </c>
      <c r="K379" s="336">
        <f t="shared" si="55"/>
        <v>0</v>
      </c>
      <c r="L379" s="247" t="s">
        <v>199</v>
      </c>
      <c r="M379" s="247"/>
      <c r="N379" s="247"/>
      <c r="O379" s="247"/>
      <c r="P379" s="247"/>
      <c r="Q379" s="247"/>
      <c r="R379" s="246">
        <f>IF(L379="nio",0,IF(L379&gt;0,L379*J379/X379,0))*VLOOKUP(B379,'2-Kosten per locatie'!$A$14:$C$56,3,FALSE)</f>
        <v>0</v>
      </c>
      <c r="S379" s="246">
        <f>IF(L379="nio",0,IF(M379&gt;0,M379*J379/Y379,0))*VLOOKUP(B379,'2-Kosten per locatie'!$A$14:$C$56,3,FALSE)</f>
        <v>0</v>
      </c>
      <c r="T379" s="246">
        <f>IF(L379="nio",0,IF(N379&gt;0,N379*J379/Z379,0))*VLOOKUP(B379,'2-Kosten per locatie'!$A$14:$C$56,3,FALSE)</f>
        <v>0</v>
      </c>
      <c r="U379" s="246">
        <f>IF(L379="nio",0,IF(O379&gt;0,O379*J379/AA379,0))*VLOOKUP(B379,'2-Kosten per locatie'!$A$14:$C$56,3,FALSE)</f>
        <v>0</v>
      </c>
      <c r="V379" s="246">
        <f>IF(L379="nio",0,IF(P379&gt;0,P379*J379/Z379,0))*VLOOKUP(B379,'2-Kosten per locatie'!$A$14:$C$56,3,FALSE)</f>
        <v>0</v>
      </c>
      <c r="W379" s="246">
        <f>IF(L379="nio",0,IF(Q379&gt;0,Q379*J379/AA379,0))*VLOOKUP(B379,'2-Kosten per locatie'!$A$14:$C$56,3,FALSE)</f>
        <v>0</v>
      </c>
      <c r="X379" s="337">
        <f>IF(L379="nio",0,IF(L379&gt;0,VLOOKUP(H379,'3-Productie normen'!A:L,VLOOKUP(L379,'3-Productie normen'!$B$35:$C$38,2,FALSE),FALSE)))</f>
        <v>0</v>
      </c>
      <c r="Y379" s="337">
        <f t="shared" si="56"/>
        <v>0</v>
      </c>
      <c r="Z379" s="337">
        <f t="shared" si="57"/>
        <v>0</v>
      </c>
      <c r="AA379" s="337">
        <f t="shared" si="58"/>
        <v>0</v>
      </c>
      <c r="AB379" s="338">
        <f>VLOOKUP(H379,'3-Productie normen'!A:O,12,FALSE)</f>
        <v>0</v>
      </c>
      <c r="AC379" s="338"/>
      <c r="AE379" s="339">
        <f t="shared" si="54"/>
        <v>0</v>
      </c>
    </row>
    <row r="380" spans="1:31" ht="14.1" customHeight="1">
      <c r="A380" s="71">
        <v>380</v>
      </c>
      <c r="B380" s="482" t="s">
        <v>65</v>
      </c>
      <c r="C380" s="482"/>
      <c r="D380" s="487">
        <v>1</v>
      </c>
      <c r="E380" s="243" t="s">
        <v>546</v>
      </c>
      <c r="F380" s="513" t="s">
        <v>185</v>
      </c>
      <c r="G380" s="82" t="s">
        <v>310</v>
      </c>
      <c r="H380" s="317" t="s">
        <v>128</v>
      </c>
      <c r="I380" s="82" t="s">
        <v>358</v>
      </c>
      <c r="J380" s="512">
        <v>131.3836</v>
      </c>
      <c r="K380" s="336">
        <f t="shared" si="55"/>
        <v>255</v>
      </c>
      <c r="L380" s="247">
        <v>255</v>
      </c>
      <c r="M380" s="247"/>
      <c r="N380" s="247"/>
      <c r="O380" s="247"/>
      <c r="P380" s="247"/>
      <c r="Q380" s="247"/>
      <c r="R380" s="246" t="e">
        <f>IF(L380="nio",0,IF(L380&gt;0,L380*J380/X380,0))*VLOOKUP(B380,'2-Kosten per locatie'!$A$14:$C$56,3,FALSE)</f>
        <v>#DIV/0!</v>
      </c>
      <c r="S380" s="246">
        <f>IF(L380="nio",0,IF(M380&gt;0,M380*J380/Y380,0))*VLOOKUP(B380,'2-Kosten per locatie'!$A$14:$C$56,3,FALSE)</f>
        <v>0</v>
      </c>
      <c r="T380" s="246">
        <f>IF(L380="nio",0,IF(N380&gt;0,N380*J380/Z380,0))*VLOOKUP(B380,'2-Kosten per locatie'!$A$14:$C$56,3,FALSE)</f>
        <v>0</v>
      </c>
      <c r="U380" s="246">
        <f>IF(L380="nio",0,IF(O380&gt;0,O380*J380/AA380,0))*VLOOKUP(B380,'2-Kosten per locatie'!$A$14:$C$56,3,FALSE)</f>
        <v>0</v>
      </c>
      <c r="V380" s="246">
        <f>IF(L380="nio",0,IF(P380&gt;0,P380*J380/Z380,0))*VLOOKUP(B380,'2-Kosten per locatie'!$A$14:$C$56,3,FALSE)</f>
        <v>0</v>
      </c>
      <c r="W380" s="246">
        <f>IF(L380="nio",0,IF(Q380&gt;0,Q380*J380/AA380,0))*VLOOKUP(B380,'2-Kosten per locatie'!$A$14:$C$56,3,FALSE)</f>
        <v>0</v>
      </c>
      <c r="X380" s="337">
        <f>IF(L380="nio",0,IF(L380&gt;0,VLOOKUP(H380,'3-Productie normen'!A:L,VLOOKUP(L380,'3-Productie normen'!$B$35:$C$38,2,FALSE),FALSE)))</f>
        <v>0</v>
      </c>
      <c r="Y380" s="337">
        <f t="shared" si="56"/>
        <v>0</v>
      </c>
      <c r="Z380" s="337">
        <f t="shared" si="57"/>
        <v>0</v>
      </c>
      <c r="AA380" s="337">
        <f t="shared" si="58"/>
        <v>0</v>
      </c>
      <c r="AB380" s="338" t="str">
        <f>VLOOKUP(H380,'3-Productie normen'!A:O,12,FALSE)</f>
        <v>B</v>
      </c>
      <c r="AC380" s="338"/>
      <c r="AE380" s="339">
        <f t="shared" si="54"/>
        <v>33502.817999999999</v>
      </c>
    </row>
    <row r="381" spans="1:31" ht="14.1" customHeight="1">
      <c r="A381" s="71">
        <v>381</v>
      </c>
      <c r="B381" s="482" t="s">
        <v>65</v>
      </c>
      <c r="C381" s="482"/>
      <c r="D381" s="487">
        <v>1</v>
      </c>
      <c r="E381" s="243" t="s">
        <v>245</v>
      </c>
      <c r="F381" s="513" t="s">
        <v>185</v>
      </c>
      <c r="G381" s="82" t="s">
        <v>310</v>
      </c>
      <c r="H381" s="314" t="s">
        <v>128</v>
      </c>
      <c r="I381" s="82" t="s">
        <v>358</v>
      </c>
      <c r="J381" s="512">
        <v>15.599539999999999</v>
      </c>
      <c r="K381" s="336">
        <f t="shared" si="55"/>
        <v>255</v>
      </c>
      <c r="L381" s="247">
        <v>255</v>
      </c>
      <c r="M381" s="247"/>
      <c r="N381" s="247"/>
      <c r="O381" s="247"/>
      <c r="P381" s="247"/>
      <c r="Q381" s="247"/>
      <c r="R381" s="246" t="e">
        <f>IF(L381="nio",0,IF(L381&gt;0,L381*J381/X381,0))*VLOOKUP(B381,'2-Kosten per locatie'!$A$14:$C$56,3,FALSE)</f>
        <v>#DIV/0!</v>
      </c>
      <c r="S381" s="246">
        <f>IF(L381="nio",0,IF(M381&gt;0,M381*J381/Y381,0))*VLOOKUP(B381,'2-Kosten per locatie'!$A$14:$C$56,3,FALSE)</f>
        <v>0</v>
      </c>
      <c r="T381" s="246">
        <f>IF(L381="nio",0,IF(N381&gt;0,N381*J381/Z381,0))*VLOOKUP(B381,'2-Kosten per locatie'!$A$14:$C$56,3,FALSE)</f>
        <v>0</v>
      </c>
      <c r="U381" s="246">
        <f>IF(L381="nio",0,IF(O381&gt;0,O381*J381/AA381,0))*VLOOKUP(B381,'2-Kosten per locatie'!$A$14:$C$56,3,FALSE)</f>
        <v>0</v>
      </c>
      <c r="V381" s="246">
        <f>IF(L381="nio",0,IF(P381&gt;0,P381*J381/Z381,0))*VLOOKUP(B381,'2-Kosten per locatie'!$A$14:$C$56,3,FALSE)</f>
        <v>0</v>
      </c>
      <c r="W381" s="246">
        <f>IF(L381="nio",0,IF(Q381&gt;0,Q381*J381/AA381,0))*VLOOKUP(B381,'2-Kosten per locatie'!$A$14:$C$56,3,FALSE)</f>
        <v>0</v>
      </c>
      <c r="X381" s="337">
        <f>IF(L381="nio",0,IF(L381&gt;0,VLOOKUP(H381,'3-Productie normen'!A:L,VLOOKUP(L381,'3-Productie normen'!$B$35:$C$38,2,FALSE),FALSE)))</f>
        <v>0</v>
      </c>
      <c r="Y381" s="337">
        <f t="shared" si="56"/>
        <v>0</v>
      </c>
      <c r="Z381" s="337">
        <f t="shared" si="57"/>
        <v>0</v>
      </c>
      <c r="AA381" s="337">
        <f t="shared" si="58"/>
        <v>0</v>
      </c>
      <c r="AB381" s="338" t="str">
        <f>VLOOKUP(H381,'3-Productie normen'!A:O,12,FALSE)</f>
        <v>B</v>
      </c>
      <c r="AC381" s="338"/>
      <c r="AE381" s="339">
        <f t="shared" si="54"/>
        <v>3977.8826999999997</v>
      </c>
    </row>
    <row r="382" spans="1:31" ht="14.1" customHeight="1">
      <c r="A382" s="71">
        <v>382</v>
      </c>
      <c r="B382" s="482" t="s">
        <v>65</v>
      </c>
      <c r="C382" s="482"/>
      <c r="D382" s="487">
        <v>1</v>
      </c>
      <c r="E382" s="243" t="s">
        <v>547</v>
      </c>
      <c r="F382" s="513" t="s">
        <v>185</v>
      </c>
      <c r="G382" s="82" t="s">
        <v>303</v>
      </c>
      <c r="H382" s="317" t="s">
        <v>139</v>
      </c>
      <c r="I382" s="82" t="s">
        <v>358</v>
      </c>
      <c r="J382" s="512">
        <v>43.549990000000001</v>
      </c>
      <c r="K382" s="336">
        <f t="shared" si="55"/>
        <v>255</v>
      </c>
      <c r="L382" s="247">
        <v>255</v>
      </c>
      <c r="M382" s="247"/>
      <c r="N382" s="247"/>
      <c r="O382" s="247"/>
      <c r="P382" s="247"/>
      <c r="Q382" s="247"/>
      <c r="R382" s="246" t="e">
        <f>IF(L382="nio",0,IF(L382&gt;0,L382*J382/X382,0))*VLOOKUP(B382,'2-Kosten per locatie'!$A$14:$C$56,3,FALSE)</f>
        <v>#DIV/0!</v>
      </c>
      <c r="S382" s="246">
        <f>IF(L382="nio",0,IF(M382&gt;0,M382*J382/Y382,0))*VLOOKUP(B382,'2-Kosten per locatie'!$A$14:$C$56,3,FALSE)</f>
        <v>0</v>
      </c>
      <c r="T382" s="246">
        <f>IF(L382="nio",0,IF(N382&gt;0,N382*J382/Z382,0))*VLOOKUP(B382,'2-Kosten per locatie'!$A$14:$C$56,3,FALSE)</f>
        <v>0</v>
      </c>
      <c r="U382" s="246">
        <f>IF(L382="nio",0,IF(O382&gt;0,O382*J382/AA382,0))*VLOOKUP(B382,'2-Kosten per locatie'!$A$14:$C$56,3,FALSE)</f>
        <v>0</v>
      </c>
      <c r="V382" s="246">
        <f>IF(L382="nio",0,IF(P382&gt;0,P382*J382/Z382,0))*VLOOKUP(B382,'2-Kosten per locatie'!$A$14:$C$56,3,FALSE)</f>
        <v>0</v>
      </c>
      <c r="W382" s="246">
        <f>IF(L382="nio",0,IF(Q382&gt;0,Q382*J382/AA382,0))*VLOOKUP(B382,'2-Kosten per locatie'!$A$14:$C$56,3,FALSE)</f>
        <v>0</v>
      </c>
      <c r="X382" s="337">
        <f>IF(L382="nio",0,IF(L382&gt;0,VLOOKUP(H382,'3-Productie normen'!A:L,VLOOKUP(L382,'3-Productie normen'!$B$35:$C$38,2,FALSE),FALSE)))</f>
        <v>0</v>
      </c>
      <c r="Y382" s="337">
        <f t="shared" si="56"/>
        <v>0</v>
      </c>
      <c r="Z382" s="337">
        <f t="shared" si="57"/>
        <v>0</v>
      </c>
      <c r="AA382" s="337">
        <f t="shared" si="58"/>
        <v>0</v>
      </c>
      <c r="AB382" s="338" t="str">
        <f>VLOOKUP(H382,'3-Productie normen'!A:O,12,FALSE)</f>
        <v>V</v>
      </c>
      <c r="AC382" s="338"/>
      <c r="AE382" s="339">
        <f t="shared" si="54"/>
        <v>11105.247450000001</v>
      </c>
    </row>
    <row r="383" spans="1:31" ht="14.1" customHeight="1">
      <c r="A383" s="71">
        <v>383</v>
      </c>
      <c r="B383" s="482" t="s">
        <v>65</v>
      </c>
      <c r="C383" s="482"/>
      <c r="D383" s="487">
        <v>1</v>
      </c>
      <c r="E383" s="243" t="s">
        <v>244</v>
      </c>
      <c r="F383" s="513" t="s">
        <v>197</v>
      </c>
      <c r="G383" s="82" t="s">
        <v>554</v>
      </c>
      <c r="H383" s="80" t="s">
        <v>148</v>
      </c>
      <c r="I383" s="82" t="s">
        <v>358</v>
      </c>
      <c r="J383" s="512">
        <v>8.7202500000000001</v>
      </c>
      <c r="K383" s="336">
        <f t="shared" si="55"/>
        <v>0</v>
      </c>
      <c r="L383" s="247" t="s">
        <v>199</v>
      </c>
      <c r="M383" s="247"/>
      <c r="N383" s="247"/>
      <c r="O383" s="247"/>
      <c r="P383" s="247"/>
      <c r="Q383" s="247"/>
      <c r="R383" s="246">
        <f>IF(L383="nio",0,IF(L383&gt;0,L383*J383/X383,0))*VLOOKUP(B383,'2-Kosten per locatie'!$A$14:$C$56,3,FALSE)</f>
        <v>0</v>
      </c>
      <c r="S383" s="246">
        <f>IF(L383="nio",0,IF(M383&gt;0,M383*J383/Y383,0))*VLOOKUP(B383,'2-Kosten per locatie'!$A$14:$C$56,3,FALSE)</f>
        <v>0</v>
      </c>
      <c r="T383" s="246">
        <f>IF(L383="nio",0,IF(N383&gt;0,N383*J383/Z383,0))*VLOOKUP(B383,'2-Kosten per locatie'!$A$14:$C$56,3,FALSE)</f>
        <v>0</v>
      </c>
      <c r="U383" s="246">
        <f>IF(L383="nio",0,IF(O383&gt;0,O383*J383/AA383,0))*VLOOKUP(B383,'2-Kosten per locatie'!$A$14:$C$56,3,FALSE)</f>
        <v>0</v>
      </c>
      <c r="V383" s="246">
        <f>IF(L383="nio",0,IF(P383&gt;0,P383*J383/Z383,0))*VLOOKUP(B383,'2-Kosten per locatie'!$A$14:$C$56,3,FALSE)</f>
        <v>0</v>
      </c>
      <c r="W383" s="246">
        <f>IF(L383="nio",0,IF(Q383&gt;0,Q383*J383/AA383,0))*VLOOKUP(B383,'2-Kosten per locatie'!$A$14:$C$56,3,FALSE)</f>
        <v>0</v>
      </c>
      <c r="X383" s="337">
        <f>IF(L383="nio",0,IF(L383&gt;0,VLOOKUP(H383,'3-Productie normen'!A:L,VLOOKUP(L383,'3-Productie normen'!$B$35:$C$38,2,FALSE),FALSE)))</f>
        <v>0</v>
      </c>
      <c r="Y383" s="337">
        <f t="shared" si="56"/>
        <v>0</v>
      </c>
      <c r="Z383" s="337">
        <f t="shared" si="57"/>
        <v>0</v>
      </c>
      <c r="AA383" s="337">
        <f t="shared" si="58"/>
        <v>0</v>
      </c>
      <c r="AB383" s="338">
        <f>VLOOKUP(H383,'3-Productie normen'!A:O,12,FALSE)</f>
        <v>0</v>
      </c>
      <c r="AC383" s="338"/>
      <c r="AE383" s="339">
        <f t="shared" si="54"/>
        <v>0</v>
      </c>
    </row>
    <row r="384" spans="1:31" ht="14.1" customHeight="1">
      <c r="A384" s="71">
        <v>384</v>
      </c>
      <c r="B384" s="482" t="s">
        <v>65</v>
      </c>
      <c r="C384" s="482"/>
      <c r="D384" s="487">
        <v>1</v>
      </c>
      <c r="E384" s="243" t="s">
        <v>548</v>
      </c>
      <c r="F384" s="513" t="s">
        <v>197</v>
      </c>
      <c r="G384" s="82" t="s">
        <v>301</v>
      </c>
      <c r="H384" s="80" t="s">
        <v>148</v>
      </c>
      <c r="I384" s="82" t="s">
        <v>358</v>
      </c>
      <c r="J384" s="512">
        <v>8.11965</v>
      </c>
      <c r="K384" s="336">
        <f t="shared" si="55"/>
        <v>0</v>
      </c>
      <c r="L384" s="247" t="s">
        <v>199</v>
      </c>
      <c r="M384" s="247"/>
      <c r="N384" s="247"/>
      <c r="O384" s="247"/>
      <c r="P384" s="247"/>
      <c r="Q384" s="247"/>
      <c r="R384" s="246">
        <f>IF(L384="nio",0,IF(L384&gt;0,L384*J384/X384,0))*VLOOKUP(B384,'2-Kosten per locatie'!$A$14:$C$56,3,FALSE)</f>
        <v>0</v>
      </c>
      <c r="S384" s="246">
        <f>IF(L384="nio",0,IF(M384&gt;0,M384*J384/Y384,0))*VLOOKUP(B384,'2-Kosten per locatie'!$A$14:$C$56,3,FALSE)</f>
        <v>0</v>
      </c>
      <c r="T384" s="246">
        <f>IF(L384="nio",0,IF(N384&gt;0,N384*J384/Z384,0))*VLOOKUP(B384,'2-Kosten per locatie'!$A$14:$C$56,3,FALSE)</f>
        <v>0</v>
      </c>
      <c r="U384" s="246">
        <f>IF(L384="nio",0,IF(O384&gt;0,O384*J384/AA384,0))*VLOOKUP(B384,'2-Kosten per locatie'!$A$14:$C$56,3,FALSE)</f>
        <v>0</v>
      </c>
      <c r="V384" s="246">
        <f>IF(L384="nio",0,IF(P384&gt;0,P384*J384/Z384,0))*VLOOKUP(B384,'2-Kosten per locatie'!$A$14:$C$56,3,FALSE)</f>
        <v>0</v>
      </c>
      <c r="W384" s="246">
        <f>IF(L384="nio",0,IF(Q384&gt;0,Q384*J384/AA384,0))*VLOOKUP(B384,'2-Kosten per locatie'!$A$14:$C$56,3,FALSE)</f>
        <v>0</v>
      </c>
      <c r="X384" s="337">
        <f>IF(L384="nio",0,IF(L384&gt;0,VLOOKUP(H384,'3-Productie normen'!A:L,VLOOKUP(L384,'3-Productie normen'!$B$35:$C$38,2,FALSE),FALSE)))</f>
        <v>0</v>
      </c>
      <c r="Y384" s="337">
        <f t="shared" si="56"/>
        <v>0</v>
      </c>
      <c r="Z384" s="337">
        <f t="shared" si="57"/>
        <v>0</v>
      </c>
      <c r="AA384" s="337">
        <f t="shared" si="58"/>
        <v>0</v>
      </c>
      <c r="AB384" s="338">
        <f>VLOOKUP(H384,'3-Productie normen'!A:O,12,FALSE)</f>
        <v>0</v>
      </c>
      <c r="AC384" s="338"/>
      <c r="AE384" s="339">
        <f t="shared" si="54"/>
        <v>0</v>
      </c>
    </row>
    <row r="385" spans="1:31" ht="14.1" customHeight="1">
      <c r="A385" s="71">
        <v>385</v>
      </c>
      <c r="B385" s="482" t="s">
        <v>65</v>
      </c>
      <c r="C385" s="482"/>
      <c r="D385" s="487">
        <v>1</v>
      </c>
      <c r="E385" s="243" t="s">
        <v>242</v>
      </c>
      <c r="F385" s="513" t="s">
        <v>197</v>
      </c>
      <c r="G385" s="82" t="s">
        <v>301</v>
      </c>
      <c r="H385" s="80" t="s">
        <v>148</v>
      </c>
      <c r="I385" s="82" t="s">
        <v>358</v>
      </c>
      <c r="J385" s="512">
        <v>2.31</v>
      </c>
      <c r="K385" s="336">
        <f t="shared" si="55"/>
        <v>0</v>
      </c>
      <c r="L385" s="247" t="s">
        <v>199</v>
      </c>
      <c r="M385" s="247"/>
      <c r="N385" s="247"/>
      <c r="O385" s="247"/>
      <c r="P385" s="247"/>
      <c r="Q385" s="247"/>
      <c r="R385" s="246">
        <f>IF(L385="nio",0,IF(L385&gt;0,L385*J385/X385,0))*VLOOKUP(B385,'2-Kosten per locatie'!$A$14:$C$56,3,FALSE)</f>
        <v>0</v>
      </c>
      <c r="S385" s="246">
        <f>IF(L385="nio",0,IF(M385&gt;0,M385*J385/Y385,0))*VLOOKUP(B385,'2-Kosten per locatie'!$A$14:$C$56,3,FALSE)</f>
        <v>0</v>
      </c>
      <c r="T385" s="246">
        <f>IF(L385="nio",0,IF(N385&gt;0,N385*J385/Z385,0))*VLOOKUP(B385,'2-Kosten per locatie'!$A$14:$C$56,3,FALSE)</f>
        <v>0</v>
      </c>
      <c r="U385" s="246">
        <f>IF(L385="nio",0,IF(O385&gt;0,O385*J385/AA385,0))*VLOOKUP(B385,'2-Kosten per locatie'!$A$14:$C$56,3,FALSE)</f>
        <v>0</v>
      </c>
      <c r="V385" s="246">
        <f>IF(L385="nio",0,IF(P385&gt;0,P385*J385/Z385,0))*VLOOKUP(B385,'2-Kosten per locatie'!$A$14:$C$56,3,FALSE)</f>
        <v>0</v>
      </c>
      <c r="W385" s="246">
        <f>IF(L385="nio",0,IF(Q385&gt;0,Q385*J385/AA385,0))*VLOOKUP(B385,'2-Kosten per locatie'!$A$14:$C$56,3,FALSE)</f>
        <v>0</v>
      </c>
      <c r="X385" s="337">
        <f>IF(L385="nio",0,IF(L385&gt;0,VLOOKUP(H385,'3-Productie normen'!A:L,VLOOKUP(L385,'3-Productie normen'!$B$35:$C$38,2,FALSE),FALSE)))</f>
        <v>0</v>
      </c>
      <c r="Y385" s="337">
        <f t="shared" si="56"/>
        <v>0</v>
      </c>
      <c r="Z385" s="337">
        <f t="shared" si="57"/>
        <v>0</v>
      </c>
      <c r="AA385" s="337">
        <f t="shared" si="58"/>
        <v>0</v>
      </c>
      <c r="AB385" s="338">
        <f>VLOOKUP(H385,'3-Productie normen'!A:O,12,FALSE)</f>
        <v>0</v>
      </c>
      <c r="AC385" s="338"/>
      <c r="AE385" s="339">
        <f t="shared" si="54"/>
        <v>0</v>
      </c>
    </row>
    <row r="386" spans="1:31" ht="14.1" customHeight="1">
      <c r="A386" s="71">
        <v>386</v>
      </c>
      <c r="B386" s="482" t="s">
        <v>65</v>
      </c>
      <c r="C386" s="482"/>
      <c r="D386" s="487">
        <v>1</v>
      </c>
      <c r="E386" s="243" t="s">
        <v>550</v>
      </c>
      <c r="F386" s="513" t="s">
        <v>197</v>
      </c>
      <c r="G386" s="82" t="s">
        <v>323</v>
      </c>
      <c r="H386" s="80" t="s">
        <v>148</v>
      </c>
      <c r="I386" s="82" t="s">
        <v>358</v>
      </c>
      <c r="J386" s="512">
        <v>239.00271000000001</v>
      </c>
      <c r="K386" s="336">
        <f t="shared" si="55"/>
        <v>0</v>
      </c>
      <c r="L386" s="247" t="s">
        <v>199</v>
      </c>
      <c r="M386" s="247"/>
      <c r="N386" s="247"/>
      <c r="O386" s="247"/>
      <c r="P386" s="247"/>
      <c r="Q386" s="247"/>
      <c r="R386" s="246">
        <f>IF(L386="nio",0,IF(L386&gt;0,L386*J386/X386,0))*VLOOKUP(B386,'2-Kosten per locatie'!$A$14:$C$56,3,FALSE)</f>
        <v>0</v>
      </c>
      <c r="S386" s="246">
        <f>IF(L386="nio",0,IF(M386&gt;0,M386*J386/Y386,0))*VLOOKUP(B386,'2-Kosten per locatie'!$A$14:$C$56,3,FALSE)</f>
        <v>0</v>
      </c>
      <c r="T386" s="246">
        <f>IF(L386="nio",0,IF(N386&gt;0,N386*J386/Z386,0))*VLOOKUP(B386,'2-Kosten per locatie'!$A$14:$C$56,3,FALSE)</f>
        <v>0</v>
      </c>
      <c r="U386" s="246">
        <f>IF(L386="nio",0,IF(O386&gt;0,O386*J386/AA386,0))*VLOOKUP(B386,'2-Kosten per locatie'!$A$14:$C$56,3,FALSE)</f>
        <v>0</v>
      </c>
      <c r="V386" s="246">
        <f>IF(L386="nio",0,IF(P386&gt;0,P386*J386/Z386,0))*VLOOKUP(B386,'2-Kosten per locatie'!$A$14:$C$56,3,FALSE)</f>
        <v>0</v>
      </c>
      <c r="W386" s="246">
        <f>IF(L386="nio",0,IF(Q386&gt;0,Q386*J386/AA386,0))*VLOOKUP(B386,'2-Kosten per locatie'!$A$14:$C$56,3,FALSE)</f>
        <v>0</v>
      </c>
      <c r="X386" s="337">
        <f>IF(L386="nio",0,IF(L386&gt;0,VLOOKUP(H386,'3-Productie normen'!A:L,VLOOKUP(L386,'3-Productie normen'!$B$35:$C$38,2,FALSE),FALSE)))</f>
        <v>0</v>
      </c>
      <c r="Y386" s="337">
        <f t="shared" si="56"/>
        <v>0</v>
      </c>
      <c r="Z386" s="337">
        <f t="shared" si="57"/>
        <v>0</v>
      </c>
      <c r="AA386" s="337">
        <f t="shared" si="58"/>
        <v>0</v>
      </c>
      <c r="AB386" s="338">
        <f>VLOOKUP(H386,'3-Productie normen'!A:O,12,FALSE)</f>
        <v>0</v>
      </c>
      <c r="AC386" s="338"/>
      <c r="AE386" s="339">
        <f t="shared" si="54"/>
        <v>0</v>
      </c>
    </row>
    <row r="387" spans="1:31" ht="14.1" customHeight="1">
      <c r="A387" s="71">
        <v>387</v>
      </c>
      <c r="B387" s="482" t="s">
        <v>65</v>
      </c>
      <c r="C387" s="482"/>
      <c r="D387" s="487">
        <v>1</v>
      </c>
      <c r="E387" s="243" t="s">
        <v>551</v>
      </c>
      <c r="F387" s="513" t="s">
        <v>197</v>
      </c>
      <c r="G387" s="82" t="s">
        <v>323</v>
      </c>
      <c r="H387" s="80" t="s">
        <v>148</v>
      </c>
      <c r="I387" s="82" t="s">
        <v>358</v>
      </c>
      <c r="J387" s="512">
        <v>2.0445899999999999</v>
      </c>
      <c r="K387" s="336">
        <f t="shared" si="55"/>
        <v>0</v>
      </c>
      <c r="L387" s="247" t="s">
        <v>199</v>
      </c>
      <c r="M387" s="247"/>
      <c r="N387" s="247"/>
      <c r="O387" s="247"/>
      <c r="P387" s="247"/>
      <c r="Q387" s="247"/>
      <c r="R387" s="246">
        <f>IF(L387="nio",0,IF(L387&gt;0,L387*J387/X387,0))*VLOOKUP(B387,'2-Kosten per locatie'!$A$14:$C$56,3,FALSE)</f>
        <v>0</v>
      </c>
      <c r="S387" s="246">
        <f>IF(L387="nio",0,IF(M387&gt;0,M387*J387/Y387,0))*VLOOKUP(B387,'2-Kosten per locatie'!$A$14:$C$56,3,FALSE)</f>
        <v>0</v>
      </c>
      <c r="T387" s="246">
        <f>IF(L387="nio",0,IF(N387&gt;0,N387*J387/Z387,0))*VLOOKUP(B387,'2-Kosten per locatie'!$A$14:$C$56,3,FALSE)</f>
        <v>0</v>
      </c>
      <c r="U387" s="246">
        <f>IF(L387="nio",0,IF(O387&gt;0,O387*J387/AA387,0))*VLOOKUP(B387,'2-Kosten per locatie'!$A$14:$C$56,3,FALSE)</f>
        <v>0</v>
      </c>
      <c r="V387" s="246">
        <f>IF(L387="nio",0,IF(P387&gt;0,P387*J387/Z387,0))*VLOOKUP(B387,'2-Kosten per locatie'!$A$14:$C$56,3,FALSE)</f>
        <v>0</v>
      </c>
      <c r="W387" s="246">
        <f>IF(L387="nio",0,IF(Q387&gt;0,Q387*J387/AA387,0))*VLOOKUP(B387,'2-Kosten per locatie'!$A$14:$C$56,3,FALSE)</f>
        <v>0</v>
      </c>
      <c r="X387" s="337">
        <f>IF(L387="nio",0,IF(L387&gt;0,VLOOKUP(H387,'3-Productie normen'!A:L,VLOOKUP(L387,'3-Productie normen'!$B$35:$C$38,2,FALSE),FALSE)))</f>
        <v>0</v>
      </c>
      <c r="Y387" s="337">
        <f t="shared" si="56"/>
        <v>0</v>
      </c>
      <c r="Z387" s="337">
        <f t="shared" si="57"/>
        <v>0</v>
      </c>
      <c r="AA387" s="337">
        <f t="shared" si="58"/>
        <v>0</v>
      </c>
      <c r="AB387" s="338">
        <f>VLOOKUP(H387,'3-Productie normen'!A:O,12,FALSE)</f>
        <v>0</v>
      </c>
      <c r="AC387" s="338"/>
      <c r="AE387" s="339">
        <f t="shared" si="54"/>
        <v>0</v>
      </c>
    </row>
    <row r="388" spans="1:31" ht="14.1" customHeight="1">
      <c r="A388" s="71">
        <v>388</v>
      </c>
      <c r="B388" s="482" t="s">
        <v>65</v>
      </c>
      <c r="C388" s="482"/>
      <c r="D388" s="487">
        <v>2</v>
      </c>
      <c r="E388" s="243" t="s">
        <v>249</v>
      </c>
      <c r="F388" s="513" t="s">
        <v>197</v>
      </c>
      <c r="G388" s="82" t="s">
        <v>555</v>
      </c>
      <c r="H388" s="80" t="s">
        <v>148</v>
      </c>
      <c r="I388" s="82" t="s">
        <v>358</v>
      </c>
      <c r="J388" s="512">
        <v>32.90381</v>
      </c>
      <c r="K388" s="336">
        <f t="shared" si="55"/>
        <v>0</v>
      </c>
      <c r="L388" s="247" t="s">
        <v>199</v>
      </c>
      <c r="M388" s="247"/>
      <c r="N388" s="247"/>
      <c r="O388" s="247"/>
      <c r="P388" s="247"/>
      <c r="Q388" s="247"/>
      <c r="R388" s="246">
        <f>IF(L388="nio",0,IF(L388&gt;0,L388*J388/X388,0))*VLOOKUP(B388,'2-Kosten per locatie'!$A$14:$C$56,3,FALSE)</f>
        <v>0</v>
      </c>
      <c r="S388" s="246">
        <f>IF(L388="nio",0,IF(M388&gt;0,M388*J388/Y388,0))*VLOOKUP(B388,'2-Kosten per locatie'!$A$14:$C$56,3,FALSE)</f>
        <v>0</v>
      </c>
      <c r="T388" s="246">
        <f>IF(L388="nio",0,IF(N388&gt;0,N388*J388/Z388,0))*VLOOKUP(B388,'2-Kosten per locatie'!$A$14:$C$56,3,FALSE)</f>
        <v>0</v>
      </c>
      <c r="U388" s="246">
        <f>IF(L388="nio",0,IF(O388&gt;0,O388*J388/AA388,0))*VLOOKUP(B388,'2-Kosten per locatie'!$A$14:$C$56,3,FALSE)</f>
        <v>0</v>
      </c>
      <c r="V388" s="246">
        <f>IF(L388="nio",0,IF(P388&gt;0,P388*J388/Z388,0))*VLOOKUP(B388,'2-Kosten per locatie'!$A$14:$C$56,3,FALSE)</f>
        <v>0</v>
      </c>
      <c r="W388" s="246">
        <f>IF(L388="nio",0,IF(Q388&gt;0,Q388*J388/AA388,0))*VLOOKUP(B388,'2-Kosten per locatie'!$A$14:$C$56,3,FALSE)</f>
        <v>0</v>
      </c>
      <c r="X388" s="337">
        <f>IF(L388="nio",0,IF(L388&gt;0,VLOOKUP(H388,'3-Productie normen'!A:L,VLOOKUP(L388,'3-Productie normen'!$B$35:$C$38,2,FALSE),FALSE)))</f>
        <v>0</v>
      </c>
      <c r="Y388" s="337">
        <f t="shared" si="56"/>
        <v>0</v>
      </c>
      <c r="Z388" s="337">
        <f t="shared" si="57"/>
        <v>0</v>
      </c>
      <c r="AA388" s="337">
        <f t="shared" si="58"/>
        <v>0</v>
      </c>
      <c r="AB388" s="338">
        <f>VLOOKUP(H388,'3-Productie normen'!A:O,12,FALSE)</f>
        <v>0</v>
      </c>
      <c r="AC388" s="338"/>
      <c r="AE388" s="339">
        <f t="shared" si="54"/>
        <v>0</v>
      </c>
    </row>
    <row r="389" spans="1:31" ht="14.1" customHeight="1">
      <c r="A389" s="71">
        <v>389</v>
      </c>
      <c r="B389" s="482" t="s">
        <v>65</v>
      </c>
      <c r="C389" s="482"/>
      <c r="D389" s="487">
        <v>2</v>
      </c>
      <c r="E389" s="243" t="s">
        <v>253</v>
      </c>
      <c r="F389" s="513" t="s">
        <v>197</v>
      </c>
      <c r="G389" s="82" t="s">
        <v>555</v>
      </c>
      <c r="H389" s="80" t="s">
        <v>148</v>
      </c>
      <c r="I389" s="82" t="s">
        <v>358</v>
      </c>
      <c r="J389" s="512">
        <v>9.1450899999999997</v>
      </c>
      <c r="K389" s="336">
        <f t="shared" si="55"/>
        <v>0</v>
      </c>
      <c r="L389" s="247" t="s">
        <v>199</v>
      </c>
      <c r="M389" s="247"/>
      <c r="N389" s="247"/>
      <c r="O389" s="247"/>
      <c r="P389" s="247"/>
      <c r="Q389" s="247"/>
      <c r="R389" s="246">
        <f>IF(L389="nio",0,IF(L389&gt;0,L389*J389/X389,0))*VLOOKUP(B389,'2-Kosten per locatie'!$A$14:$C$56,3,FALSE)</f>
        <v>0</v>
      </c>
      <c r="S389" s="246">
        <f>IF(L389="nio",0,IF(M389&gt;0,M389*J389/Y389,0))*VLOOKUP(B389,'2-Kosten per locatie'!$A$14:$C$56,3,FALSE)</f>
        <v>0</v>
      </c>
      <c r="T389" s="246">
        <f>IF(L389="nio",0,IF(N389&gt;0,N389*J389/Z389,0))*VLOOKUP(B389,'2-Kosten per locatie'!$A$14:$C$56,3,FALSE)</f>
        <v>0</v>
      </c>
      <c r="U389" s="246">
        <f>IF(L389="nio",0,IF(O389&gt;0,O389*J389/AA389,0))*VLOOKUP(B389,'2-Kosten per locatie'!$A$14:$C$56,3,FALSE)</f>
        <v>0</v>
      </c>
      <c r="V389" s="246">
        <f>IF(L389="nio",0,IF(P389&gt;0,P389*J389/Z389,0))*VLOOKUP(B389,'2-Kosten per locatie'!$A$14:$C$56,3,FALSE)</f>
        <v>0</v>
      </c>
      <c r="W389" s="246">
        <f>IF(L389="nio",0,IF(Q389&gt;0,Q389*J389/AA389,0))*VLOOKUP(B389,'2-Kosten per locatie'!$A$14:$C$56,3,FALSE)</f>
        <v>0</v>
      </c>
      <c r="X389" s="337">
        <f>IF(L389="nio",0,IF(L389&gt;0,VLOOKUP(H389,'3-Productie normen'!A:L,VLOOKUP(L389,'3-Productie normen'!$B$35:$C$38,2,FALSE),FALSE)))</f>
        <v>0</v>
      </c>
      <c r="Y389" s="337">
        <f t="shared" si="56"/>
        <v>0</v>
      </c>
      <c r="Z389" s="337">
        <f t="shared" si="57"/>
        <v>0</v>
      </c>
      <c r="AA389" s="337">
        <f t="shared" si="58"/>
        <v>0</v>
      </c>
      <c r="AB389" s="338">
        <f>VLOOKUP(H389,'3-Productie normen'!A:O,12,FALSE)</f>
        <v>0</v>
      </c>
      <c r="AC389" s="338"/>
      <c r="AE389" s="339">
        <f t="shared" si="54"/>
        <v>0</v>
      </c>
    </row>
    <row r="390" spans="1:31" ht="14.1" customHeight="1">
      <c r="A390" s="71">
        <v>390</v>
      </c>
      <c r="B390" s="482" t="s">
        <v>65</v>
      </c>
      <c r="C390" s="482"/>
      <c r="D390" s="487">
        <v>2</v>
      </c>
      <c r="E390" s="243" t="s">
        <v>247</v>
      </c>
      <c r="F390" s="513" t="s">
        <v>197</v>
      </c>
      <c r="G390" s="82" t="s">
        <v>323</v>
      </c>
      <c r="H390" s="80" t="s">
        <v>148</v>
      </c>
      <c r="I390" s="82" t="s">
        <v>358</v>
      </c>
      <c r="J390" s="512">
        <v>27.859490000000001</v>
      </c>
      <c r="K390" s="336">
        <f t="shared" si="55"/>
        <v>0</v>
      </c>
      <c r="L390" s="247" t="s">
        <v>199</v>
      </c>
      <c r="M390" s="247"/>
      <c r="N390" s="247"/>
      <c r="O390" s="247"/>
      <c r="P390" s="247"/>
      <c r="Q390" s="247"/>
      <c r="R390" s="246">
        <f>IF(L390="nio",0,IF(L390&gt;0,L390*J390/X390,0))*VLOOKUP(B390,'2-Kosten per locatie'!$A$14:$C$56,3,FALSE)</f>
        <v>0</v>
      </c>
      <c r="S390" s="246">
        <f>IF(L390="nio",0,IF(M390&gt;0,M390*J390/Y390,0))*VLOOKUP(B390,'2-Kosten per locatie'!$A$14:$C$56,3,FALSE)</f>
        <v>0</v>
      </c>
      <c r="T390" s="246">
        <f>IF(L390="nio",0,IF(N390&gt;0,N390*J390/Z390,0))*VLOOKUP(B390,'2-Kosten per locatie'!$A$14:$C$56,3,FALSE)</f>
        <v>0</v>
      </c>
      <c r="U390" s="246">
        <f>IF(L390="nio",0,IF(O390&gt;0,O390*J390/AA390,0))*VLOOKUP(B390,'2-Kosten per locatie'!$A$14:$C$56,3,FALSE)</f>
        <v>0</v>
      </c>
      <c r="V390" s="246">
        <f>IF(L390="nio",0,IF(P390&gt;0,P390*J390/Z390,0))*VLOOKUP(B390,'2-Kosten per locatie'!$A$14:$C$56,3,FALSE)</f>
        <v>0</v>
      </c>
      <c r="W390" s="246">
        <f>IF(L390="nio",0,IF(Q390&gt;0,Q390*J390/AA390,0))*VLOOKUP(B390,'2-Kosten per locatie'!$A$14:$C$56,3,FALSE)</f>
        <v>0</v>
      </c>
      <c r="X390" s="337">
        <f>IF(L390="nio",0,IF(L390&gt;0,VLOOKUP(H390,'3-Productie normen'!A:L,VLOOKUP(L390,'3-Productie normen'!$B$35:$C$38,2,FALSE),FALSE)))</f>
        <v>0</v>
      </c>
      <c r="Y390" s="337">
        <f t="shared" si="56"/>
        <v>0</v>
      </c>
      <c r="Z390" s="337">
        <f t="shared" si="57"/>
        <v>0</v>
      </c>
      <c r="AA390" s="337">
        <f t="shared" si="58"/>
        <v>0</v>
      </c>
      <c r="AB390" s="338">
        <f>VLOOKUP(H390,'3-Productie normen'!A:O,12,FALSE)</f>
        <v>0</v>
      </c>
      <c r="AC390" s="338"/>
      <c r="AE390" s="339">
        <f t="shared" si="54"/>
        <v>0</v>
      </c>
    </row>
    <row r="391" spans="1:31" ht="14.1" customHeight="1">
      <c r="A391" s="71">
        <v>391</v>
      </c>
      <c r="B391" s="482" t="s">
        <v>65</v>
      </c>
      <c r="C391" s="482"/>
      <c r="D391" s="487">
        <v>2</v>
      </c>
      <c r="E391" s="243" t="s">
        <v>546</v>
      </c>
      <c r="F391" s="513" t="s">
        <v>197</v>
      </c>
      <c r="G391" s="82" t="s">
        <v>323</v>
      </c>
      <c r="H391" s="80" t="s">
        <v>148</v>
      </c>
      <c r="I391" s="82" t="s">
        <v>358</v>
      </c>
      <c r="J391" s="512">
        <v>27.859490000000001</v>
      </c>
      <c r="K391" s="336">
        <f t="shared" si="55"/>
        <v>0</v>
      </c>
      <c r="L391" s="247" t="s">
        <v>199</v>
      </c>
      <c r="M391" s="247"/>
      <c r="N391" s="247"/>
      <c r="O391" s="247"/>
      <c r="P391" s="247"/>
      <c r="Q391" s="247"/>
      <c r="R391" s="246">
        <f>IF(L391="nio",0,IF(L391&gt;0,L391*J391/X391,0))*VLOOKUP(B391,'2-Kosten per locatie'!$A$14:$C$56,3,FALSE)</f>
        <v>0</v>
      </c>
      <c r="S391" s="246">
        <f>IF(L391="nio",0,IF(M391&gt;0,M391*J391/Y391,0))*VLOOKUP(B391,'2-Kosten per locatie'!$A$14:$C$56,3,FALSE)</f>
        <v>0</v>
      </c>
      <c r="T391" s="246">
        <f>IF(L391="nio",0,IF(N391&gt;0,N391*J391/Z391,0))*VLOOKUP(B391,'2-Kosten per locatie'!$A$14:$C$56,3,FALSE)</f>
        <v>0</v>
      </c>
      <c r="U391" s="246">
        <f>IF(L391="nio",0,IF(O391&gt;0,O391*J391/AA391,0))*VLOOKUP(B391,'2-Kosten per locatie'!$A$14:$C$56,3,FALSE)</f>
        <v>0</v>
      </c>
      <c r="V391" s="246">
        <f>IF(L391="nio",0,IF(P391&gt;0,P391*J391/Z391,0))*VLOOKUP(B391,'2-Kosten per locatie'!$A$14:$C$56,3,FALSE)</f>
        <v>0</v>
      </c>
      <c r="W391" s="246">
        <f>IF(L391="nio",0,IF(Q391&gt;0,Q391*J391/AA391,0))*VLOOKUP(B391,'2-Kosten per locatie'!$A$14:$C$56,3,FALSE)</f>
        <v>0</v>
      </c>
      <c r="X391" s="337">
        <f>IF(L391="nio",0,IF(L391&gt;0,VLOOKUP(H391,'3-Productie normen'!A:L,VLOOKUP(L391,'3-Productie normen'!$B$35:$C$38,2,FALSE),FALSE)))</f>
        <v>0</v>
      </c>
      <c r="Y391" s="337">
        <f t="shared" si="56"/>
        <v>0</v>
      </c>
      <c r="Z391" s="337">
        <f t="shared" si="57"/>
        <v>0</v>
      </c>
      <c r="AA391" s="337">
        <f t="shared" si="58"/>
        <v>0</v>
      </c>
      <c r="AB391" s="338">
        <f>VLOOKUP(H391,'3-Productie normen'!A:O,12,FALSE)</f>
        <v>0</v>
      </c>
      <c r="AC391" s="338"/>
      <c r="AE391" s="339">
        <f t="shared" si="54"/>
        <v>0</v>
      </c>
    </row>
    <row r="392" spans="1:31" ht="14.1" customHeight="1">
      <c r="A392" s="71">
        <v>392</v>
      </c>
      <c r="B392" s="482" t="s">
        <v>71</v>
      </c>
      <c r="C392" s="482"/>
      <c r="D392" s="487" t="s">
        <v>281</v>
      </c>
      <c r="E392" s="243" t="s">
        <v>556</v>
      </c>
      <c r="F392" s="513" t="s">
        <v>307</v>
      </c>
      <c r="G392" s="82" t="s">
        <v>146</v>
      </c>
      <c r="H392" s="80" t="s">
        <v>146</v>
      </c>
      <c r="I392" s="82" t="s">
        <v>332</v>
      </c>
      <c r="J392" s="236">
        <v>138.5</v>
      </c>
      <c r="K392" s="336">
        <f t="shared" si="55"/>
        <v>255</v>
      </c>
      <c r="L392" s="247">
        <v>255</v>
      </c>
      <c r="M392" s="247"/>
      <c r="N392" s="247"/>
      <c r="O392" s="247"/>
      <c r="P392" s="247"/>
      <c r="Q392" s="247"/>
      <c r="R392" s="246" t="e">
        <f>IF(L392="nio",0,IF(L392&gt;0,L392*J392/X392,0))*VLOOKUP(B392,'2-Kosten per locatie'!$A$14:$C$56,3,FALSE)</f>
        <v>#DIV/0!</v>
      </c>
      <c r="S392" s="246">
        <f>IF(L392="nio",0,IF(M392&gt;0,M392*J392/Y392,0))*VLOOKUP(B392,'2-Kosten per locatie'!$A$14:$C$56,3,FALSE)</f>
        <v>0</v>
      </c>
      <c r="T392" s="246">
        <f>IF(L392="nio",0,IF(N392&gt;0,N392*J392/Z392,0))*VLOOKUP(B392,'2-Kosten per locatie'!$A$14:$C$56,3,FALSE)</f>
        <v>0</v>
      </c>
      <c r="U392" s="246">
        <f>IF(L392="nio",0,IF(O392&gt;0,O392*J392/AA392,0))*VLOOKUP(B392,'2-Kosten per locatie'!$A$14:$C$56,3,FALSE)</f>
        <v>0</v>
      </c>
      <c r="V392" s="246">
        <f>IF(L392="nio",0,IF(P392&gt;0,P392*J392/Z392,0))*VLOOKUP(B392,'2-Kosten per locatie'!$A$14:$C$56,3,FALSE)</f>
        <v>0</v>
      </c>
      <c r="W392" s="246">
        <f>IF(L392="nio",0,IF(Q392&gt;0,Q392*J392/AA392,0))*VLOOKUP(B392,'2-Kosten per locatie'!$A$14:$C$56,3,FALSE)</f>
        <v>0</v>
      </c>
      <c r="X392" s="337">
        <f>IF(L392="nio",0,IF(L392&gt;0,VLOOKUP(H392,'3-Productie normen'!A:L,VLOOKUP(L392,'3-Productie normen'!$B$35:$C$38,2,FALSE),FALSE)))</f>
        <v>0</v>
      </c>
      <c r="Y392" s="337">
        <f t="shared" si="56"/>
        <v>0</v>
      </c>
      <c r="Z392" s="337">
        <f t="shared" si="57"/>
        <v>0</v>
      </c>
      <c r="AA392" s="337">
        <f t="shared" si="58"/>
        <v>0</v>
      </c>
      <c r="AB392" s="338" t="str">
        <f>VLOOKUP(H392,'3-Productie normen'!A:O,12,FALSE)</f>
        <v>V</v>
      </c>
      <c r="AC392" s="338"/>
      <c r="AE392" s="339">
        <f t="shared" si="54"/>
        <v>35317.5</v>
      </c>
    </row>
    <row r="393" spans="1:31" ht="14.1" customHeight="1">
      <c r="A393" s="71">
        <v>393</v>
      </c>
      <c r="B393" s="482" t="s">
        <v>71</v>
      </c>
      <c r="C393" s="482"/>
      <c r="D393" s="487" t="s">
        <v>281</v>
      </c>
      <c r="E393" s="243" t="s">
        <v>557</v>
      </c>
      <c r="F393" s="513" t="s">
        <v>307</v>
      </c>
      <c r="G393" s="82" t="s">
        <v>146</v>
      </c>
      <c r="H393" s="80" t="s">
        <v>146</v>
      </c>
      <c r="I393" s="82" t="s">
        <v>332</v>
      </c>
      <c r="J393" s="236">
        <v>35.42</v>
      </c>
      <c r="K393" s="336">
        <f t="shared" si="55"/>
        <v>255</v>
      </c>
      <c r="L393" s="247">
        <v>255</v>
      </c>
      <c r="M393" s="247"/>
      <c r="N393" s="247"/>
      <c r="O393" s="247"/>
      <c r="P393" s="247"/>
      <c r="Q393" s="247"/>
      <c r="R393" s="246" t="e">
        <f>IF(L393="nio",0,IF(L393&gt;0,L393*J393/X393,0))*VLOOKUP(B393,'2-Kosten per locatie'!$A$14:$C$56,3,FALSE)</f>
        <v>#DIV/0!</v>
      </c>
      <c r="S393" s="246">
        <f>IF(L393="nio",0,IF(M393&gt;0,M393*J393/Y393,0))*VLOOKUP(B393,'2-Kosten per locatie'!$A$14:$C$56,3,FALSE)</f>
        <v>0</v>
      </c>
      <c r="T393" s="246">
        <f>IF(L393="nio",0,IF(N393&gt;0,N393*J393/Z393,0))*VLOOKUP(B393,'2-Kosten per locatie'!$A$14:$C$56,3,FALSE)</f>
        <v>0</v>
      </c>
      <c r="U393" s="246">
        <f>IF(L393="nio",0,IF(O393&gt;0,O393*J393/AA393,0))*VLOOKUP(B393,'2-Kosten per locatie'!$A$14:$C$56,3,FALSE)</f>
        <v>0</v>
      </c>
      <c r="V393" s="246">
        <f>IF(L393="nio",0,IF(P393&gt;0,P393*J393/Z393,0))*VLOOKUP(B393,'2-Kosten per locatie'!$A$14:$C$56,3,FALSE)</f>
        <v>0</v>
      </c>
      <c r="W393" s="246">
        <f>IF(L393="nio",0,IF(Q393&gt;0,Q393*J393/AA393,0))*VLOOKUP(B393,'2-Kosten per locatie'!$A$14:$C$56,3,FALSE)</f>
        <v>0</v>
      </c>
      <c r="X393" s="337">
        <f>IF(L393="nio",0,IF(L393&gt;0,VLOOKUP(H393,'3-Productie normen'!A:L,VLOOKUP(L393,'3-Productie normen'!$B$35:$C$38,2,FALSE),FALSE)))</f>
        <v>0</v>
      </c>
      <c r="Y393" s="337">
        <f t="shared" si="56"/>
        <v>0</v>
      </c>
      <c r="Z393" s="337">
        <f t="shared" si="57"/>
        <v>0</v>
      </c>
      <c r="AA393" s="337">
        <f t="shared" si="58"/>
        <v>0</v>
      </c>
      <c r="AB393" s="338" t="str">
        <f>VLOOKUP(H393,'3-Productie normen'!A:O,12,FALSE)</f>
        <v>V</v>
      </c>
      <c r="AC393" s="338"/>
      <c r="AE393" s="339">
        <f t="shared" si="54"/>
        <v>9032.1</v>
      </c>
    </row>
    <row r="394" spans="1:31" ht="14.1" customHeight="1">
      <c r="A394" s="71">
        <v>394</v>
      </c>
      <c r="B394" s="482" t="s">
        <v>71</v>
      </c>
      <c r="C394" s="482"/>
      <c r="D394" s="487" t="s">
        <v>281</v>
      </c>
      <c r="E394" s="243" t="s">
        <v>558</v>
      </c>
      <c r="F394" s="513" t="s">
        <v>185</v>
      </c>
      <c r="G394" s="82" t="s">
        <v>559</v>
      </c>
      <c r="H394" s="314" t="s">
        <v>128</v>
      </c>
      <c r="I394" s="82" t="s">
        <v>560</v>
      </c>
      <c r="J394" s="236">
        <v>31.83</v>
      </c>
      <c r="K394" s="336">
        <f t="shared" si="55"/>
        <v>255</v>
      </c>
      <c r="L394" s="247">
        <v>255</v>
      </c>
      <c r="M394" s="247"/>
      <c r="N394" s="247"/>
      <c r="O394" s="247"/>
      <c r="P394" s="247"/>
      <c r="Q394" s="247"/>
      <c r="R394" s="246" t="e">
        <f>IF(L394="nio",0,IF(L394&gt;0,L394*J394/X394,0))*VLOOKUP(B394,'2-Kosten per locatie'!$A$14:$C$56,3,FALSE)</f>
        <v>#DIV/0!</v>
      </c>
      <c r="S394" s="246">
        <f>IF(L394="nio",0,IF(M394&gt;0,M394*J394/Y394,0))*VLOOKUP(B394,'2-Kosten per locatie'!$A$14:$C$56,3,FALSE)</f>
        <v>0</v>
      </c>
      <c r="T394" s="246">
        <f>IF(L394="nio",0,IF(N394&gt;0,N394*J394/Z394,0))*VLOOKUP(B394,'2-Kosten per locatie'!$A$14:$C$56,3,FALSE)</f>
        <v>0</v>
      </c>
      <c r="U394" s="246">
        <f>IF(L394="nio",0,IF(O394&gt;0,O394*J394/AA394,0))*VLOOKUP(B394,'2-Kosten per locatie'!$A$14:$C$56,3,FALSE)</f>
        <v>0</v>
      </c>
      <c r="V394" s="246">
        <f>IF(L394="nio",0,IF(P394&gt;0,P394*J394/Z394,0))*VLOOKUP(B394,'2-Kosten per locatie'!$A$14:$C$56,3,FALSE)</f>
        <v>0</v>
      </c>
      <c r="W394" s="246">
        <f>IF(L394="nio",0,IF(Q394&gt;0,Q394*J394/AA394,0))*VLOOKUP(B394,'2-Kosten per locatie'!$A$14:$C$56,3,FALSE)</f>
        <v>0</v>
      </c>
      <c r="X394" s="337">
        <f>IF(L394="nio",0,IF(L394&gt;0,VLOOKUP(H394,'3-Productie normen'!A:L,VLOOKUP(L394,'3-Productie normen'!$B$35:$C$38,2,FALSE),FALSE)))</f>
        <v>0</v>
      </c>
      <c r="Y394" s="337">
        <f t="shared" si="56"/>
        <v>0</v>
      </c>
      <c r="Z394" s="337">
        <f t="shared" si="57"/>
        <v>0</v>
      </c>
      <c r="AA394" s="337">
        <f t="shared" si="58"/>
        <v>0</v>
      </c>
      <c r="AB394" s="338" t="str">
        <f>VLOOKUP(H394,'3-Productie normen'!A:O,12,FALSE)</f>
        <v>B</v>
      </c>
      <c r="AC394" s="338"/>
      <c r="AE394" s="339">
        <f t="shared" ref="AE394:AE457" si="63">K394*J394</f>
        <v>8116.65</v>
      </c>
    </row>
    <row r="395" spans="1:31" ht="14.1" customHeight="1">
      <c r="A395" s="71">
        <v>395</v>
      </c>
      <c r="B395" s="482" t="s">
        <v>71</v>
      </c>
      <c r="C395" s="482"/>
      <c r="D395" s="487" t="s">
        <v>281</v>
      </c>
      <c r="E395" s="243" t="s">
        <v>561</v>
      </c>
      <c r="F395" s="513" t="s">
        <v>307</v>
      </c>
      <c r="G395" s="82" t="s">
        <v>146</v>
      </c>
      <c r="H395" s="80" t="s">
        <v>146</v>
      </c>
      <c r="I395" s="82" t="s">
        <v>332</v>
      </c>
      <c r="J395" s="236">
        <v>35.42</v>
      </c>
      <c r="K395" s="336">
        <f t="shared" si="55"/>
        <v>255</v>
      </c>
      <c r="L395" s="247">
        <v>255</v>
      </c>
      <c r="M395" s="247"/>
      <c r="N395" s="247"/>
      <c r="O395" s="247"/>
      <c r="P395" s="247"/>
      <c r="Q395" s="247"/>
      <c r="R395" s="246" t="e">
        <f>IF(L395="nio",0,IF(L395&gt;0,L395*J395/X395,0))*VLOOKUP(B395,'2-Kosten per locatie'!$A$14:$C$56,3,FALSE)</f>
        <v>#DIV/0!</v>
      </c>
      <c r="S395" s="246">
        <f>IF(L395="nio",0,IF(M395&gt;0,M395*J395/Y395,0))*VLOOKUP(B395,'2-Kosten per locatie'!$A$14:$C$56,3,FALSE)</f>
        <v>0</v>
      </c>
      <c r="T395" s="246">
        <f>IF(L395="nio",0,IF(N395&gt;0,N395*J395/Z395,0))*VLOOKUP(B395,'2-Kosten per locatie'!$A$14:$C$56,3,FALSE)</f>
        <v>0</v>
      </c>
      <c r="U395" s="246">
        <f>IF(L395="nio",0,IF(O395&gt;0,O395*J395/AA395,0))*VLOOKUP(B395,'2-Kosten per locatie'!$A$14:$C$56,3,FALSE)</f>
        <v>0</v>
      </c>
      <c r="V395" s="246">
        <f>IF(L395="nio",0,IF(P395&gt;0,P395*J395/Z395,0))*VLOOKUP(B395,'2-Kosten per locatie'!$A$14:$C$56,3,FALSE)</f>
        <v>0</v>
      </c>
      <c r="W395" s="246">
        <f>IF(L395="nio",0,IF(Q395&gt;0,Q395*J395/AA395,0))*VLOOKUP(B395,'2-Kosten per locatie'!$A$14:$C$56,3,FALSE)</f>
        <v>0</v>
      </c>
      <c r="X395" s="337">
        <f>IF(L395="nio",0,IF(L395&gt;0,VLOOKUP(H395,'3-Productie normen'!A:L,VLOOKUP(L395,'3-Productie normen'!$B$35:$C$38,2,FALSE),FALSE)))</f>
        <v>0</v>
      </c>
      <c r="Y395" s="337">
        <f t="shared" si="56"/>
        <v>0</v>
      </c>
      <c r="Z395" s="337">
        <f t="shared" si="57"/>
        <v>0</v>
      </c>
      <c r="AA395" s="337">
        <f t="shared" si="58"/>
        <v>0</v>
      </c>
      <c r="AB395" s="338" t="str">
        <f>VLOOKUP(H395,'3-Productie normen'!A:O,12,FALSE)</f>
        <v>V</v>
      </c>
      <c r="AC395" s="338"/>
      <c r="AE395" s="339">
        <f t="shared" si="63"/>
        <v>9032.1</v>
      </c>
    </row>
    <row r="396" spans="1:31" ht="14.1" customHeight="1">
      <c r="A396" s="71">
        <v>396</v>
      </c>
      <c r="B396" s="482" t="s">
        <v>71</v>
      </c>
      <c r="C396" s="482"/>
      <c r="D396" s="487" t="s">
        <v>281</v>
      </c>
      <c r="E396" s="243" t="s">
        <v>562</v>
      </c>
      <c r="F396" s="513" t="s">
        <v>307</v>
      </c>
      <c r="G396" s="82" t="s">
        <v>146</v>
      </c>
      <c r="H396" s="80" t="s">
        <v>146</v>
      </c>
      <c r="I396" s="82" t="s">
        <v>332</v>
      </c>
      <c r="J396" s="236">
        <v>33.869999999999997</v>
      </c>
      <c r="K396" s="336">
        <f t="shared" si="55"/>
        <v>255</v>
      </c>
      <c r="L396" s="247">
        <v>255</v>
      </c>
      <c r="M396" s="247"/>
      <c r="N396" s="247"/>
      <c r="O396" s="247"/>
      <c r="P396" s="247"/>
      <c r="Q396" s="247"/>
      <c r="R396" s="246" t="e">
        <f>IF(L396="nio",0,IF(L396&gt;0,L396*J396/X396,0))*VLOOKUP(B396,'2-Kosten per locatie'!$A$14:$C$56,3,FALSE)</f>
        <v>#DIV/0!</v>
      </c>
      <c r="S396" s="246">
        <f>IF(L396="nio",0,IF(M396&gt;0,M396*J396/Y396,0))*VLOOKUP(B396,'2-Kosten per locatie'!$A$14:$C$56,3,FALSE)</f>
        <v>0</v>
      </c>
      <c r="T396" s="246">
        <f>IF(L396="nio",0,IF(N396&gt;0,N396*J396/Z396,0))*VLOOKUP(B396,'2-Kosten per locatie'!$A$14:$C$56,3,FALSE)</f>
        <v>0</v>
      </c>
      <c r="U396" s="246">
        <f>IF(L396="nio",0,IF(O396&gt;0,O396*J396/AA396,0))*VLOOKUP(B396,'2-Kosten per locatie'!$A$14:$C$56,3,FALSE)</f>
        <v>0</v>
      </c>
      <c r="V396" s="246">
        <f>IF(L396="nio",0,IF(P396&gt;0,P396*J396/Z396,0))*VLOOKUP(B396,'2-Kosten per locatie'!$A$14:$C$56,3,FALSE)</f>
        <v>0</v>
      </c>
      <c r="W396" s="246">
        <f>IF(L396="nio",0,IF(Q396&gt;0,Q396*J396/AA396,0))*VLOOKUP(B396,'2-Kosten per locatie'!$A$14:$C$56,3,FALSE)</f>
        <v>0</v>
      </c>
      <c r="X396" s="337">
        <f>IF(L396="nio",0,IF(L396&gt;0,VLOOKUP(H396,'3-Productie normen'!A:L,VLOOKUP(L396,'3-Productie normen'!$B$35:$C$38,2,FALSE),FALSE)))</f>
        <v>0</v>
      </c>
      <c r="Y396" s="337">
        <f t="shared" si="56"/>
        <v>0</v>
      </c>
      <c r="Z396" s="337">
        <f t="shared" si="57"/>
        <v>0</v>
      </c>
      <c r="AA396" s="337">
        <f t="shared" si="58"/>
        <v>0</v>
      </c>
      <c r="AB396" s="338" t="str">
        <f>VLOOKUP(H396,'3-Productie normen'!A:O,12,FALSE)</f>
        <v>V</v>
      </c>
      <c r="AC396" s="338"/>
      <c r="AE396" s="339">
        <f t="shared" si="63"/>
        <v>8636.8499999999985</v>
      </c>
    </row>
    <row r="397" spans="1:31" ht="14.1" customHeight="1">
      <c r="A397" s="71">
        <v>397</v>
      </c>
      <c r="B397" s="482" t="s">
        <v>71</v>
      </c>
      <c r="C397" s="482"/>
      <c r="D397" s="487" t="s">
        <v>231</v>
      </c>
      <c r="E397" s="243" t="s">
        <v>563</v>
      </c>
      <c r="F397" s="513" t="s">
        <v>307</v>
      </c>
      <c r="G397" s="82" t="s">
        <v>146</v>
      </c>
      <c r="H397" s="80" t="s">
        <v>146</v>
      </c>
      <c r="I397" s="82" t="s">
        <v>332</v>
      </c>
      <c r="J397" s="236">
        <v>30.19</v>
      </c>
      <c r="K397" s="336">
        <f t="shared" si="55"/>
        <v>255</v>
      </c>
      <c r="L397" s="247">
        <v>255</v>
      </c>
      <c r="M397" s="247"/>
      <c r="N397" s="247"/>
      <c r="O397" s="247"/>
      <c r="P397" s="247"/>
      <c r="Q397" s="247"/>
      <c r="R397" s="246" t="e">
        <f>IF(L397="nio",0,IF(L397&gt;0,L397*J397/X397,0))*VLOOKUP(B397,'2-Kosten per locatie'!$A$14:$C$56,3,FALSE)</f>
        <v>#DIV/0!</v>
      </c>
      <c r="S397" s="246">
        <f>IF(L397="nio",0,IF(M397&gt;0,M397*J397/Y397,0))*VLOOKUP(B397,'2-Kosten per locatie'!$A$14:$C$56,3,FALSE)</f>
        <v>0</v>
      </c>
      <c r="T397" s="246">
        <f>IF(L397="nio",0,IF(N397&gt;0,N397*J397/Z397,0))*VLOOKUP(B397,'2-Kosten per locatie'!$A$14:$C$56,3,FALSE)</f>
        <v>0</v>
      </c>
      <c r="U397" s="246">
        <f>IF(L397="nio",0,IF(O397&gt;0,O397*J397/AA397,0))*VLOOKUP(B397,'2-Kosten per locatie'!$A$14:$C$56,3,FALSE)</f>
        <v>0</v>
      </c>
      <c r="V397" s="246">
        <f>IF(L397="nio",0,IF(P397&gt;0,P397*J397/Z397,0))*VLOOKUP(B397,'2-Kosten per locatie'!$A$14:$C$56,3,FALSE)</f>
        <v>0</v>
      </c>
      <c r="W397" s="246">
        <f>IF(L397="nio",0,IF(Q397&gt;0,Q397*J397/AA397,0))*VLOOKUP(B397,'2-Kosten per locatie'!$A$14:$C$56,3,FALSE)</f>
        <v>0</v>
      </c>
      <c r="X397" s="337">
        <f>IF(L397="nio",0,IF(L397&gt;0,VLOOKUP(H397,'3-Productie normen'!A:L,VLOOKUP(L397,'3-Productie normen'!$B$35:$C$38,2,FALSE),FALSE)))</f>
        <v>0</v>
      </c>
      <c r="Y397" s="337">
        <f t="shared" si="56"/>
        <v>0</v>
      </c>
      <c r="Z397" s="337">
        <f t="shared" si="57"/>
        <v>0</v>
      </c>
      <c r="AA397" s="337">
        <f t="shared" si="58"/>
        <v>0</v>
      </c>
      <c r="AB397" s="338" t="str">
        <f>VLOOKUP(H397,'3-Productie normen'!A:O,12,FALSE)</f>
        <v>V</v>
      </c>
      <c r="AC397" s="338"/>
      <c r="AE397" s="339">
        <f t="shared" si="63"/>
        <v>7698.4500000000007</v>
      </c>
    </row>
    <row r="398" spans="1:31" ht="14.1" customHeight="1">
      <c r="A398" s="71">
        <v>398</v>
      </c>
      <c r="B398" s="482" t="s">
        <v>71</v>
      </c>
      <c r="C398" s="482"/>
      <c r="D398" s="487" t="s">
        <v>231</v>
      </c>
      <c r="E398" s="243" t="s">
        <v>564</v>
      </c>
      <c r="F398" s="513" t="s">
        <v>307</v>
      </c>
      <c r="G398" s="82" t="s">
        <v>146</v>
      </c>
      <c r="H398" s="80" t="s">
        <v>146</v>
      </c>
      <c r="I398" s="82" t="s">
        <v>332</v>
      </c>
      <c r="J398" s="236">
        <v>33.94</v>
      </c>
      <c r="K398" s="336">
        <f t="shared" si="55"/>
        <v>255</v>
      </c>
      <c r="L398" s="247">
        <v>255</v>
      </c>
      <c r="M398" s="247"/>
      <c r="N398" s="247"/>
      <c r="O398" s="247"/>
      <c r="P398" s="247"/>
      <c r="Q398" s="247"/>
      <c r="R398" s="246" t="e">
        <f>IF(L398="nio",0,IF(L398&gt;0,L398*J398/X398,0))*VLOOKUP(B398,'2-Kosten per locatie'!$A$14:$C$56,3,FALSE)</f>
        <v>#DIV/0!</v>
      </c>
      <c r="S398" s="246">
        <f>IF(L398="nio",0,IF(M398&gt;0,M398*J398/Y398,0))*VLOOKUP(B398,'2-Kosten per locatie'!$A$14:$C$56,3,FALSE)</f>
        <v>0</v>
      </c>
      <c r="T398" s="246">
        <f>IF(L398="nio",0,IF(N398&gt;0,N398*J398/Z398,0))*VLOOKUP(B398,'2-Kosten per locatie'!$A$14:$C$56,3,FALSE)</f>
        <v>0</v>
      </c>
      <c r="U398" s="246">
        <f>IF(L398="nio",0,IF(O398&gt;0,O398*J398/AA398,0))*VLOOKUP(B398,'2-Kosten per locatie'!$A$14:$C$56,3,FALSE)</f>
        <v>0</v>
      </c>
      <c r="V398" s="246">
        <f>IF(L398="nio",0,IF(P398&gt;0,P398*J398/Z398,0))*VLOOKUP(B398,'2-Kosten per locatie'!$A$14:$C$56,3,FALSE)</f>
        <v>0</v>
      </c>
      <c r="W398" s="246">
        <f>IF(L398="nio",0,IF(Q398&gt;0,Q398*J398/AA398,0))*VLOOKUP(B398,'2-Kosten per locatie'!$A$14:$C$56,3,FALSE)</f>
        <v>0</v>
      </c>
      <c r="X398" s="337">
        <f>IF(L398="nio",0,IF(L398&gt;0,VLOOKUP(H398,'3-Productie normen'!A:L,VLOOKUP(L398,'3-Productie normen'!$B$35:$C$38,2,FALSE),FALSE)))</f>
        <v>0</v>
      </c>
      <c r="Y398" s="337">
        <f t="shared" si="56"/>
        <v>0</v>
      </c>
      <c r="Z398" s="337">
        <f t="shared" si="57"/>
        <v>0</v>
      </c>
      <c r="AA398" s="337">
        <f t="shared" si="58"/>
        <v>0</v>
      </c>
      <c r="AB398" s="338" t="str">
        <f>VLOOKUP(H398,'3-Productie normen'!A:O,12,FALSE)</f>
        <v>V</v>
      </c>
      <c r="AC398" s="338"/>
      <c r="AE398" s="339">
        <f t="shared" si="63"/>
        <v>8654.6999999999989</v>
      </c>
    </row>
    <row r="399" spans="1:31" ht="14.1" customHeight="1">
      <c r="A399" s="71">
        <v>399</v>
      </c>
      <c r="B399" s="482" t="s">
        <v>71</v>
      </c>
      <c r="C399" s="482"/>
      <c r="D399" s="487" t="s">
        <v>231</v>
      </c>
      <c r="E399" s="243" t="s">
        <v>565</v>
      </c>
      <c r="F399" s="513" t="s">
        <v>185</v>
      </c>
      <c r="G399" s="82" t="s">
        <v>285</v>
      </c>
      <c r="H399" s="314" t="s">
        <v>141</v>
      </c>
      <c r="I399" s="82" t="s">
        <v>566</v>
      </c>
      <c r="J399" s="236">
        <v>1.42</v>
      </c>
      <c r="K399" s="336">
        <f t="shared" ref="K399:K465" si="64">SUM(L399:Q399)</f>
        <v>255</v>
      </c>
      <c r="L399" s="247">
        <v>255</v>
      </c>
      <c r="M399" s="247"/>
      <c r="N399" s="247"/>
      <c r="O399" s="247"/>
      <c r="P399" s="247"/>
      <c r="Q399" s="247"/>
      <c r="R399" s="246" t="e">
        <f>IF(L399="nio",0,IF(L399&gt;0,L399*J399/X399,0))*VLOOKUP(B399,'2-Kosten per locatie'!$A$14:$C$56,3,FALSE)</f>
        <v>#DIV/0!</v>
      </c>
      <c r="S399" s="246">
        <f>IF(L399="nio",0,IF(M399&gt;0,M399*J399/Y399,0))*VLOOKUP(B399,'2-Kosten per locatie'!$A$14:$C$56,3,FALSE)</f>
        <v>0</v>
      </c>
      <c r="T399" s="246">
        <f>IF(L399="nio",0,IF(N399&gt;0,N399*J399/Z399,0))*VLOOKUP(B399,'2-Kosten per locatie'!$A$14:$C$56,3,FALSE)</f>
        <v>0</v>
      </c>
      <c r="U399" s="246">
        <f>IF(L399="nio",0,IF(O399&gt;0,O399*J399/AA399,0))*VLOOKUP(B399,'2-Kosten per locatie'!$A$14:$C$56,3,FALSE)</f>
        <v>0</v>
      </c>
      <c r="V399" s="246">
        <f>IF(L399="nio",0,IF(P399&gt;0,P399*J399/Z399,0))*VLOOKUP(B399,'2-Kosten per locatie'!$A$14:$C$56,3,FALSE)</f>
        <v>0</v>
      </c>
      <c r="W399" s="246">
        <f>IF(L399="nio",0,IF(Q399&gt;0,Q399*J399/AA399,0))*VLOOKUP(B399,'2-Kosten per locatie'!$A$14:$C$56,3,FALSE)</f>
        <v>0</v>
      </c>
      <c r="X399" s="337">
        <f>IF(L399="nio",0,IF(L399&gt;0,VLOOKUP(H399,'3-Productie normen'!A:L,VLOOKUP(L399,'3-Productie normen'!$B$35:$C$38,2,FALSE),FALSE)))</f>
        <v>0</v>
      </c>
      <c r="Y399" s="337">
        <f t="shared" ref="Y399:Y465" si="65">IF(M399&gt;0,X399*$Y$8,0)</f>
        <v>0</v>
      </c>
      <c r="Z399" s="337">
        <f t="shared" ref="Z399:Z465" si="66">IF((OR(N399&gt;0,P399&gt;0)),X399*$Z$8,0)</f>
        <v>0</v>
      </c>
      <c r="AA399" s="337">
        <f t="shared" ref="AA399:AA465" si="67">IF((OR(O399&gt;0,Q399&gt;0)),X399*$AA$8,0)</f>
        <v>0</v>
      </c>
      <c r="AB399" s="338" t="str">
        <f>VLOOKUP(H399,'3-Productie normen'!A:O,12,FALSE)</f>
        <v>S</v>
      </c>
      <c r="AC399" s="338"/>
      <c r="AE399" s="339">
        <f t="shared" si="63"/>
        <v>362.09999999999997</v>
      </c>
    </row>
    <row r="400" spans="1:31" ht="14.1" customHeight="1">
      <c r="A400" s="71">
        <v>400</v>
      </c>
      <c r="B400" s="482" t="s">
        <v>71</v>
      </c>
      <c r="C400" s="482"/>
      <c r="D400" s="487" t="s">
        <v>231</v>
      </c>
      <c r="E400" s="243" t="s">
        <v>567</v>
      </c>
      <c r="F400" s="513" t="s">
        <v>197</v>
      </c>
      <c r="G400" s="82" t="s">
        <v>301</v>
      </c>
      <c r="H400" s="317" t="s">
        <v>148</v>
      </c>
      <c r="I400" s="82" t="s">
        <v>560</v>
      </c>
      <c r="J400" s="236">
        <v>2.1</v>
      </c>
      <c r="K400" s="336">
        <f t="shared" si="64"/>
        <v>0</v>
      </c>
      <c r="L400" s="247" t="s">
        <v>199</v>
      </c>
      <c r="M400" s="247"/>
      <c r="N400" s="247"/>
      <c r="O400" s="247"/>
      <c r="P400" s="247"/>
      <c r="Q400" s="247"/>
      <c r="R400" s="246">
        <f>IF(L400="nio",0,IF(L400&gt;0,L400*J400/X400,0))*VLOOKUP(B400,'2-Kosten per locatie'!$A$14:$C$56,3,FALSE)</f>
        <v>0</v>
      </c>
      <c r="S400" s="246">
        <f>IF(L400="nio",0,IF(M400&gt;0,M400*J400/Y400,0))*VLOOKUP(B400,'2-Kosten per locatie'!$A$14:$C$56,3,FALSE)</f>
        <v>0</v>
      </c>
      <c r="T400" s="246">
        <f>IF(L400="nio",0,IF(N400&gt;0,N400*J400/Z400,0))*VLOOKUP(B400,'2-Kosten per locatie'!$A$14:$C$56,3,FALSE)</f>
        <v>0</v>
      </c>
      <c r="U400" s="246">
        <f>IF(L400="nio",0,IF(O400&gt;0,O400*J400/AA400,0))*VLOOKUP(B400,'2-Kosten per locatie'!$A$14:$C$56,3,FALSE)</f>
        <v>0</v>
      </c>
      <c r="V400" s="246">
        <f>IF(L400="nio",0,IF(P400&gt;0,P400*J400/Z400,0))*VLOOKUP(B400,'2-Kosten per locatie'!$A$14:$C$56,3,FALSE)</f>
        <v>0</v>
      </c>
      <c r="W400" s="246">
        <f>IF(L400="nio",0,IF(Q400&gt;0,Q400*J400/AA400,0))*VLOOKUP(B400,'2-Kosten per locatie'!$A$14:$C$56,3,FALSE)</f>
        <v>0</v>
      </c>
      <c r="X400" s="337">
        <f>IF(L400="nio",0,IF(L400&gt;0,VLOOKUP(H400,'3-Productie normen'!A:L,VLOOKUP(L400,'3-Productie normen'!$B$35:$C$38,2,FALSE),FALSE)))</f>
        <v>0</v>
      </c>
      <c r="Y400" s="337">
        <f t="shared" si="65"/>
        <v>0</v>
      </c>
      <c r="Z400" s="337">
        <f t="shared" si="66"/>
        <v>0</v>
      </c>
      <c r="AA400" s="337">
        <f t="shared" si="67"/>
        <v>0</v>
      </c>
      <c r="AB400" s="338">
        <f>VLOOKUP(H400,'3-Productie normen'!A:O,12,FALSE)</f>
        <v>0</v>
      </c>
      <c r="AC400" s="338"/>
      <c r="AE400" s="339">
        <f t="shared" si="63"/>
        <v>0</v>
      </c>
    </row>
    <row r="401" spans="1:31" ht="14.1" customHeight="1">
      <c r="A401" s="71">
        <v>401</v>
      </c>
      <c r="B401" s="482" t="s">
        <v>71</v>
      </c>
      <c r="C401" s="482"/>
      <c r="D401" s="487" t="s">
        <v>231</v>
      </c>
      <c r="E401" s="243" t="s">
        <v>568</v>
      </c>
      <c r="F401" s="513" t="s">
        <v>197</v>
      </c>
      <c r="G401" s="82" t="s">
        <v>301</v>
      </c>
      <c r="H401" s="317" t="s">
        <v>148</v>
      </c>
      <c r="I401" s="82" t="s">
        <v>560</v>
      </c>
      <c r="J401" s="236">
        <v>1.05</v>
      </c>
      <c r="K401" s="336">
        <f t="shared" si="64"/>
        <v>0</v>
      </c>
      <c r="L401" s="247" t="s">
        <v>199</v>
      </c>
      <c r="M401" s="247"/>
      <c r="N401" s="247"/>
      <c r="O401" s="247"/>
      <c r="P401" s="247"/>
      <c r="Q401" s="247"/>
      <c r="R401" s="246">
        <f>IF(L401="nio",0,IF(L401&gt;0,L401*J401/X401,0))*VLOOKUP(B401,'2-Kosten per locatie'!$A$14:$C$56,3,FALSE)</f>
        <v>0</v>
      </c>
      <c r="S401" s="246">
        <f>IF(L401="nio",0,IF(M401&gt;0,M401*J401/Y401,0))*VLOOKUP(B401,'2-Kosten per locatie'!$A$14:$C$56,3,FALSE)</f>
        <v>0</v>
      </c>
      <c r="T401" s="246">
        <f>IF(L401="nio",0,IF(N401&gt;0,N401*J401/Z401,0))*VLOOKUP(B401,'2-Kosten per locatie'!$A$14:$C$56,3,FALSE)</f>
        <v>0</v>
      </c>
      <c r="U401" s="246">
        <f>IF(L401="nio",0,IF(O401&gt;0,O401*J401/AA401,0))*VLOOKUP(B401,'2-Kosten per locatie'!$A$14:$C$56,3,FALSE)</f>
        <v>0</v>
      </c>
      <c r="V401" s="246">
        <f>IF(L401="nio",0,IF(P401&gt;0,P401*J401/Z401,0))*VLOOKUP(B401,'2-Kosten per locatie'!$A$14:$C$56,3,FALSE)</f>
        <v>0</v>
      </c>
      <c r="W401" s="246">
        <f>IF(L401="nio",0,IF(Q401&gt;0,Q401*J401/AA401,0))*VLOOKUP(B401,'2-Kosten per locatie'!$A$14:$C$56,3,FALSE)</f>
        <v>0</v>
      </c>
      <c r="X401" s="337">
        <f>IF(L401="nio",0,IF(L401&gt;0,VLOOKUP(H401,'3-Productie normen'!A:L,VLOOKUP(L401,'3-Productie normen'!$B$35:$C$38,2,FALSE),FALSE)))</f>
        <v>0</v>
      </c>
      <c r="Y401" s="337">
        <f t="shared" si="65"/>
        <v>0</v>
      </c>
      <c r="Z401" s="337">
        <f t="shared" si="66"/>
        <v>0</v>
      </c>
      <c r="AA401" s="337">
        <f t="shared" si="67"/>
        <v>0</v>
      </c>
      <c r="AB401" s="338">
        <f>VLOOKUP(H401,'3-Productie normen'!A:O,12,FALSE)</f>
        <v>0</v>
      </c>
      <c r="AC401" s="338"/>
      <c r="AE401" s="339">
        <f t="shared" si="63"/>
        <v>0</v>
      </c>
    </row>
    <row r="402" spans="1:31" ht="14.1" customHeight="1">
      <c r="A402" s="71">
        <v>402</v>
      </c>
      <c r="B402" s="482" t="s">
        <v>74</v>
      </c>
      <c r="C402" s="482"/>
      <c r="D402" s="487" t="s">
        <v>231</v>
      </c>
      <c r="E402" s="506" t="s">
        <v>312</v>
      </c>
      <c r="F402" s="513" t="s">
        <v>197</v>
      </c>
      <c r="G402" s="508" t="s">
        <v>549</v>
      </c>
      <c r="H402" s="314" t="s">
        <v>569</v>
      </c>
      <c r="I402" s="505"/>
      <c r="J402" s="341">
        <v>10.9307</v>
      </c>
      <c r="K402" s="336">
        <f t="shared" si="64"/>
        <v>0</v>
      </c>
      <c r="L402" s="247" t="s">
        <v>199</v>
      </c>
      <c r="M402" s="247"/>
      <c r="N402" s="247"/>
      <c r="O402" s="247"/>
      <c r="P402" s="247"/>
      <c r="Q402" s="247"/>
      <c r="R402" s="246">
        <f>IF(L402="nio",0,IF(L402&gt;0,L402*J402/X402,0))*VLOOKUP(B402,'2-Kosten per locatie'!$A$14:$C$56,3,FALSE)</f>
        <v>0</v>
      </c>
      <c r="S402" s="246">
        <f>IF(L402="nio",0,IF(M402&gt;0,M402*J402/Y402,0))*VLOOKUP(B402,'2-Kosten per locatie'!$A$14:$C$56,3,FALSE)</f>
        <v>0</v>
      </c>
      <c r="T402" s="246">
        <f>IF(L402="nio",0,IF(N402&gt;0,N402*J402/Z402,0))*VLOOKUP(B402,'2-Kosten per locatie'!$A$14:$C$56,3,FALSE)</f>
        <v>0</v>
      </c>
      <c r="U402" s="246">
        <f>IF(L402="nio",0,IF(O402&gt;0,O402*J402/AA402,0))*VLOOKUP(B402,'2-Kosten per locatie'!$A$14:$C$56,3,FALSE)</f>
        <v>0</v>
      </c>
      <c r="V402" s="246">
        <f>IF(L402="nio",0,IF(P402&gt;0,P402*J402/Z402,0))*VLOOKUP(B402,'2-Kosten per locatie'!$A$14:$C$56,3,FALSE)</f>
        <v>0</v>
      </c>
      <c r="W402" s="246">
        <f>IF(L402="nio",0,IF(Q402&gt;0,Q402*J402/AA402,0))*VLOOKUP(B402,'2-Kosten per locatie'!$A$14:$C$56,3,FALSE)</f>
        <v>0</v>
      </c>
      <c r="X402" s="337">
        <f>IF(L402="nio",0,IF(L402&gt;0,VLOOKUP(H402,'3-Productie normen'!A:L,VLOOKUP(L402,'3-Productie normen'!$B$35:$C$38,2,FALSE),FALSE)))</f>
        <v>0</v>
      </c>
      <c r="Y402" s="337">
        <f t="shared" si="65"/>
        <v>0</v>
      </c>
      <c r="Z402" s="337">
        <f t="shared" si="66"/>
        <v>0</v>
      </c>
      <c r="AA402" s="337">
        <f t="shared" si="67"/>
        <v>0</v>
      </c>
      <c r="AB402" s="338">
        <f>VLOOKUP(H402,'3-Productie normen'!A:O,12,FALSE)</f>
        <v>0</v>
      </c>
      <c r="AC402" s="338"/>
      <c r="AE402" s="339">
        <f t="shared" si="63"/>
        <v>0</v>
      </c>
    </row>
    <row r="403" spans="1:31" ht="14.1" customHeight="1">
      <c r="A403" s="71">
        <v>403</v>
      </c>
      <c r="B403" s="482" t="s">
        <v>74</v>
      </c>
      <c r="C403" s="482"/>
      <c r="D403" s="487" t="s">
        <v>231</v>
      </c>
      <c r="E403" s="243" t="s">
        <v>318</v>
      </c>
      <c r="F403" s="513" t="s">
        <v>185</v>
      </c>
      <c r="G403" s="82" t="s">
        <v>285</v>
      </c>
      <c r="H403" s="314" t="s">
        <v>141</v>
      </c>
      <c r="I403" s="504" t="s">
        <v>203</v>
      </c>
      <c r="J403" s="341">
        <v>3.74525</v>
      </c>
      <c r="K403" s="336">
        <f t="shared" si="64"/>
        <v>730</v>
      </c>
      <c r="L403" s="247">
        <v>255</v>
      </c>
      <c r="M403" s="247">
        <v>255</v>
      </c>
      <c r="N403" s="247">
        <v>102</v>
      </c>
      <c r="O403" s="247">
        <v>102</v>
      </c>
      <c r="P403" s="247">
        <v>8</v>
      </c>
      <c r="Q403" s="247">
        <v>8</v>
      </c>
      <c r="R403" s="246" t="e">
        <f>IF(L403="nio",0,IF(L403&gt;0,L403*J403/X403,0))*VLOOKUP(B403,'2-Kosten per locatie'!$A$14:$C$56,3,FALSE)</f>
        <v>#DIV/0!</v>
      </c>
      <c r="S403" s="246" t="e">
        <f>IF(L403="nio",0,IF(M403&gt;0,M403*J403/Y403,0))*VLOOKUP(B403,'2-Kosten per locatie'!$A$14:$C$56,3,FALSE)</f>
        <v>#DIV/0!</v>
      </c>
      <c r="T403" s="246" t="e">
        <f>IF(L403="nio",0,IF(N403&gt;0,N403*J403/Z403,0))*VLOOKUP(B403,'2-Kosten per locatie'!$A$14:$C$56,3,FALSE)</f>
        <v>#DIV/0!</v>
      </c>
      <c r="U403" s="246" t="e">
        <f>IF(L403="nio",0,IF(O403&gt;0,O403*J403/AA403,0))*VLOOKUP(B403,'2-Kosten per locatie'!$A$14:$C$56,3,FALSE)</f>
        <v>#DIV/0!</v>
      </c>
      <c r="V403" s="246" t="e">
        <f>IF(L403="nio",0,IF(P403&gt;0,P403*J403/Z403,0))*VLOOKUP(B403,'2-Kosten per locatie'!$A$14:$C$56,3,FALSE)</f>
        <v>#DIV/0!</v>
      </c>
      <c r="W403" s="246" t="e">
        <f>IF(L403="nio",0,IF(Q403&gt;0,Q403*J403/AA403,0))*VLOOKUP(B403,'2-Kosten per locatie'!$A$14:$C$56,3,FALSE)</f>
        <v>#DIV/0!</v>
      </c>
      <c r="X403" s="337">
        <f>IF(L403="nio",0,IF(L403&gt;0,VLOOKUP(H403,'3-Productie normen'!A:L,VLOOKUP(L403,'3-Productie normen'!$B$35:$C$38,2,FALSE),FALSE)))</f>
        <v>0</v>
      </c>
      <c r="Y403" s="337">
        <f t="shared" si="65"/>
        <v>0</v>
      </c>
      <c r="Z403" s="337">
        <f t="shared" si="66"/>
        <v>0</v>
      </c>
      <c r="AA403" s="337">
        <f t="shared" si="67"/>
        <v>0</v>
      </c>
      <c r="AB403" s="338" t="str">
        <f>VLOOKUP(H403,'3-Productie normen'!A:O,12,FALSE)</f>
        <v>S</v>
      </c>
      <c r="AC403" s="338"/>
      <c r="AE403" s="339">
        <f t="shared" si="63"/>
        <v>2734.0324999999998</v>
      </c>
    </row>
    <row r="404" spans="1:31" ht="14.1" customHeight="1">
      <c r="A404" s="71">
        <v>404</v>
      </c>
      <c r="B404" s="482" t="s">
        <v>74</v>
      </c>
      <c r="C404" s="482"/>
      <c r="D404" s="487" t="s">
        <v>231</v>
      </c>
      <c r="E404" s="243" t="s">
        <v>320</v>
      </c>
      <c r="F404" s="513" t="s">
        <v>185</v>
      </c>
      <c r="G404" s="82" t="s">
        <v>285</v>
      </c>
      <c r="H404" s="314" t="s">
        <v>141</v>
      </c>
      <c r="I404" s="504" t="s">
        <v>203</v>
      </c>
      <c r="J404" s="341">
        <v>2.8035000000000001</v>
      </c>
      <c r="K404" s="336">
        <f t="shared" si="64"/>
        <v>730</v>
      </c>
      <c r="L404" s="247">
        <v>255</v>
      </c>
      <c r="M404" s="247">
        <v>255</v>
      </c>
      <c r="N404" s="247">
        <v>102</v>
      </c>
      <c r="O404" s="247">
        <v>102</v>
      </c>
      <c r="P404" s="247">
        <v>8</v>
      </c>
      <c r="Q404" s="247">
        <v>8</v>
      </c>
      <c r="R404" s="246" t="e">
        <f>IF(L404="nio",0,IF(L404&gt;0,L404*J404/X404,0))*VLOOKUP(B404,'2-Kosten per locatie'!$A$14:$C$56,3,FALSE)</f>
        <v>#DIV/0!</v>
      </c>
      <c r="S404" s="246" t="e">
        <f>IF(L404="nio",0,IF(M404&gt;0,M404*J404/Y404,0))*VLOOKUP(B404,'2-Kosten per locatie'!$A$14:$C$56,3,FALSE)</f>
        <v>#DIV/0!</v>
      </c>
      <c r="T404" s="246" t="e">
        <f>IF(L404="nio",0,IF(N404&gt;0,N404*J404/Z404,0))*VLOOKUP(B404,'2-Kosten per locatie'!$A$14:$C$56,3,FALSE)</f>
        <v>#DIV/0!</v>
      </c>
      <c r="U404" s="246" t="e">
        <f>IF(L404="nio",0,IF(O404&gt;0,O404*J404/AA404,0))*VLOOKUP(B404,'2-Kosten per locatie'!$A$14:$C$56,3,FALSE)</f>
        <v>#DIV/0!</v>
      </c>
      <c r="V404" s="246" t="e">
        <f>IF(L404="nio",0,IF(P404&gt;0,P404*J404/Z404,0))*VLOOKUP(B404,'2-Kosten per locatie'!$A$14:$C$56,3,FALSE)</f>
        <v>#DIV/0!</v>
      </c>
      <c r="W404" s="246" t="e">
        <f>IF(L404="nio",0,IF(Q404&gt;0,Q404*J404/AA404,0))*VLOOKUP(B404,'2-Kosten per locatie'!$A$14:$C$56,3,FALSE)</f>
        <v>#DIV/0!</v>
      </c>
      <c r="X404" s="337">
        <f>IF(L404="nio",0,IF(L404&gt;0,VLOOKUP(H404,'3-Productie normen'!A:L,VLOOKUP(L404,'3-Productie normen'!$B$35:$C$38,2,FALSE),FALSE)))</f>
        <v>0</v>
      </c>
      <c r="Y404" s="337">
        <f t="shared" si="65"/>
        <v>0</v>
      </c>
      <c r="Z404" s="337">
        <f t="shared" si="66"/>
        <v>0</v>
      </c>
      <c r="AA404" s="337">
        <f t="shared" si="67"/>
        <v>0</v>
      </c>
      <c r="AB404" s="338" t="str">
        <f>VLOOKUP(H404,'3-Productie normen'!A:O,12,FALSE)</f>
        <v>S</v>
      </c>
      <c r="AC404" s="338"/>
      <c r="AE404" s="339">
        <f t="shared" si="63"/>
        <v>2046.5550000000001</v>
      </c>
    </row>
    <row r="405" spans="1:31" ht="14.1" customHeight="1">
      <c r="A405" s="71">
        <v>405</v>
      </c>
      <c r="B405" s="482" t="s">
        <v>74</v>
      </c>
      <c r="C405" s="482"/>
      <c r="D405" s="487" t="s">
        <v>231</v>
      </c>
      <c r="E405" s="243" t="s">
        <v>570</v>
      </c>
      <c r="F405" s="513" t="s">
        <v>185</v>
      </c>
      <c r="G405" s="82" t="s">
        <v>285</v>
      </c>
      <c r="H405" s="314" t="s">
        <v>141</v>
      </c>
      <c r="I405" s="504" t="s">
        <v>203</v>
      </c>
      <c r="J405" s="341">
        <v>14.85975</v>
      </c>
      <c r="K405" s="336">
        <f t="shared" si="64"/>
        <v>730</v>
      </c>
      <c r="L405" s="247">
        <v>255</v>
      </c>
      <c r="M405" s="247">
        <v>255</v>
      </c>
      <c r="N405" s="247">
        <v>102</v>
      </c>
      <c r="O405" s="247">
        <v>102</v>
      </c>
      <c r="P405" s="247">
        <v>8</v>
      </c>
      <c r="Q405" s="247">
        <v>8</v>
      </c>
      <c r="R405" s="246" t="e">
        <f>IF(L405="nio",0,IF(L405&gt;0,L405*J405/X405,0))*VLOOKUP(B405,'2-Kosten per locatie'!$A$14:$C$56,3,FALSE)</f>
        <v>#DIV/0!</v>
      </c>
      <c r="S405" s="246" t="e">
        <f>IF(L405="nio",0,IF(M405&gt;0,M405*J405/Y405,0))*VLOOKUP(B405,'2-Kosten per locatie'!$A$14:$C$56,3,FALSE)</f>
        <v>#DIV/0!</v>
      </c>
      <c r="T405" s="246" t="e">
        <f>IF(L405="nio",0,IF(N405&gt;0,N405*J405/Z405,0))*VLOOKUP(B405,'2-Kosten per locatie'!$A$14:$C$56,3,FALSE)</f>
        <v>#DIV/0!</v>
      </c>
      <c r="U405" s="246" t="e">
        <f>IF(L405="nio",0,IF(O405&gt;0,O405*J405/AA405,0))*VLOOKUP(B405,'2-Kosten per locatie'!$A$14:$C$56,3,FALSE)</f>
        <v>#DIV/0!</v>
      </c>
      <c r="V405" s="246" t="e">
        <f>IF(L405="nio",0,IF(P405&gt;0,P405*J405/Z405,0))*VLOOKUP(B405,'2-Kosten per locatie'!$A$14:$C$56,3,FALSE)</f>
        <v>#DIV/0!</v>
      </c>
      <c r="W405" s="246" t="e">
        <f>IF(L405="nio",0,IF(Q405&gt;0,Q405*J405/AA405,0))*VLOOKUP(B405,'2-Kosten per locatie'!$A$14:$C$56,3,FALSE)</f>
        <v>#DIV/0!</v>
      </c>
      <c r="X405" s="337">
        <f>IF(L405="nio",0,IF(L405&gt;0,VLOOKUP(H405,'3-Productie normen'!A:L,VLOOKUP(L405,'3-Productie normen'!$B$35:$C$38,2,FALSE),FALSE)))</f>
        <v>0</v>
      </c>
      <c r="Y405" s="337">
        <f t="shared" si="65"/>
        <v>0</v>
      </c>
      <c r="Z405" s="337">
        <f t="shared" si="66"/>
        <v>0</v>
      </c>
      <c r="AA405" s="337">
        <f t="shared" si="67"/>
        <v>0</v>
      </c>
      <c r="AB405" s="338" t="str">
        <f>VLOOKUP(H405,'3-Productie normen'!A:O,12,FALSE)</f>
        <v>S</v>
      </c>
      <c r="AC405" s="338"/>
      <c r="AE405" s="339">
        <f t="shared" si="63"/>
        <v>10847.6175</v>
      </c>
    </row>
    <row r="406" spans="1:31" ht="14.1" customHeight="1">
      <c r="A406" s="71">
        <v>406</v>
      </c>
      <c r="B406" s="482" t="s">
        <v>74</v>
      </c>
      <c r="C406" s="482"/>
      <c r="D406" s="487" t="s">
        <v>231</v>
      </c>
      <c r="E406" s="243" t="s">
        <v>571</v>
      </c>
      <c r="F406" s="513" t="s">
        <v>197</v>
      </c>
      <c r="G406" s="82" t="s">
        <v>572</v>
      </c>
      <c r="H406" s="314" t="s">
        <v>569</v>
      </c>
      <c r="I406" s="504"/>
      <c r="J406" s="341">
        <v>4.5879899999999996</v>
      </c>
      <c r="K406" s="336">
        <f t="shared" si="64"/>
        <v>0</v>
      </c>
      <c r="L406" s="247" t="s">
        <v>199</v>
      </c>
      <c r="M406" s="247"/>
      <c r="N406" s="247"/>
      <c r="O406" s="247"/>
      <c r="P406" s="247"/>
      <c r="Q406" s="247"/>
      <c r="R406" s="246">
        <f>IF(L406="nio",0,IF(L406&gt;0,L406*J406/X406,0))*VLOOKUP(B406,'2-Kosten per locatie'!$A$14:$C$56,3,FALSE)</f>
        <v>0</v>
      </c>
      <c r="S406" s="246">
        <f>IF(L406="nio",0,IF(M406&gt;0,M406*J406/Y406,0))*VLOOKUP(B406,'2-Kosten per locatie'!$A$14:$C$56,3,FALSE)</f>
        <v>0</v>
      </c>
      <c r="T406" s="246">
        <f>IF(L406="nio",0,IF(N406&gt;0,N406*J406/Z406,0))*VLOOKUP(B406,'2-Kosten per locatie'!$A$14:$C$56,3,FALSE)</f>
        <v>0</v>
      </c>
      <c r="U406" s="246">
        <f>IF(L406="nio",0,IF(O406&gt;0,O406*J406/AA406,0))*VLOOKUP(B406,'2-Kosten per locatie'!$A$14:$C$56,3,FALSE)</f>
        <v>0</v>
      </c>
      <c r="V406" s="246">
        <f>IF(L406="nio",0,IF(P406&gt;0,P406*J406/Z406,0))*VLOOKUP(B406,'2-Kosten per locatie'!$A$14:$C$56,3,FALSE)</f>
        <v>0</v>
      </c>
      <c r="W406" s="246">
        <f>IF(L406="nio",0,IF(Q406&gt;0,Q406*J406/AA406,0))*VLOOKUP(B406,'2-Kosten per locatie'!$A$14:$C$56,3,FALSE)</f>
        <v>0</v>
      </c>
      <c r="X406" s="337">
        <f>IF(L406="nio",0,IF(L406&gt;0,VLOOKUP(H406,'3-Productie normen'!A:L,VLOOKUP(L406,'3-Productie normen'!$B$35:$C$38,2,FALSE),FALSE)))</f>
        <v>0</v>
      </c>
      <c r="Y406" s="337">
        <f t="shared" si="65"/>
        <v>0</v>
      </c>
      <c r="Z406" s="337">
        <f t="shared" si="66"/>
        <v>0</v>
      </c>
      <c r="AA406" s="337">
        <f t="shared" si="67"/>
        <v>0</v>
      </c>
      <c r="AB406" s="338">
        <f>VLOOKUP(H406,'3-Productie normen'!A:O,12,FALSE)</f>
        <v>0</v>
      </c>
      <c r="AC406" s="338"/>
      <c r="AE406" s="339">
        <f t="shared" si="63"/>
        <v>0</v>
      </c>
    </row>
    <row r="407" spans="1:31" ht="14.1" customHeight="1">
      <c r="A407" s="71">
        <v>407</v>
      </c>
      <c r="B407" s="482" t="s">
        <v>74</v>
      </c>
      <c r="C407" s="482"/>
      <c r="D407" s="487" t="s">
        <v>231</v>
      </c>
      <c r="E407" s="243" t="s">
        <v>573</v>
      </c>
      <c r="F407" s="513" t="s">
        <v>185</v>
      </c>
      <c r="G407" s="82" t="s">
        <v>283</v>
      </c>
      <c r="H407" s="314" t="s">
        <v>136</v>
      </c>
      <c r="I407" s="504" t="s">
        <v>358</v>
      </c>
      <c r="J407" s="341">
        <v>24.24</v>
      </c>
      <c r="K407" s="336">
        <f t="shared" si="64"/>
        <v>730</v>
      </c>
      <c r="L407" s="247">
        <v>255</v>
      </c>
      <c r="M407" s="247">
        <v>255</v>
      </c>
      <c r="N407" s="247">
        <v>102</v>
      </c>
      <c r="O407" s="247">
        <v>102</v>
      </c>
      <c r="P407" s="247">
        <v>8</v>
      </c>
      <c r="Q407" s="247">
        <v>8</v>
      </c>
      <c r="R407" s="246" t="e">
        <f>IF(L407="nio",0,IF(L407&gt;0,L407*J407/X407,0))*VLOOKUP(B407,'2-Kosten per locatie'!$A$14:$C$56,3,FALSE)</f>
        <v>#DIV/0!</v>
      </c>
      <c r="S407" s="246" t="e">
        <f>IF(L407="nio",0,IF(M407&gt;0,M407*J407/Y407,0))*VLOOKUP(B407,'2-Kosten per locatie'!$A$14:$C$56,3,FALSE)</f>
        <v>#DIV/0!</v>
      </c>
      <c r="T407" s="246" t="e">
        <f>IF(L407="nio",0,IF(N407&gt;0,N407*J407/Z407,0))*VLOOKUP(B407,'2-Kosten per locatie'!$A$14:$C$56,3,FALSE)</f>
        <v>#DIV/0!</v>
      </c>
      <c r="U407" s="246" t="e">
        <f>IF(L407="nio",0,IF(O407&gt;0,O407*J407/AA407,0))*VLOOKUP(B407,'2-Kosten per locatie'!$A$14:$C$56,3,FALSE)</f>
        <v>#DIV/0!</v>
      </c>
      <c r="V407" s="246" t="e">
        <f>IF(L407="nio",0,IF(P407&gt;0,P407*J407/Z407,0))*VLOOKUP(B407,'2-Kosten per locatie'!$A$14:$C$56,3,FALSE)</f>
        <v>#DIV/0!</v>
      </c>
      <c r="W407" s="246" t="e">
        <f>IF(L407="nio",0,IF(Q407&gt;0,Q407*J407/AA407,0))*VLOOKUP(B407,'2-Kosten per locatie'!$A$14:$C$56,3,FALSE)</f>
        <v>#DIV/0!</v>
      </c>
      <c r="X407" s="337">
        <f>IF(L407="nio",0,IF(L407&gt;0,VLOOKUP(H407,'3-Productie normen'!A:L,VLOOKUP(L407,'3-Productie normen'!$B$35:$C$38,2,FALSE),FALSE)))</f>
        <v>0</v>
      </c>
      <c r="Y407" s="337">
        <f t="shared" si="65"/>
        <v>0</v>
      </c>
      <c r="Z407" s="337">
        <f t="shared" si="66"/>
        <v>0</v>
      </c>
      <c r="AA407" s="337">
        <f t="shared" si="67"/>
        <v>0</v>
      </c>
      <c r="AB407" s="338" t="str">
        <f>VLOOKUP(H407,'3-Productie normen'!A:O,12,FALSE)</f>
        <v>S</v>
      </c>
      <c r="AC407" s="338"/>
      <c r="AE407" s="339">
        <f t="shared" si="63"/>
        <v>17695.199999999997</v>
      </c>
    </row>
    <row r="408" spans="1:31" ht="14.1" customHeight="1">
      <c r="A408" s="71">
        <v>408</v>
      </c>
      <c r="B408" s="482" t="s">
        <v>74</v>
      </c>
      <c r="C408" s="482"/>
      <c r="D408" s="487" t="s">
        <v>231</v>
      </c>
      <c r="E408" s="243" t="s">
        <v>574</v>
      </c>
      <c r="F408" s="513" t="s">
        <v>185</v>
      </c>
      <c r="G408" s="82" t="s">
        <v>285</v>
      </c>
      <c r="H408" s="314" t="s">
        <v>141</v>
      </c>
      <c r="I408" s="504" t="s">
        <v>203</v>
      </c>
      <c r="J408" s="341">
        <v>2.9984099999999998</v>
      </c>
      <c r="K408" s="336">
        <f t="shared" si="64"/>
        <v>730</v>
      </c>
      <c r="L408" s="247">
        <v>255</v>
      </c>
      <c r="M408" s="247">
        <v>255</v>
      </c>
      <c r="N408" s="247">
        <v>102</v>
      </c>
      <c r="O408" s="247">
        <v>102</v>
      </c>
      <c r="P408" s="247">
        <v>8</v>
      </c>
      <c r="Q408" s="247">
        <v>8</v>
      </c>
      <c r="R408" s="246" t="e">
        <f>IF(L408="nio",0,IF(L408&gt;0,L408*J408/X408,0))*VLOOKUP(B408,'2-Kosten per locatie'!$A$14:$C$56,3,FALSE)</f>
        <v>#DIV/0!</v>
      </c>
      <c r="S408" s="246" t="e">
        <f>IF(L408="nio",0,IF(M408&gt;0,M408*J408/Y408,0))*VLOOKUP(B408,'2-Kosten per locatie'!$A$14:$C$56,3,FALSE)</f>
        <v>#DIV/0!</v>
      </c>
      <c r="T408" s="246" t="e">
        <f>IF(L408="nio",0,IF(N408&gt;0,N408*J408/Z408,0))*VLOOKUP(B408,'2-Kosten per locatie'!$A$14:$C$56,3,FALSE)</f>
        <v>#DIV/0!</v>
      </c>
      <c r="U408" s="246" t="e">
        <f>IF(L408="nio",0,IF(O408&gt;0,O408*J408/AA408,0))*VLOOKUP(B408,'2-Kosten per locatie'!$A$14:$C$56,3,FALSE)</f>
        <v>#DIV/0!</v>
      </c>
      <c r="V408" s="246" t="e">
        <f>IF(L408="nio",0,IF(P408&gt;0,P408*J408/Z408,0))*VLOOKUP(B408,'2-Kosten per locatie'!$A$14:$C$56,3,FALSE)</f>
        <v>#DIV/0!</v>
      </c>
      <c r="W408" s="246" t="e">
        <f>IF(L408="nio",0,IF(Q408&gt;0,Q408*J408/AA408,0))*VLOOKUP(B408,'2-Kosten per locatie'!$A$14:$C$56,3,FALSE)</f>
        <v>#DIV/0!</v>
      </c>
      <c r="X408" s="337">
        <f>IF(L408="nio",0,IF(L408&gt;0,VLOOKUP(H408,'3-Productie normen'!A:L,VLOOKUP(L408,'3-Productie normen'!$B$35:$C$38,2,FALSE),FALSE)))</f>
        <v>0</v>
      </c>
      <c r="Y408" s="337">
        <f t="shared" si="65"/>
        <v>0</v>
      </c>
      <c r="Z408" s="337">
        <f t="shared" si="66"/>
        <v>0</v>
      </c>
      <c r="AA408" s="337">
        <f t="shared" si="67"/>
        <v>0</v>
      </c>
      <c r="AB408" s="338" t="str">
        <f>VLOOKUP(H408,'3-Productie normen'!A:O,12,FALSE)</f>
        <v>S</v>
      </c>
      <c r="AC408" s="338"/>
      <c r="AE408" s="339">
        <f t="shared" si="63"/>
        <v>2188.8392999999996</v>
      </c>
    </row>
    <row r="409" spans="1:31" ht="14.1" customHeight="1">
      <c r="A409" s="71">
        <v>409</v>
      </c>
      <c r="B409" s="482" t="s">
        <v>74</v>
      </c>
      <c r="C409" s="482"/>
      <c r="D409" s="487" t="s">
        <v>231</v>
      </c>
      <c r="E409" s="506" t="s">
        <v>575</v>
      </c>
      <c r="F409" s="513" t="s">
        <v>185</v>
      </c>
      <c r="G409" s="508" t="s">
        <v>576</v>
      </c>
      <c r="H409" s="317" t="s">
        <v>133</v>
      </c>
      <c r="I409" s="504" t="s">
        <v>225</v>
      </c>
      <c r="J409" s="341">
        <v>21.205369999999998</v>
      </c>
      <c r="K409" s="336">
        <f t="shared" si="64"/>
        <v>255</v>
      </c>
      <c r="L409" s="247">
        <v>255</v>
      </c>
      <c r="M409" s="247"/>
      <c r="N409" s="247"/>
      <c r="O409" s="247"/>
      <c r="P409" s="247"/>
      <c r="Q409" s="247"/>
      <c r="R409" s="246" t="e">
        <f>IF(L409="nio",0,IF(L409&gt;0,L409*J409/X409,0))*VLOOKUP(B409,'2-Kosten per locatie'!$A$14:$C$56,3,FALSE)</f>
        <v>#DIV/0!</v>
      </c>
      <c r="S409" s="246">
        <f>IF(L409="nio",0,IF(M409&gt;0,M409*J409/Y409,0))*VLOOKUP(B409,'2-Kosten per locatie'!$A$14:$C$56,3,FALSE)</f>
        <v>0</v>
      </c>
      <c r="T409" s="246">
        <f>IF(L409="nio",0,IF(N409&gt;0,N409*J409/Z409,0))*VLOOKUP(B409,'2-Kosten per locatie'!$A$14:$C$56,3,FALSE)</f>
        <v>0</v>
      </c>
      <c r="U409" s="246">
        <f>IF(L409="nio",0,IF(O409&gt;0,O409*J409/AA409,0))*VLOOKUP(B409,'2-Kosten per locatie'!$A$14:$C$56,3,FALSE)</f>
        <v>0</v>
      </c>
      <c r="V409" s="246">
        <f>IF(L409="nio",0,IF(P409&gt;0,P409*J409/Z409,0))*VLOOKUP(B409,'2-Kosten per locatie'!$A$14:$C$56,3,FALSE)</f>
        <v>0</v>
      </c>
      <c r="W409" s="246">
        <f>IF(L409="nio",0,IF(Q409&gt;0,Q409*J409/AA409,0))*VLOOKUP(B409,'2-Kosten per locatie'!$A$14:$C$56,3,FALSE)</f>
        <v>0</v>
      </c>
      <c r="X409" s="337">
        <f>IF(L409="nio",0,IF(L409&gt;0,VLOOKUP(H409,'3-Productie normen'!A:L,VLOOKUP(L409,'3-Productie normen'!$B$35:$C$38,2,FALSE),FALSE)))</f>
        <v>0</v>
      </c>
      <c r="Y409" s="337">
        <f t="shared" si="65"/>
        <v>0</v>
      </c>
      <c r="Z409" s="337">
        <f t="shared" si="66"/>
        <v>0</v>
      </c>
      <c r="AA409" s="337">
        <f t="shared" si="67"/>
        <v>0</v>
      </c>
      <c r="AB409" s="338" t="str">
        <f>VLOOKUP(H409,'3-Productie normen'!A:O,12,FALSE)</f>
        <v>V</v>
      </c>
      <c r="AC409" s="338"/>
      <c r="AE409" s="339">
        <f t="shared" si="63"/>
        <v>5407.3693499999999</v>
      </c>
    </row>
    <row r="410" spans="1:31" ht="14.1" customHeight="1">
      <c r="A410" s="71">
        <v>410</v>
      </c>
      <c r="B410" s="482" t="s">
        <v>74</v>
      </c>
      <c r="C410" s="482"/>
      <c r="D410" s="487" t="s">
        <v>231</v>
      </c>
      <c r="E410" s="506" t="s">
        <v>577</v>
      </c>
      <c r="F410" s="513" t="s">
        <v>185</v>
      </c>
      <c r="G410" s="508" t="s">
        <v>310</v>
      </c>
      <c r="H410" s="298" t="s">
        <v>128</v>
      </c>
      <c r="I410" s="505" t="s">
        <v>225</v>
      </c>
      <c r="J410" s="341">
        <v>22.14199</v>
      </c>
      <c r="K410" s="336">
        <f t="shared" si="64"/>
        <v>255</v>
      </c>
      <c r="L410" s="247">
        <v>255</v>
      </c>
      <c r="M410" s="247"/>
      <c r="N410" s="247"/>
      <c r="O410" s="247"/>
      <c r="P410" s="247"/>
      <c r="Q410" s="247"/>
      <c r="R410" s="246" t="e">
        <f>IF(L410="nio",0,IF(L410&gt;0,L410*J410/X410,0))*VLOOKUP(B410,'2-Kosten per locatie'!$A$14:$C$56,3,FALSE)</f>
        <v>#DIV/0!</v>
      </c>
      <c r="S410" s="246">
        <f>IF(L410="nio",0,IF(M410&gt;0,M410*J410/Y410,0))*VLOOKUP(B410,'2-Kosten per locatie'!$A$14:$C$56,3,FALSE)</f>
        <v>0</v>
      </c>
      <c r="T410" s="246">
        <f>IF(L410="nio",0,IF(N410&gt;0,N410*J410/Z410,0))*VLOOKUP(B410,'2-Kosten per locatie'!$A$14:$C$56,3,FALSE)</f>
        <v>0</v>
      </c>
      <c r="U410" s="246">
        <f>IF(L410="nio",0,IF(O410&gt;0,O410*J410/AA410,0))*VLOOKUP(B410,'2-Kosten per locatie'!$A$14:$C$56,3,FALSE)</f>
        <v>0</v>
      </c>
      <c r="V410" s="246">
        <f>IF(L410="nio",0,IF(P410&gt;0,P410*J410/Z410,0))*VLOOKUP(B410,'2-Kosten per locatie'!$A$14:$C$56,3,FALSE)</f>
        <v>0</v>
      </c>
      <c r="W410" s="246">
        <f>IF(L410="nio",0,IF(Q410&gt;0,Q410*J410/AA410,0))*VLOOKUP(B410,'2-Kosten per locatie'!$A$14:$C$56,3,FALSE)</f>
        <v>0</v>
      </c>
      <c r="X410" s="337">
        <f>IF(L410="nio",0,IF(L410&gt;0,VLOOKUP(H410,'3-Productie normen'!A:L,VLOOKUP(L410,'3-Productie normen'!$B$35:$C$38,2,FALSE),FALSE)))</f>
        <v>0</v>
      </c>
      <c r="Y410" s="337">
        <f t="shared" si="65"/>
        <v>0</v>
      </c>
      <c r="Z410" s="337">
        <f t="shared" si="66"/>
        <v>0</v>
      </c>
      <c r="AA410" s="337">
        <f t="shared" si="67"/>
        <v>0</v>
      </c>
      <c r="AB410" s="338" t="str">
        <f>VLOOKUP(H410,'3-Productie normen'!A:O,12,FALSE)</f>
        <v>B</v>
      </c>
      <c r="AC410" s="338"/>
      <c r="AE410" s="339">
        <f t="shared" si="63"/>
        <v>5646.2074499999999</v>
      </c>
    </row>
    <row r="411" spans="1:31" ht="14.1" customHeight="1">
      <c r="A411" s="71">
        <v>411</v>
      </c>
      <c r="B411" s="482" t="s">
        <v>74</v>
      </c>
      <c r="C411" s="482"/>
      <c r="D411" s="487" t="s">
        <v>231</v>
      </c>
      <c r="E411" s="506" t="s">
        <v>578</v>
      </c>
      <c r="F411" s="513" t="s">
        <v>185</v>
      </c>
      <c r="G411" s="508" t="s">
        <v>579</v>
      </c>
      <c r="H411" s="314" t="s">
        <v>128</v>
      </c>
      <c r="I411" s="505" t="s">
        <v>225</v>
      </c>
      <c r="J411" s="341">
        <v>5.0787500000000003</v>
      </c>
      <c r="K411" s="336">
        <f t="shared" si="64"/>
        <v>255</v>
      </c>
      <c r="L411" s="247">
        <v>255</v>
      </c>
      <c r="M411" s="247"/>
      <c r="N411" s="247"/>
      <c r="O411" s="247"/>
      <c r="P411" s="247"/>
      <c r="Q411" s="247"/>
      <c r="R411" s="246" t="e">
        <f>IF(L411="nio",0,IF(L411&gt;0,L411*J411/X411,0))*VLOOKUP(B411,'2-Kosten per locatie'!$A$14:$C$56,3,FALSE)</f>
        <v>#DIV/0!</v>
      </c>
      <c r="S411" s="246">
        <f>IF(L411="nio",0,IF(M411&gt;0,M411*J411/Y411,0))*VLOOKUP(B411,'2-Kosten per locatie'!$A$14:$C$56,3,FALSE)</f>
        <v>0</v>
      </c>
      <c r="T411" s="246">
        <f>IF(L411="nio",0,IF(N411&gt;0,N411*J411/Z411,0))*VLOOKUP(B411,'2-Kosten per locatie'!$A$14:$C$56,3,FALSE)</f>
        <v>0</v>
      </c>
      <c r="U411" s="246">
        <f>IF(L411="nio",0,IF(O411&gt;0,O411*J411/AA411,0))*VLOOKUP(B411,'2-Kosten per locatie'!$A$14:$C$56,3,FALSE)</f>
        <v>0</v>
      </c>
      <c r="V411" s="246">
        <f>IF(L411="nio",0,IF(P411&gt;0,P411*J411/Z411,0))*VLOOKUP(B411,'2-Kosten per locatie'!$A$14:$C$56,3,FALSE)</f>
        <v>0</v>
      </c>
      <c r="W411" s="246">
        <f>IF(L411="nio",0,IF(Q411&gt;0,Q411*J411/AA411,0))*VLOOKUP(B411,'2-Kosten per locatie'!$A$14:$C$56,3,FALSE)</f>
        <v>0</v>
      </c>
      <c r="X411" s="337">
        <f>IF(L411="nio",0,IF(L411&gt;0,VLOOKUP(H411,'3-Productie normen'!A:L,VLOOKUP(L411,'3-Productie normen'!$B$35:$C$38,2,FALSE),FALSE)))</f>
        <v>0</v>
      </c>
      <c r="Y411" s="337">
        <f t="shared" si="65"/>
        <v>0</v>
      </c>
      <c r="Z411" s="337">
        <f t="shared" si="66"/>
        <v>0</v>
      </c>
      <c r="AA411" s="337">
        <f t="shared" si="67"/>
        <v>0</v>
      </c>
      <c r="AB411" s="338" t="str">
        <f>VLOOKUP(H411,'3-Productie normen'!A:O,12,FALSE)</f>
        <v>B</v>
      </c>
      <c r="AC411" s="338"/>
      <c r="AE411" s="339">
        <f t="shared" si="63"/>
        <v>1295.0812500000002</v>
      </c>
    </row>
    <row r="412" spans="1:31" ht="14.1" customHeight="1">
      <c r="A412" s="71">
        <v>412</v>
      </c>
      <c r="B412" s="482" t="s">
        <v>74</v>
      </c>
      <c r="C412" s="482"/>
      <c r="D412" s="487" t="s">
        <v>231</v>
      </c>
      <c r="E412" s="506" t="s">
        <v>580</v>
      </c>
      <c r="F412" s="513" t="s">
        <v>185</v>
      </c>
      <c r="G412" s="508" t="s">
        <v>310</v>
      </c>
      <c r="H412" s="69" t="s">
        <v>128</v>
      </c>
      <c r="I412" s="505" t="s">
        <v>225</v>
      </c>
      <c r="J412" s="341">
        <v>24.716329999999999</v>
      </c>
      <c r="K412" s="336">
        <f t="shared" si="64"/>
        <v>255</v>
      </c>
      <c r="L412" s="247">
        <v>255</v>
      </c>
      <c r="M412" s="247"/>
      <c r="N412" s="247"/>
      <c r="O412" s="247"/>
      <c r="P412" s="247"/>
      <c r="Q412" s="247"/>
      <c r="R412" s="246" t="e">
        <f>IF(L412="nio",0,IF(L412&gt;0,L412*J412/X412,0))*VLOOKUP(B412,'2-Kosten per locatie'!$A$14:$C$56,3,FALSE)</f>
        <v>#DIV/0!</v>
      </c>
      <c r="S412" s="246">
        <f>IF(L412="nio",0,IF(M412&gt;0,M412*J412/Y412,0))*VLOOKUP(B412,'2-Kosten per locatie'!$A$14:$C$56,3,FALSE)</f>
        <v>0</v>
      </c>
      <c r="T412" s="246">
        <f>IF(L412="nio",0,IF(N412&gt;0,N412*J412/Z412,0))*VLOOKUP(B412,'2-Kosten per locatie'!$A$14:$C$56,3,FALSE)</f>
        <v>0</v>
      </c>
      <c r="U412" s="246">
        <f>IF(L412="nio",0,IF(O412&gt;0,O412*J412/AA412,0))*VLOOKUP(B412,'2-Kosten per locatie'!$A$14:$C$56,3,FALSE)</f>
        <v>0</v>
      </c>
      <c r="V412" s="246">
        <f>IF(L412="nio",0,IF(P412&gt;0,P412*J412/Z412,0))*VLOOKUP(B412,'2-Kosten per locatie'!$A$14:$C$56,3,FALSE)</f>
        <v>0</v>
      </c>
      <c r="W412" s="246">
        <f>IF(L412="nio",0,IF(Q412&gt;0,Q412*J412/AA412,0))*VLOOKUP(B412,'2-Kosten per locatie'!$A$14:$C$56,3,FALSE)</f>
        <v>0</v>
      </c>
      <c r="X412" s="337">
        <f>IF(L412="nio",0,IF(L412&gt;0,VLOOKUP(H412,'3-Productie normen'!A:L,VLOOKUP(L412,'3-Productie normen'!$B$35:$C$38,2,FALSE),FALSE)))</f>
        <v>0</v>
      </c>
      <c r="Y412" s="337">
        <f t="shared" si="65"/>
        <v>0</v>
      </c>
      <c r="Z412" s="337">
        <f t="shared" si="66"/>
        <v>0</v>
      </c>
      <c r="AA412" s="337">
        <f t="shared" si="67"/>
        <v>0</v>
      </c>
      <c r="AB412" s="338" t="str">
        <f>VLOOKUP(H412,'3-Productie normen'!A:O,12,FALSE)</f>
        <v>B</v>
      </c>
      <c r="AC412" s="338"/>
      <c r="AE412" s="339">
        <f t="shared" si="63"/>
        <v>6302.6641499999996</v>
      </c>
    </row>
    <row r="413" spans="1:31" ht="14.1" customHeight="1">
      <c r="A413" s="71">
        <v>413</v>
      </c>
      <c r="B413" s="482" t="s">
        <v>74</v>
      </c>
      <c r="C413" s="482"/>
      <c r="D413" s="487" t="s">
        <v>231</v>
      </c>
      <c r="E413" s="506" t="s">
        <v>581</v>
      </c>
      <c r="F413" s="513" t="s">
        <v>185</v>
      </c>
      <c r="G413" s="508" t="s">
        <v>303</v>
      </c>
      <c r="H413" s="314" t="s">
        <v>139</v>
      </c>
      <c r="I413" s="504" t="s">
        <v>225</v>
      </c>
      <c r="J413" s="341">
        <v>86.084680000000006</v>
      </c>
      <c r="K413" s="336">
        <f t="shared" si="64"/>
        <v>255</v>
      </c>
      <c r="L413" s="247">
        <v>255</v>
      </c>
      <c r="M413" s="247"/>
      <c r="N413" s="247"/>
      <c r="O413" s="247"/>
      <c r="P413" s="247"/>
      <c r="Q413" s="247"/>
      <c r="R413" s="246" t="e">
        <f>IF(L413="nio",0,IF(L413&gt;0,L413*J413/X413,0))*VLOOKUP(B413,'2-Kosten per locatie'!$A$14:$C$56,3,FALSE)</f>
        <v>#DIV/0!</v>
      </c>
      <c r="S413" s="246">
        <f>IF(L413="nio",0,IF(M413&gt;0,M413*J413/Y413,0))*VLOOKUP(B413,'2-Kosten per locatie'!$A$14:$C$56,3,FALSE)</f>
        <v>0</v>
      </c>
      <c r="T413" s="246">
        <f>IF(L413="nio",0,IF(N413&gt;0,N413*J413/Z413,0))*VLOOKUP(B413,'2-Kosten per locatie'!$A$14:$C$56,3,FALSE)</f>
        <v>0</v>
      </c>
      <c r="U413" s="246">
        <f>IF(L413="nio",0,IF(O413&gt;0,O413*J413/AA413,0))*VLOOKUP(B413,'2-Kosten per locatie'!$A$14:$C$56,3,FALSE)</f>
        <v>0</v>
      </c>
      <c r="V413" s="246">
        <f>IF(L413="nio",0,IF(P413&gt;0,P413*J413/Z413,0))*VLOOKUP(B413,'2-Kosten per locatie'!$A$14:$C$56,3,FALSE)</f>
        <v>0</v>
      </c>
      <c r="W413" s="246">
        <f>IF(L413="nio",0,IF(Q413&gt;0,Q413*J413/AA413,0))*VLOOKUP(B413,'2-Kosten per locatie'!$A$14:$C$56,3,FALSE)</f>
        <v>0</v>
      </c>
      <c r="X413" s="337">
        <f>IF(L413="nio",0,IF(L413&gt;0,VLOOKUP(H413,'3-Productie normen'!A:L,VLOOKUP(L413,'3-Productie normen'!$B$35:$C$38,2,FALSE),FALSE)))</f>
        <v>0</v>
      </c>
      <c r="Y413" s="337">
        <f t="shared" si="65"/>
        <v>0</v>
      </c>
      <c r="Z413" s="337">
        <f t="shared" si="66"/>
        <v>0</v>
      </c>
      <c r="AA413" s="337">
        <f t="shared" si="67"/>
        <v>0</v>
      </c>
      <c r="AB413" s="338" t="str">
        <f>VLOOKUP(H413,'3-Productie normen'!A:O,12,FALSE)</f>
        <v>V</v>
      </c>
      <c r="AC413" s="338"/>
      <c r="AE413" s="339">
        <f t="shared" si="63"/>
        <v>21951.593400000002</v>
      </c>
    </row>
    <row r="414" spans="1:31" ht="14.1" customHeight="1">
      <c r="A414" s="71">
        <v>414</v>
      </c>
      <c r="B414" s="482" t="s">
        <v>74</v>
      </c>
      <c r="C414" s="482"/>
      <c r="D414" s="487" t="s">
        <v>231</v>
      </c>
      <c r="E414" s="506" t="s">
        <v>582</v>
      </c>
      <c r="F414" s="513" t="s">
        <v>197</v>
      </c>
      <c r="G414" s="508" t="s">
        <v>549</v>
      </c>
      <c r="H414" s="314" t="s">
        <v>569</v>
      </c>
      <c r="I414" s="504"/>
      <c r="J414" s="341">
        <v>411.42637000000002</v>
      </c>
      <c r="K414" s="336">
        <f t="shared" si="64"/>
        <v>0</v>
      </c>
      <c r="L414" s="247" t="s">
        <v>199</v>
      </c>
      <c r="M414" s="247"/>
      <c r="N414" s="247"/>
      <c r="O414" s="247"/>
      <c r="P414" s="247"/>
      <c r="Q414" s="247"/>
      <c r="R414" s="246">
        <f>IF(L414="nio",0,IF(L414&gt;0,L414*J414/X414,0))*VLOOKUP(B414,'2-Kosten per locatie'!$A$14:$C$56,3,FALSE)</f>
        <v>0</v>
      </c>
      <c r="S414" s="246">
        <f>IF(L414="nio",0,IF(M414&gt;0,M414*J414/Y414,0))*VLOOKUP(B414,'2-Kosten per locatie'!$A$14:$C$56,3,FALSE)</f>
        <v>0</v>
      </c>
      <c r="T414" s="246">
        <f>IF(L414="nio",0,IF(N414&gt;0,N414*J414/Z414,0))*VLOOKUP(B414,'2-Kosten per locatie'!$A$14:$C$56,3,FALSE)</f>
        <v>0</v>
      </c>
      <c r="U414" s="246">
        <f>IF(L414="nio",0,IF(O414&gt;0,O414*J414/AA414,0))*VLOOKUP(B414,'2-Kosten per locatie'!$A$14:$C$56,3,FALSE)</f>
        <v>0</v>
      </c>
      <c r="V414" s="246">
        <f>IF(L414="nio",0,IF(P414&gt;0,P414*J414/Z414,0))*VLOOKUP(B414,'2-Kosten per locatie'!$A$14:$C$56,3,FALSE)</f>
        <v>0</v>
      </c>
      <c r="W414" s="246">
        <f>IF(L414="nio",0,IF(Q414&gt;0,Q414*J414/AA414,0))*VLOOKUP(B414,'2-Kosten per locatie'!$A$14:$C$56,3,FALSE)</f>
        <v>0</v>
      </c>
      <c r="X414" s="337">
        <f>IF(L414="nio",0,IF(L414&gt;0,VLOOKUP(H414,'3-Productie normen'!A:L,VLOOKUP(L414,'3-Productie normen'!$B$35:$C$38,2,FALSE),FALSE)))</f>
        <v>0</v>
      </c>
      <c r="Y414" s="337">
        <f t="shared" si="65"/>
        <v>0</v>
      </c>
      <c r="Z414" s="337">
        <f t="shared" si="66"/>
        <v>0</v>
      </c>
      <c r="AA414" s="337">
        <f t="shared" si="67"/>
        <v>0</v>
      </c>
      <c r="AB414" s="338">
        <f>VLOOKUP(H414,'3-Productie normen'!A:O,12,FALSE)</f>
        <v>0</v>
      </c>
      <c r="AC414" s="338"/>
      <c r="AE414" s="339">
        <f t="shared" si="63"/>
        <v>0</v>
      </c>
    </row>
    <row r="415" spans="1:31" ht="14.1" customHeight="1">
      <c r="A415" s="71">
        <v>415</v>
      </c>
      <c r="B415" s="482" t="s">
        <v>74</v>
      </c>
      <c r="C415" s="482"/>
      <c r="D415" s="487" t="s">
        <v>231</v>
      </c>
      <c r="E415" s="506" t="s">
        <v>583</v>
      </c>
      <c r="F415" s="513" t="s">
        <v>197</v>
      </c>
      <c r="G415" s="508" t="s">
        <v>584</v>
      </c>
      <c r="H415" s="314" t="s">
        <v>569</v>
      </c>
      <c r="I415" s="504"/>
      <c r="J415" s="341">
        <v>23.433</v>
      </c>
      <c r="K415" s="336">
        <f t="shared" si="64"/>
        <v>0</v>
      </c>
      <c r="L415" s="247" t="s">
        <v>199</v>
      </c>
      <c r="M415" s="247"/>
      <c r="N415" s="247"/>
      <c r="O415" s="247"/>
      <c r="P415" s="247"/>
      <c r="Q415" s="247"/>
      <c r="R415" s="246">
        <f>IF(L415="nio",0,IF(L415&gt;0,L415*J415/X415,0))*VLOOKUP(B415,'2-Kosten per locatie'!$A$14:$C$56,3,FALSE)</f>
        <v>0</v>
      </c>
      <c r="S415" s="246">
        <f>IF(L415="nio",0,IF(M415&gt;0,M415*J415/Y415,0))*VLOOKUP(B415,'2-Kosten per locatie'!$A$14:$C$56,3,FALSE)</f>
        <v>0</v>
      </c>
      <c r="T415" s="246">
        <f>IF(L415="nio",0,IF(N415&gt;0,N415*J415/Z415,0))*VLOOKUP(B415,'2-Kosten per locatie'!$A$14:$C$56,3,FALSE)</f>
        <v>0</v>
      </c>
      <c r="U415" s="246">
        <f>IF(L415="nio",0,IF(O415&gt;0,O415*J415/AA415,0))*VLOOKUP(B415,'2-Kosten per locatie'!$A$14:$C$56,3,FALSE)</f>
        <v>0</v>
      </c>
      <c r="V415" s="246">
        <f>IF(L415="nio",0,IF(P415&gt;0,P415*J415/Z415,0))*VLOOKUP(B415,'2-Kosten per locatie'!$A$14:$C$56,3,FALSE)</f>
        <v>0</v>
      </c>
      <c r="W415" s="246">
        <f>IF(L415="nio",0,IF(Q415&gt;0,Q415*J415/AA415,0))*VLOOKUP(B415,'2-Kosten per locatie'!$A$14:$C$56,3,FALSE)</f>
        <v>0</v>
      </c>
      <c r="X415" s="337">
        <f>IF(L415="nio",0,IF(L415&gt;0,VLOOKUP(H415,'3-Productie normen'!A:L,VLOOKUP(L415,'3-Productie normen'!$B$35:$C$38,2,FALSE),FALSE)))</f>
        <v>0</v>
      </c>
      <c r="Y415" s="337">
        <f t="shared" si="65"/>
        <v>0</v>
      </c>
      <c r="Z415" s="337">
        <f t="shared" si="66"/>
        <v>0</v>
      </c>
      <c r="AA415" s="337">
        <f t="shared" si="67"/>
        <v>0</v>
      </c>
      <c r="AB415" s="338">
        <f>VLOOKUP(H415,'3-Productie normen'!A:O,12,FALSE)</f>
        <v>0</v>
      </c>
      <c r="AC415" s="338"/>
      <c r="AE415" s="339">
        <f t="shared" si="63"/>
        <v>0</v>
      </c>
    </row>
    <row r="416" spans="1:31" ht="14.1" customHeight="1">
      <c r="A416" s="71">
        <v>416</v>
      </c>
      <c r="B416" s="482" t="s">
        <v>74</v>
      </c>
      <c r="C416" s="482"/>
      <c r="D416" s="487" t="s">
        <v>231</v>
      </c>
      <c r="E416" s="506" t="s">
        <v>585</v>
      </c>
      <c r="F416" s="513" t="s">
        <v>197</v>
      </c>
      <c r="G416" s="508" t="s">
        <v>586</v>
      </c>
      <c r="H416" s="69" t="s">
        <v>569</v>
      </c>
      <c r="I416" s="504"/>
      <c r="J416" s="341">
        <v>10.568049999999999</v>
      </c>
      <c r="K416" s="336">
        <f t="shared" si="64"/>
        <v>0</v>
      </c>
      <c r="L416" s="247" t="s">
        <v>199</v>
      </c>
      <c r="M416" s="247"/>
      <c r="N416" s="247"/>
      <c r="O416" s="247"/>
      <c r="P416" s="247"/>
      <c r="Q416" s="247"/>
      <c r="R416" s="246">
        <f>IF(L416="nio",0,IF(L416&gt;0,L416*J416/X416,0))*VLOOKUP(B416,'2-Kosten per locatie'!$A$14:$C$56,3,FALSE)</f>
        <v>0</v>
      </c>
      <c r="S416" s="246">
        <f>IF(L416="nio",0,IF(M416&gt;0,M416*J416/Y416,0))*VLOOKUP(B416,'2-Kosten per locatie'!$A$14:$C$56,3,FALSE)</f>
        <v>0</v>
      </c>
      <c r="T416" s="246">
        <f>IF(L416="nio",0,IF(N416&gt;0,N416*J416/Z416,0))*VLOOKUP(B416,'2-Kosten per locatie'!$A$14:$C$56,3,FALSE)</f>
        <v>0</v>
      </c>
      <c r="U416" s="246">
        <f>IF(L416="nio",0,IF(O416&gt;0,O416*J416/AA416,0))*VLOOKUP(B416,'2-Kosten per locatie'!$A$14:$C$56,3,FALSE)</f>
        <v>0</v>
      </c>
      <c r="V416" s="246">
        <f>IF(L416="nio",0,IF(P416&gt;0,P416*J416/Z416,0))*VLOOKUP(B416,'2-Kosten per locatie'!$A$14:$C$56,3,FALSE)</f>
        <v>0</v>
      </c>
      <c r="W416" s="246">
        <f>IF(L416="nio",0,IF(Q416&gt;0,Q416*J416/AA416,0))*VLOOKUP(B416,'2-Kosten per locatie'!$A$14:$C$56,3,FALSE)</f>
        <v>0</v>
      </c>
      <c r="X416" s="337">
        <f>IF(L416="nio",0,IF(L416&gt;0,VLOOKUP(H416,'3-Productie normen'!A:L,VLOOKUP(L416,'3-Productie normen'!$B$35:$C$38,2,FALSE),FALSE)))</f>
        <v>0</v>
      </c>
      <c r="Y416" s="337">
        <f t="shared" si="65"/>
        <v>0</v>
      </c>
      <c r="Z416" s="337">
        <f t="shared" si="66"/>
        <v>0</v>
      </c>
      <c r="AA416" s="337">
        <f t="shared" si="67"/>
        <v>0</v>
      </c>
      <c r="AB416" s="338">
        <f>VLOOKUP(H416,'3-Productie normen'!A:O,12,FALSE)</f>
        <v>0</v>
      </c>
      <c r="AC416" s="338"/>
      <c r="AE416" s="339">
        <f t="shared" si="63"/>
        <v>0</v>
      </c>
    </row>
    <row r="417" spans="1:31" ht="14.1" customHeight="1">
      <c r="A417" s="71">
        <v>417</v>
      </c>
      <c r="B417" s="482" t="s">
        <v>74</v>
      </c>
      <c r="C417" s="482"/>
      <c r="D417" s="487" t="s">
        <v>231</v>
      </c>
      <c r="E417" s="506" t="s">
        <v>587</v>
      </c>
      <c r="F417" s="513" t="s">
        <v>197</v>
      </c>
      <c r="G417" s="508" t="s">
        <v>301</v>
      </c>
      <c r="H417" s="69" t="s">
        <v>569</v>
      </c>
      <c r="I417" s="505"/>
      <c r="J417" s="341">
        <v>9.0821699999999996</v>
      </c>
      <c r="K417" s="336">
        <f t="shared" si="64"/>
        <v>0</v>
      </c>
      <c r="L417" s="247" t="s">
        <v>199</v>
      </c>
      <c r="M417" s="247"/>
      <c r="N417" s="247"/>
      <c r="O417" s="247"/>
      <c r="P417" s="247"/>
      <c r="Q417" s="247"/>
      <c r="R417" s="246">
        <f>IF(L417="nio",0,IF(L417&gt;0,L417*J417/X417,0))*VLOOKUP(B417,'2-Kosten per locatie'!$A$14:$C$56,3,FALSE)</f>
        <v>0</v>
      </c>
      <c r="S417" s="246">
        <f>IF(L417="nio",0,IF(M417&gt;0,M417*J417/Y417,0))*VLOOKUP(B417,'2-Kosten per locatie'!$A$14:$C$56,3,FALSE)</f>
        <v>0</v>
      </c>
      <c r="T417" s="246">
        <f>IF(L417="nio",0,IF(N417&gt;0,N417*J417/Z417,0))*VLOOKUP(B417,'2-Kosten per locatie'!$A$14:$C$56,3,FALSE)</f>
        <v>0</v>
      </c>
      <c r="U417" s="246">
        <f>IF(L417="nio",0,IF(O417&gt;0,O417*J417/AA417,0))*VLOOKUP(B417,'2-Kosten per locatie'!$A$14:$C$56,3,FALSE)</f>
        <v>0</v>
      </c>
      <c r="V417" s="246">
        <f>IF(L417="nio",0,IF(P417&gt;0,P417*J417/Z417,0))*VLOOKUP(B417,'2-Kosten per locatie'!$A$14:$C$56,3,FALSE)</f>
        <v>0</v>
      </c>
      <c r="W417" s="246">
        <f>IF(L417="nio",0,IF(Q417&gt;0,Q417*J417/AA417,0))*VLOOKUP(B417,'2-Kosten per locatie'!$A$14:$C$56,3,FALSE)</f>
        <v>0</v>
      </c>
      <c r="X417" s="337">
        <f>IF(L417="nio",0,IF(L417&gt;0,VLOOKUP(H417,'3-Productie normen'!A:L,VLOOKUP(L417,'3-Productie normen'!$B$35:$C$38,2,FALSE),FALSE)))</f>
        <v>0</v>
      </c>
      <c r="Y417" s="337">
        <f t="shared" si="65"/>
        <v>0</v>
      </c>
      <c r="Z417" s="337">
        <f t="shared" si="66"/>
        <v>0</v>
      </c>
      <c r="AA417" s="337">
        <f t="shared" si="67"/>
        <v>0</v>
      </c>
      <c r="AB417" s="338">
        <f>VLOOKUP(H417,'3-Productie normen'!A:O,12,FALSE)</f>
        <v>0</v>
      </c>
      <c r="AC417" s="338"/>
      <c r="AE417" s="339">
        <f t="shared" si="63"/>
        <v>0</v>
      </c>
    </row>
    <row r="418" spans="1:31" ht="14.1" customHeight="1">
      <c r="A418" s="71">
        <v>418</v>
      </c>
      <c r="B418" s="482" t="s">
        <v>74</v>
      </c>
      <c r="C418" s="482"/>
      <c r="D418" s="487" t="s">
        <v>231</v>
      </c>
      <c r="E418" s="506" t="s">
        <v>588</v>
      </c>
      <c r="F418" s="513" t="s">
        <v>185</v>
      </c>
      <c r="G418" s="508" t="s">
        <v>310</v>
      </c>
      <c r="H418" s="69" t="s">
        <v>128</v>
      </c>
      <c r="I418" s="505" t="s">
        <v>225</v>
      </c>
      <c r="J418" s="341">
        <v>122.72478</v>
      </c>
      <c r="K418" s="336">
        <f t="shared" si="64"/>
        <v>255</v>
      </c>
      <c r="L418" s="247">
        <v>255</v>
      </c>
      <c r="M418" s="247"/>
      <c r="N418" s="247"/>
      <c r="O418" s="247"/>
      <c r="P418" s="247"/>
      <c r="Q418" s="247"/>
      <c r="R418" s="246" t="e">
        <f>IF(L418="nio",0,IF(L418&gt;0,L418*J418/X418,0))*VLOOKUP(B418,'2-Kosten per locatie'!$A$14:$C$56,3,FALSE)</f>
        <v>#DIV/0!</v>
      </c>
      <c r="S418" s="246">
        <f>IF(L418="nio",0,IF(M418&gt;0,M418*J418/Y418,0))*VLOOKUP(B418,'2-Kosten per locatie'!$A$14:$C$56,3,FALSE)</f>
        <v>0</v>
      </c>
      <c r="T418" s="246">
        <f>IF(L418="nio",0,IF(N418&gt;0,N418*J418/Z418,0))*VLOOKUP(B418,'2-Kosten per locatie'!$A$14:$C$56,3,FALSE)</f>
        <v>0</v>
      </c>
      <c r="U418" s="246">
        <f>IF(L418="nio",0,IF(O418&gt;0,O418*J418/AA418,0))*VLOOKUP(B418,'2-Kosten per locatie'!$A$14:$C$56,3,FALSE)</f>
        <v>0</v>
      </c>
      <c r="V418" s="246">
        <f>IF(L418="nio",0,IF(P418&gt;0,P418*J418/Z418,0))*VLOOKUP(B418,'2-Kosten per locatie'!$A$14:$C$56,3,FALSE)</f>
        <v>0</v>
      </c>
      <c r="W418" s="246">
        <f>IF(L418="nio",0,IF(Q418&gt;0,Q418*J418/AA418,0))*VLOOKUP(B418,'2-Kosten per locatie'!$A$14:$C$56,3,FALSE)</f>
        <v>0</v>
      </c>
      <c r="X418" s="337">
        <f>IF(L418="nio",0,IF(L418&gt;0,VLOOKUP(H418,'3-Productie normen'!A:L,VLOOKUP(L418,'3-Productie normen'!$B$35:$C$38,2,FALSE),FALSE)))</f>
        <v>0</v>
      </c>
      <c r="Y418" s="337">
        <f t="shared" si="65"/>
        <v>0</v>
      </c>
      <c r="Z418" s="337">
        <f t="shared" si="66"/>
        <v>0</v>
      </c>
      <c r="AA418" s="337">
        <f t="shared" si="67"/>
        <v>0</v>
      </c>
      <c r="AB418" s="338" t="str">
        <f>VLOOKUP(H418,'3-Productie normen'!A:O,12,FALSE)</f>
        <v>B</v>
      </c>
      <c r="AC418" s="338"/>
      <c r="AE418" s="339">
        <f t="shared" si="63"/>
        <v>31294.818899999998</v>
      </c>
    </row>
    <row r="419" spans="1:31" ht="14.1" customHeight="1">
      <c r="A419" s="71">
        <v>419</v>
      </c>
      <c r="B419" s="482" t="s">
        <v>74</v>
      </c>
      <c r="C419" s="482"/>
      <c r="D419" s="487" t="s">
        <v>231</v>
      </c>
      <c r="E419" s="506" t="s">
        <v>589</v>
      </c>
      <c r="F419" s="513" t="s">
        <v>307</v>
      </c>
      <c r="G419" s="508" t="s">
        <v>146</v>
      </c>
      <c r="H419" s="317" t="s">
        <v>146</v>
      </c>
      <c r="I419" s="504" t="s">
        <v>358</v>
      </c>
      <c r="J419" s="341">
        <v>450.00090999999998</v>
      </c>
      <c r="K419" s="336">
        <f t="shared" si="64"/>
        <v>255</v>
      </c>
      <c r="L419" s="247">
        <v>255</v>
      </c>
      <c r="M419" s="247"/>
      <c r="N419" s="247"/>
      <c r="O419" s="247"/>
      <c r="P419" s="247"/>
      <c r="Q419" s="247"/>
      <c r="R419" s="246" t="e">
        <f>IF(L419="nio",0,IF(L419&gt;0,L419*J419/X419,0))*VLOOKUP(B419,'2-Kosten per locatie'!$A$14:$C$56,3,FALSE)</f>
        <v>#DIV/0!</v>
      </c>
      <c r="S419" s="246">
        <f>IF(L419="nio",0,IF(M419&gt;0,M419*J419/Y419,0))*VLOOKUP(B419,'2-Kosten per locatie'!$A$14:$C$56,3,FALSE)</f>
        <v>0</v>
      </c>
      <c r="T419" s="246">
        <f>IF(L419="nio",0,IF(N419&gt;0,N419*J419/Z419,0))*VLOOKUP(B419,'2-Kosten per locatie'!$A$14:$C$56,3,FALSE)</f>
        <v>0</v>
      </c>
      <c r="U419" s="246">
        <f>IF(L419="nio",0,IF(O419&gt;0,O419*J419/AA419,0))*VLOOKUP(B419,'2-Kosten per locatie'!$A$14:$C$56,3,FALSE)</f>
        <v>0</v>
      </c>
      <c r="V419" s="246">
        <f>IF(L419="nio",0,IF(P419&gt;0,P419*J419/Z419,0))*VLOOKUP(B419,'2-Kosten per locatie'!$A$14:$C$56,3,FALSE)</f>
        <v>0</v>
      </c>
      <c r="W419" s="246">
        <f>IF(L419="nio",0,IF(Q419&gt;0,Q419*J419/AA419,0))*VLOOKUP(B419,'2-Kosten per locatie'!$A$14:$C$56,3,FALSE)</f>
        <v>0</v>
      </c>
      <c r="X419" s="337">
        <f>IF(L419="nio",0,IF(L419&gt;0,VLOOKUP(H419,'3-Productie normen'!A:L,VLOOKUP(L419,'3-Productie normen'!$B$35:$C$38,2,FALSE),FALSE)))</f>
        <v>0</v>
      </c>
      <c r="Y419" s="337">
        <f t="shared" si="65"/>
        <v>0</v>
      </c>
      <c r="Z419" s="337">
        <f t="shared" si="66"/>
        <v>0</v>
      </c>
      <c r="AA419" s="337">
        <f t="shared" si="67"/>
        <v>0</v>
      </c>
      <c r="AB419" s="338" t="str">
        <f>VLOOKUP(H419,'3-Productie normen'!A:O,12,FALSE)</f>
        <v>V</v>
      </c>
      <c r="AC419" s="338"/>
      <c r="AE419" s="339">
        <f t="shared" si="63"/>
        <v>114750.23204999999</v>
      </c>
    </row>
    <row r="420" spans="1:31" ht="14.1" customHeight="1">
      <c r="A420" s="71">
        <v>420</v>
      </c>
      <c r="B420" s="482" t="s">
        <v>74</v>
      </c>
      <c r="C420" s="482"/>
      <c r="D420" s="487" t="s">
        <v>231</v>
      </c>
      <c r="E420" s="506" t="s">
        <v>590</v>
      </c>
      <c r="F420" s="513" t="s">
        <v>307</v>
      </c>
      <c r="G420" s="508" t="s">
        <v>146</v>
      </c>
      <c r="H420" s="317" t="s">
        <v>146</v>
      </c>
      <c r="I420" s="504" t="s">
        <v>358</v>
      </c>
      <c r="J420" s="341">
        <v>1027</v>
      </c>
      <c r="K420" s="336">
        <f t="shared" si="64"/>
        <v>255</v>
      </c>
      <c r="L420" s="247">
        <v>255</v>
      </c>
      <c r="M420" s="247"/>
      <c r="N420" s="247"/>
      <c r="O420" s="247"/>
      <c r="P420" s="247"/>
      <c r="Q420" s="247"/>
      <c r="R420" s="246" t="e">
        <f>IF(L420="nio",0,IF(L420&gt;0,L420*J420/X420,0))*VLOOKUP(B420,'2-Kosten per locatie'!$A$14:$C$56,3,FALSE)</f>
        <v>#DIV/0!</v>
      </c>
      <c r="S420" s="246">
        <f>IF(L420="nio",0,IF(M420&gt;0,M420*J420/Y420,0))*VLOOKUP(B420,'2-Kosten per locatie'!$A$14:$C$56,3,FALSE)</f>
        <v>0</v>
      </c>
      <c r="T420" s="246">
        <f>IF(L420="nio",0,IF(N420&gt;0,N420*J420/Z420,0))*VLOOKUP(B420,'2-Kosten per locatie'!$A$14:$C$56,3,FALSE)</f>
        <v>0</v>
      </c>
      <c r="U420" s="246">
        <f>IF(L420="nio",0,IF(O420&gt;0,O420*J420/AA420,0))*VLOOKUP(B420,'2-Kosten per locatie'!$A$14:$C$56,3,FALSE)</f>
        <v>0</v>
      </c>
      <c r="V420" s="246">
        <f>IF(L420="nio",0,IF(P420&gt;0,P420*J420/Z420,0))*VLOOKUP(B420,'2-Kosten per locatie'!$A$14:$C$56,3,FALSE)</f>
        <v>0</v>
      </c>
      <c r="W420" s="246">
        <f>IF(L420="nio",0,IF(Q420&gt;0,Q420*J420/AA420,0))*VLOOKUP(B420,'2-Kosten per locatie'!$A$14:$C$56,3,FALSE)</f>
        <v>0</v>
      </c>
      <c r="X420" s="337">
        <f>IF(L420="nio",0,IF(L420&gt;0,VLOOKUP(H420,'3-Productie normen'!A:L,VLOOKUP(L420,'3-Productie normen'!$B$35:$C$38,2,FALSE),FALSE)))</f>
        <v>0</v>
      </c>
      <c r="Y420" s="337">
        <f t="shared" si="65"/>
        <v>0</v>
      </c>
      <c r="Z420" s="337">
        <f t="shared" si="66"/>
        <v>0</v>
      </c>
      <c r="AA420" s="337">
        <f t="shared" si="67"/>
        <v>0</v>
      </c>
      <c r="AB420" s="338" t="str">
        <f>VLOOKUP(H420,'3-Productie normen'!A:O,12,FALSE)</f>
        <v>V</v>
      </c>
      <c r="AC420" s="338"/>
      <c r="AE420" s="339">
        <f t="shared" si="63"/>
        <v>261885</v>
      </c>
    </row>
    <row r="421" spans="1:31" ht="14.1" customHeight="1">
      <c r="A421" s="71">
        <v>421</v>
      </c>
      <c r="B421" s="482" t="s">
        <v>74</v>
      </c>
      <c r="C421" s="482"/>
      <c r="D421" s="487" t="s">
        <v>231</v>
      </c>
      <c r="E421" s="506" t="s">
        <v>590</v>
      </c>
      <c r="F421" s="513" t="s">
        <v>307</v>
      </c>
      <c r="G421" s="508" t="s">
        <v>146</v>
      </c>
      <c r="H421" s="317" t="s">
        <v>147</v>
      </c>
      <c r="I421" s="504" t="s">
        <v>358</v>
      </c>
      <c r="J421" s="341">
        <v>2397</v>
      </c>
      <c r="K421" s="336">
        <f t="shared" ref="K421:K422" si="68">SUM(L421:Q421)</f>
        <v>52</v>
      </c>
      <c r="L421" s="247">
        <v>52</v>
      </c>
      <c r="M421" s="247"/>
      <c r="N421" s="247"/>
      <c r="O421" s="247"/>
      <c r="P421" s="247"/>
      <c r="Q421" s="247"/>
      <c r="R421" s="246" t="e">
        <f>IF(L421="nio",0,IF(L421&gt;0,L421*J421/X421,0))*VLOOKUP(B421,'2-Kosten per locatie'!$A$14:$C$56,3,FALSE)</f>
        <v>#DIV/0!</v>
      </c>
      <c r="S421" s="246">
        <f>IF(L421="nio",0,IF(M421&gt;0,M421*J421/Y421,0))*VLOOKUP(B421,'2-Kosten per locatie'!$A$14:$C$56,3,FALSE)</f>
        <v>0</v>
      </c>
      <c r="T421" s="246">
        <f>IF(L421="nio",0,IF(N421&gt;0,N421*J421/Z421,0))*VLOOKUP(B421,'2-Kosten per locatie'!$A$14:$C$56,3,FALSE)</f>
        <v>0</v>
      </c>
      <c r="U421" s="246">
        <f>IF(L421="nio",0,IF(O421&gt;0,O421*J421/AA421,0))*VLOOKUP(B421,'2-Kosten per locatie'!$A$14:$C$56,3,FALSE)</f>
        <v>0</v>
      </c>
      <c r="V421" s="246">
        <f>IF(L421="nio",0,IF(P421&gt;0,P421*J421/Z421,0))*VLOOKUP(B421,'2-Kosten per locatie'!$A$14:$C$56,3,FALSE)</f>
        <v>0</v>
      </c>
      <c r="W421" s="246">
        <f>IF(L421="nio",0,IF(Q421&gt;0,Q421*J421/AA421,0))*VLOOKUP(B421,'2-Kosten per locatie'!$A$14:$C$56,3,FALSE)</f>
        <v>0</v>
      </c>
      <c r="X421" s="337">
        <f>IF(L421="nio",0,IF(L421&gt;0,VLOOKUP(H421,'3-Productie normen'!A:L,VLOOKUP(L421,'3-Productie normen'!$B$35:$C$38,2,FALSE),FALSE)))</f>
        <v>0</v>
      </c>
      <c r="Y421" s="337">
        <f t="shared" ref="Y421:Y422" si="69">IF(M421&gt;0,X421*$Y$8,0)</f>
        <v>0</v>
      </c>
      <c r="Z421" s="337">
        <f t="shared" ref="Z421:Z422" si="70">IF((OR(N421&gt;0,P421&gt;0)),X421*$Z$8,0)</f>
        <v>0</v>
      </c>
      <c r="AA421" s="337">
        <f t="shared" ref="AA421:AA422" si="71">IF((OR(O421&gt;0,Q421&gt;0)),X421*$AA$8,0)</f>
        <v>0</v>
      </c>
      <c r="AB421" s="338" t="str">
        <f>VLOOKUP(H421,'3-Productie normen'!A:O,12,FALSE)</f>
        <v>V</v>
      </c>
      <c r="AC421" s="338"/>
      <c r="AE421" s="339">
        <f t="shared" si="63"/>
        <v>124644</v>
      </c>
    </row>
    <row r="422" spans="1:31" ht="14.1" customHeight="1">
      <c r="A422" s="71">
        <v>422</v>
      </c>
      <c r="B422" s="482" t="s">
        <v>74</v>
      </c>
      <c r="C422" s="482"/>
      <c r="D422" s="487" t="s">
        <v>231</v>
      </c>
      <c r="E422" s="334" t="s">
        <v>591</v>
      </c>
      <c r="F422" s="513" t="s">
        <v>307</v>
      </c>
      <c r="G422" s="298" t="s">
        <v>146</v>
      </c>
      <c r="H422" s="317" t="s">
        <v>146</v>
      </c>
      <c r="I422" s="504" t="s">
        <v>358</v>
      </c>
      <c r="J422" s="341">
        <v>362</v>
      </c>
      <c r="K422" s="336">
        <f t="shared" si="68"/>
        <v>255</v>
      </c>
      <c r="L422" s="247">
        <v>255</v>
      </c>
      <c r="M422" s="247"/>
      <c r="N422" s="247"/>
      <c r="O422" s="247"/>
      <c r="P422" s="247"/>
      <c r="Q422" s="247"/>
      <c r="R422" s="246" t="e">
        <f>IF(L422="nio",0,IF(L422&gt;0,L422*J422/X422,0))*VLOOKUP(B422,'2-Kosten per locatie'!$A$14:$C$56,3,FALSE)</f>
        <v>#DIV/0!</v>
      </c>
      <c r="S422" s="246">
        <f>IF(L422="nio",0,IF(M422&gt;0,M422*J422/Y422,0))*VLOOKUP(B422,'2-Kosten per locatie'!$A$14:$C$56,3,FALSE)</f>
        <v>0</v>
      </c>
      <c r="T422" s="246">
        <f>IF(L422="nio",0,IF(N422&gt;0,N422*J422/Z422,0))*VLOOKUP(B422,'2-Kosten per locatie'!$A$14:$C$56,3,FALSE)</f>
        <v>0</v>
      </c>
      <c r="U422" s="246">
        <f>IF(L422="nio",0,IF(O422&gt;0,O422*J422/AA422,0))*VLOOKUP(B422,'2-Kosten per locatie'!$A$14:$C$56,3,FALSE)</f>
        <v>0</v>
      </c>
      <c r="V422" s="246">
        <f>IF(L422="nio",0,IF(P422&gt;0,P422*J422/Z422,0))*VLOOKUP(B422,'2-Kosten per locatie'!$A$14:$C$56,3,FALSE)</f>
        <v>0</v>
      </c>
      <c r="W422" s="246">
        <f>IF(L422="nio",0,IF(Q422&gt;0,Q422*J422/AA422,0))*VLOOKUP(B422,'2-Kosten per locatie'!$A$14:$C$56,3,FALSE)</f>
        <v>0</v>
      </c>
      <c r="X422" s="337">
        <f>IF(L422="nio",0,IF(L422&gt;0,VLOOKUP(H422,'3-Productie normen'!A:L,VLOOKUP(L422,'3-Productie normen'!$B$35:$C$38,2,FALSE),FALSE)))</f>
        <v>0</v>
      </c>
      <c r="Y422" s="337">
        <f t="shared" si="69"/>
        <v>0</v>
      </c>
      <c r="Z422" s="337">
        <f t="shared" si="70"/>
        <v>0</v>
      </c>
      <c r="AA422" s="337">
        <f t="shared" si="71"/>
        <v>0</v>
      </c>
      <c r="AB422" s="338" t="str">
        <f>VLOOKUP(H422,'3-Productie normen'!A:O,12,FALSE)</f>
        <v>V</v>
      </c>
      <c r="AC422" s="338"/>
      <c r="AE422" s="339">
        <f t="shared" si="63"/>
        <v>92310</v>
      </c>
    </row>
    <row r="423" spans="1:31" ht="14.1" customHeight="1">
      <c r="A423" s="71">
        <v>423</v>
      </c>
      <c r="B423" s="482" t="s">
        <v>74</v>
      </c>
      <c r="C423" s="482"/>
      <c r="D423" s="487" t="s">
        <v>231</v>
      </c>
      <c r="E423" s="334" t="s">
        <v>591</v>
      </c>
      <c r="F423" s="513" t="s">
        <v>307</v>
      </c>
      <c r="G423" s="298" t="s">
        <v>146</v>
      </c>
      <c r="H423" s="317" t="s">
        <v>147</v>
      </c>
      <c r="I423" s="504" t="s">
        <v>358</v>
      </c>
      <c r="J423" s="341">
        <v>1449</v>
      </c>
      <c r="K423" s="336">
        <f t="shared" si="64"/>
        <v>52</v>
      </c>
      <c r="L423" s="247">
        <v>52</v>
      </c>
      <c r="M423" s="247"/>
      <c r="N423" s="247"/>
      <c r="O423" s="247"/>
      <c r="P423" s="247"/>
      <c r="Q423" s="247"/>
      <c r="R423" s="246" t="e">
        <f>IF(L423="nio",0,IF(L423&gt;0,L423*J423/X423,0))*VLOOKUP(B423,'2-Kosten per locatie'!$A$14:$C$56,3,FALSE)</f>
        <v>#DIV/0!</v>
      </c>
      <c r="S423" s="246">
        <f>IF(L423="nio",0,IF(M423&gt;0,M423*J423/Y423,0))*VLOOKUP(B423,'2-Kosten per locatie'!$A$14:$C$56,3,FALSE)</f>
        <v>0</v>
      </c>
      <c r="T423" s="246">
        <f>IF(L423="nio",0,IF(N423&gt;0,N423*J423/Z423,0))*VLOOKUP(B423,'2-Kosten per locatie'!$A$14:$C$56,3,FALSE)</f>
        <v>0</v>
      </c>
      <c r="U423" s="246">
        <f>IF(L423="nio",0,IF(O423&gt;0,O423*J423/AA423,0))*VLOOKUP(B423,'2-Kosten per locatie'!$A$14:$C$56,3,FALSE)</f>
        <v>0</v>
      </c>
      <c r="V423" s="246">
        <f>IF(L423="nio",0,IF(P423&gt;0,P423*J423/Z423,0))*VLOOKUP(B423,'2-Kosten per locatie'!$A$14:$C$56,3,FALSE)</f>
        <v>0</v>
      </c>
      <c r="W423" s="246">
        <f>IF(L423="nio",0,IF(Q423&gt;0,Q423*J423/AA423,0))*VLOOKUP(B423,'2-Kosten per locatie'!$A$14:$C$56,3,FALSE)</f>
        <v>0</v>
      </c>
      <c r="X423" s="337">
        <f>IF(L423="nio",0,IF(L423&gt;0,VLOOKUP(H423,'3-Productie normen'!A:L,VLOOKUP(L423,'3-Productie normen'!$B$35:$C$38,2,FALSE),FALSE)))</f>
        <v>0</v>
      </c>
      <c r="Y423" s="337">
        <f t="shared" si="65"/>
        <v>0</v>
      </c>
      <c r="Z423" s="337">
        <f t="shared" si="66"/>
        <v>0</v>
      </c>
      <c r="AA423" s="337">
        <f t="shared" si="67"/>
        <v>0</v>
      </c>
      <c r="AB423" s="338" t="str">
        <f>VLOOKUP(H423,'3-Productie normen'!A:O,12,FALSE)</f>
        <v>V</v>
      </c>
      <c r="AC423" s="338"/>
      <c r="AE423" s="339">
        <f t="shared" si="63"/>
        <v>75348</v>
      </c>
    </row>
    <row r="424" spans="1:31" ht="14.1" customHeight="1">
      <c r="A424" s="71">
        <v>424</v>
      </c>
      <c r="B424" s="482" t="s">
        <v>74</v>
      </c>
      <c r="C424" s="482"/>
      <c r="D424" s="487" t="s">
        <v>231</v>
      </c>
      <c r="E424" s="334" t="s">
        <v>592</v>
      </c>
      <c r="F424" s="513" t="s">
        <v>307</v>
      </c>
      <c r="G424" s="298" t="s">
        <v>146</v>
      </c>
      <c r="H424" s="317" t="s">
        <v>146</v>
      </c>
      <c r="I424" s="504" t="s">
        <v>358</v>
      </c>
      <c r="J424" s="341">
        <v>206</v>
      </c>
      <c r="K424" s="336">
        <f t="shared" si="64"/>
        <v>255</v>
      </c>
      <c r="L424" s="247">
        <v>255</v>
      </c>
      <c r="M424" s="247"/>
      <c r="N424" s="247"/>
      <c r="O424" s="247"/>
      <c r="P424" s="247"/>
      <c r="Q424" s="247"/>
      <c r="R424" s="246" t="e">
        <f>IF(L424="nio",0,IF(L424&gt;0,L424*J424/X424,0))*VLOOKUP(B424,'2-Kosten per locatie'!$A$14:$C$56,3,FALSE)</f>
        <v>#DIV/0!</v>
      </c>
      <c r="S424" s="246">
        <f>IF(L424="nio",0,IF(M424&gt;0,M424*J424/Y424,0))*VLOOKUP(B424,'2-Kosten per locatie'!$A$14:$C$56,3,FALSE)</f>
        <v>0</v>
      </c>
      <c r="T424" s="246">
        <f>IF(L424="nio",0,IF(N424&gt;0,N424*J424/Z424,0))*VLOOKUP(B424,'2-Kosten per locatie'!$A$14:$C$56,3,FALSE)</f>
        <v>0</v>
      </c>
      <c r="U424" s="246">
        <f>IF(L424="nio",0,IF(O424&gt;0,O424*J424/AA424,0))*VLOOKUP(B424,'2-Kosten per locatie'!$A$14:$C$56,3,FALSE)</f>
        <v>0</v>
      </c>
      <c r="V424" s="246">
        <f>IF(L424="nio",0,IF(P424&gt;0,P424*J424/Z424,0))*VLOOKUP(B424,'2-Kosten per locatie'!$A$14:$C$56,3,FALSE)</f>
        <v>0</v>
      </c>
      <c r="W424" s="246">
        <f>IF(L424="nio",0,IF(Q424&gt;0,Q424*J424/AA424,0))*VLOOKUP(B424,'2-Kosten per locatie'!$A$14:$C$56,3,FALSE)</f>
        <v>0</v>
      </c>
      <c r="X424" s="337">
        <f>IF(L424="nio",0,IF(L424&gt;0,VLOOKUP(H424,'3-Productie normen'!A:L,VLOOKUP(L424,'3-Productie normen'!$B$35:$C$38,2,FALSE),FALSE)))</f>
        <v>0</v>
      </c>
      <c r="Y424" s="337">
        <f t="shared" si="65"/>
        <v>0</v>
      </c>
      <c r="Z424" s="337">
        <f t="shared" si="66"/>
        <v>0</v>
      </c>
      <c r="AA424" s="337">
        <f t="shared" si="67"/>
        <v>0</v>
      </c>
      <c r="AB424" s="338" t="str">
        <f>VLOOKUP(H424,'3-Productie normen'!A:O,12,FALSE)</f>
        <v>V</v>
      </c>
      <c r="AC424" s="338"/>
      <c r="AE424" s="339">
        <f t="shared" si="63"/>
        <v>52530</v>
      </c>
    </row>
    <row r="425" spans="1:31" ht="14.1" customHeight="1">
      <c r="A425" s="71">
        <v>425</v>
      </c>
      <c r="B425" s="482" t="s">
        <v>74</v>
      </c>
      <c r="C425" s="482"/>
      <c r="D425" s="487" t="s">
        <v>231</v>
      </c>
      <c r="E425" s="334" t="s">
        <v>592</v>
      </c>
      <c r="F425" s="513" t="s">
        <v>307</v>
      </c>
      <c r="G425" s="298" t="s">
        <v>146</v>
      </c>
      <c r="H425" s="317" t="s">
        <v>147</v>
      </c>
      <c r="I425" s="504" t="s">
        <v>358</v>
      </c>
      <c r="J425" s="341">
        <v>825</v>
      </c>
      <c r="K425" s="336">
        <f t="shared" ref="K425" si="72">SUM(L425:Q425)</f>
        <v>52</v>
      </c>
      <c r="L425" s="247">
        <v>52</v>
      </c>
      <c r="M425" s="247"/>
      <c r="N425" s="247"/>
      <c r="O425" s="247"/>
      <c r="P425" s="247"/>
      <c r="Q425" s="247"/>
      <c r="R425" s="246" t="e">
        <f>IF(L425="nio",0,IF(L425&gt;0,L425*J425/X425,0))*VLOOKUP(B425,'2-Kosten per locatie'!$A$14:$C$56,3,FALSE)</f>
        <v>#DIV/0!</v>
      </c>
      <c r="S425" s="246">
        <f>IF(L425="nio",0,IF(M425&gt;0,M425*J425/Y425,0))*VLOOKUP(B425,'2-Kosten per locatie'!$A$14:$C$56,3,FALSE)</f>
        <v>0</v>
      </c>
      <c r="T425" s="246">
        <f>IF(L425="nio",0,IF(N425&gt;0,N425*J425/Z425,0))*VLOOKUP(B425,'2-Kosten per locatie'!$A$14:$C$56,3,FALSE)</f>
        <v>0</v>
      </c>
      <c r="U425" s="246">
        <f>IF(L425="nio",0,IF(O425&gt;0,O425*J425/AA425,0))*VLOOKUP(B425,'2-Kosten per locatie'!$A$14:$C$56,3,FALSE)</f>
        <v>0</v>
      </c>
      <c r="V425" s="246">
        <f>IF(L425="nio",0,IF(P425&gt;0,P425*J425/Z425,0))*VLOOKUP(B425,'2-Kosten per locatie'!$A$14:$C$56,3,FALSE)</f>
        <v>0</v>
      </c>
      <c r="W425" s="246">
        <f>IF(L425="nio",0,IF(Q425&gt;0,Q425*J425/AA425,0))*VLOOKUP(B425,'2-Kosten per locatie'!$A$14:$C$56,3,FALSE)</f>
        <v>0</v>
      </c>
      <c r="X425" s="337">
        <f>IF(L425="nio",0,IF(L425&gt;0,VLOOKUP(H425,'3-Productie normen'!A:L,VLOOKUP(L425,'3-Productie normen'!$B$35:$C$38,2,FALSE),FALSE)))</f>
        <v>0</v>
      </c>
      <c r="Y425" s="337">
        <f t="shared" ref="Y425" si="73">IF(M425&gt;0,X425*$Y$8,0)</f>
        <v>0</v>
      </c>
      <c r="Z425" s="337">
        <f t="shared" ref="Z425" si="74">IF((OR(N425&gt;0,P425&gt;0)),X425*$Z$8,0)</f>
        <v>0</v>
      </c>
      <c r="AA425" s="337">
        <f t="shared" ref="AA425" si="75">IF((OR(O425&gt;0,Q425&gt;0)),X425*$AA$8,0)</f>
        <v>0</v>
      </c>
      <c r="AB425" s="338" t="str">
        <f>VLOOKUP(H425,'3-Productie normen'!A:O,12,FALSE)</f>
        <v>V</v>
      </c>
      <c r="AC425" s="338"/>
      <c r="AE425" s="339">
        <f t="shared" si="63"/>
        <v>42900</v>
      </c>
    </row>
    <row r="426" spans="1:31" ht="14.1" customHeight="1">
      <c r="A426" s="71">
        <v>426</v>
      </c>
      <c r="B426" s="482" t="s">
        <v>74</v>
      </c>
      <c r="C426" s="482"/>
      <c r="D426" s="487" t="s">
        <v>231</v>
      </c>
      <c r="E426" s="507" t="s">
        <v>593</v>
      </c>
      <c r="F426" s="513" t="s">
        <v>185</v>
      </c>
      <c r="G426" s="509" t="s">
        <v>285</v>
      </c>
      <c r="H426" s="314" t="s">
        <v>141</v>
      </c>
      <c r="I426" s="504" t="s">
        <v>203</v>
      </c>
      <c r="J426" s="341">
        <v>3.5990199999999999</v>
      </c>
      <c r="K426" s="336">
        <f t="shared" si="64"/>
        <v>730</v>
      </c>
      <c r="L426" s="247">
        <v>255</v>
      </c>
      <c r="M426" s="247">
        <v>255</v>
      </c>
      <c r="N426" s="247">
        <v>102</v>
      </c>
      <c r="O426" s="247">
        <v>102</v>
      </c>
      <c r="P426" s="247">
        <v>8</v>
      </c>
      <c r="Q426" s="247">
        <v>8</v>
      </c>
      <c r="R426" s="246" t="e">
        <f>IF(L426="nio",0,IF(L426&gt;0,L426*J426/X426,0))*VLOOKUP(B426,'2-Kosten per locatie'!$A$14:$C$56,3,FALSE)</f>
        <v>#DIV/0!</v>
      </c>
      <c r="S426" s="246" t="e">
        <f>IF(L426="nio",0,IF(M426&gt;0,M426*J426/Y426,0))*VLOOKUP(B426,'2-Kosten per locatie'!$A$14:$C$56,3,FALSE)</f>
        <v>#DIV/0!</v>
      </c>
      <c r="T426" s="246" t="e">
        <f>IF(L426="nio",0,IF(N426&gt;0,N426*J426/Z426,0))*VLOOKUP(B426,'2-Kosten per locatie'!$A$14:$C$56,3,FALSE)</f>
        <v>#DIV/0!</v>
      </c>
      <c r="U426" s="246" t="e">
        <f>IF(L426="nio",0,IF(O426&gt;0,O426*J426/AA426,0))*VLOOKUP(B426,'2-Kosten per locatie'!$A$14:$C$56,3,FALSE)</f>
        <v>#DIV/0!</v>
      </c>
      <c r="V426" s="246" t="e">
        <f>IF(L426="nio",0,IF(P426&gt;0,P426*J426/Z426,0))*VLOOKUP(B426,'2-Kosten per locatie'!$A$14:$C$56,3,FALSE)</f>
        <v>#DIV/0!</v>
      </c>
      <c r="W426" s="246" t="e">
        <f>IF(L426="nio",0,IF(Q426&gt;0,Q426*J426/AA426,0))*VLOOKUP(B426,'2-Kosten per locatie'!$A$14:$C$56,3,FALSE)</f>
        <v>#DIV/0!</v>
      </c>
      <c r="X426" s="337">
        <f>IF(L426="nio",0,IF(L426&gt;0,VLOOKUP(H426,'3-Productie normen'!A:L,VLOOKUP(L426,'3-Productie normen'!$B$35:$C$38,2,FALSE),FALSE)))</f>
        <v>0</v>
      </c>
      <c r="Y426" s="337">
        <f t="shared" si="65"/>
        <v>0</v>
      </c>
      <c r="Z426" s="337">
        <f t="shared" si="66"/>
        <v>0</v>
      </c>
      <c r="AA426" s="337">
        <f t="shared" si="67"/>
        <v>0</v>
      </c>
      <c r="AB426" s="338" t="str">
        <f>VLOOKUP(H426,'3-Productie normen'!A:O,12,FALSE)</f>
        <v>S</v>
      </c>
      <c r="AC426" s="338"/>
      <c r="AE426" s="339">
        <f t="shared" si="63"/>
        <v>2627.2846</v>
      </c>
    </row>
    <row r="427" spans="1:31" ht="14.1" customHeight="1">
      <c r="A427" s="71">
        <v>427</v>
      </c>
      <c r="B427" s="482" t="s">
        <v>74</v>
      </c>
      <c r="C427" s="482"/>
      <c r="D427" s="487" t="s">
        <v>231</v>
      </c>
      <c r="E427" s="507" t="s">
        <v>594</v>
      </c>
      <c r="F427" s="513" t="s">
        <v>185</v>
      </c>
      <c r="G427" s="509" t="s">
        <v>553</v>
      </c>
      <c r="H427" s="511" t="s">
        <v>143</v>
      </c>
      <c r="I427" s="504" t="s">
        <v>225</v>
      </c>
      <c r="J427" s="341">
        <v>7.0232000000000001</v>
      </c>
      <c r="K427" s="336">
        <f t="shared" si="64"/>
        <v>255</v>
      </c>
      <c r="L427" s="247">
        <v>255</v>
      </c>
      <c r="M427" s="247"/>
      <c r="N427" s="247"/>
      <c r="O427" s="247"/>
      <c r="P427" s="247"/>
      <c r="Q427" s="247"/>
      <c r="R427" s="246" t="e">
        <f>IF(L427="nio",0,IF(L427&gt;0,L427*J427/X427,0))*VLOOKUP(B427,'2-Kosten per locatie'!$A$14:$C$56,3,FALSE)</f>
        <v>#DIV/0!</v>
      </c>
      <c r="S427" s="246">
        <f>IF(L427="nio",0,IF(M427&gt;0,M427*J427/Y427,0))*VLOOKUP(B427,'2-Kosten per locatie'!$A$14:$C$56,3,FALSE)</f>
        <v>0</v>
      </c>
      <c r="T427" s="246">
        <f>IF(L427="nio",0,IF(N427&gt;0,N427*J427/Z427,0))*VLOOKUP(B427,'2-Kosten per locatie'!$A$14:$C$56,3,FALSE)</f>
        <v>0</v>
      </c>
      <c r="U427" s="246">
        <f>IF(L427="nio",0,IF(O427&gt;0,O427*J427/AA427,0))*VLOOKUP(B427,'2-Kosten per locatie'!$A$14:$C$56,3,FALSE)</f>
        <v>0</v>
      </c>
      <c r="V427" s="246">
        <f>IF(L427="nio",0,IF(P427&gt;0,P427*J427/Z427,0))*VLOOKUP(B427,'2-Kosten per locatie'!$A$14:$C$56,3,FALSE)</f>
        <v>0</v>
      </c>
      <c r="W427" s="246">
        <f>IF(L427="nio",0,IF(Q427&gt;0,Q427*J427/AA427,0))*VLOOKUP(B427,'2-Kosten per locatie'!$A$14:$C$56,3,FALSE)</f>
        <v>0</v>
      </c>
      <c r="X427" s="337">
        <f>IF(L427="nio",0,IF(L427&gt;0,VLOOKUP(H427,'3-Productie normen'!A:L,VLOOKUP(L427,'3-Productie normen'!$B$35:$C$38,2,FALSE),FALSE)))</f>
        <v>0</v>
      </c>
      <c r="Y427" s="337">
        <f t="shared" si="65"/>
        <v>0</v>
      </c>
      <c r="Z427" s="337">
        <f t="shared" si="66"/>
        <v>0</v>
      </c>
      <c r="AA427" s="337">
        <f t="shared" si="67"/>
        <v>0</v>
      </c>
      <c r="AB427" s="338" t="str">
        <f>VLOOKUP(H427,'3-Productie normen'!A:O,12,FALSE)</f>
        <v>V</v>
      </c>
      <c r="AC427" s="338"/>
      <c r="AE427" s="339">
        <f t="shared" si="63"/>
        <v>1790.9159999999999</v>
      </c>
    </row>
    <row r="428" spans="1:31" ht="14.1" customHeight="1">
      <c r="A428" s="71">
        <v>428</v>
      </c>
      <c r="B428" s="482" t="s">
        <v>74</v>
      </c>
      <c r="C428" s="482"/>
      <c r="D428" s="487" t="s">
        <v>231</v>
      </c>
      <c r="E428" s="507" t="s">
        <v>595</v>
      </c>
      <c r="F428" s="513" t="s">
        <v>185</v>
      </c>
      <c r="G428" s="509" t="s">
        <v>291</v>
      </c>
      <c r="H428" s="511" t="s">
        <v>135</v>
      </c>
      <c r="I428" s="504" t="s">
        <v>225</v>
      </c>
      <c r="J428" s="341">
        <v>3.2633999999999999</v>
      </c>
      <c r="K428" s="336">
        <f t="shared" si="64"/>
        <v>365</v>
      </c>
      <c r="L428" s="247">
        <v>255</v>
      </c>
      <c r="M428" s="247"/>
      <c r="N428" s="247">
        <v>102</v>
      </c>
      <c r="O428" s="247"/>
      <c r="P428" s="247">
        <v>8</v>
      </c>
      <c r="Q428" s="247"/>
      <c r="R428" s="246" t="e">
        <f>IF(L428="nio",0,IF(L428&gt;0,L428*J428/X428,0))*VLOOKUP(B428,'2-Kosten per locatie'!$A$14:$C$56,3,FALSE)</f>
        <v>#DIV/0!</v>
      </c>
      <c r="S428" s="246">
        <f>IF(L428="nio",0,IF(M428&gt;0,M428*J428/Y428,0))*VLOOKUP(B428,'2-Kosten per locatie'!$A$14:$C$56,3,FALSE)</f>
        <v>0</v>
      </c>
      <c r="T428" s="246" t="e">
        <f>IF(L428="nio",0,IF(N428&gt;0,N428*J428/Z428,0))*VLOOKUP(B428,'2-Kosten per locatie'!$A$14:$C$56,3,FALSE)</f>
        <v>#DIV/0!</v>
      </c>
      <c r="U428" s="246">
        <f>IF(L428="nio",0,IF(O428&gt;0,O428*J428/AA428,0))*VLOOKUP(B428,'2-Kosten per locatie'!$A$14:$C$56,3,FALSE)</f>
        <v>0</v>
      </c>
      <c r="V428" s="246" t="e">
        <f>IF(L428="nio",0,IF(P428&gt;0,P428*J428/Z428,0))*VLOOKUP(B428,'2-Kosten per locatie'!$A$14:$C$56,3,FALSE)</f>
        <v>#DIV/0!</v>
      </c>
      <c r="W428" s="246">
        <f>IF(L428="nio",0,IF(Q428&gt;0,Q428*J428/AA428,0))*VLOOKUP(B428,'2-Kosten per locatie'!$A$14:$C$56,3,FALSE)</f>
        <v>0</v>
      </c>
      <c r="X428" s="337">
        <f>IF(L428="nio",0,IF(L428&gt;0,VLOOKUP(H428,'3-Productie normen'!A:L,VLOOKUP(L428,'3-Productie normen'!$B$35:$C$38,2,FALSE),FALSE)))</f>
        <v>0</v>
      </c>
      <c r="Y428" s="337">
        <f t="shared" si="65"/>
        <v>0</v>
      </c>
      <c r="Z428" s="337">
        <f t="shared" si="66"/>
        <v>0</v>
      </c>
      <c r="AA428" s="337">
        <f t="shared" si="67"/>
        <v>0</v>
      </c>
      <c r="AB428" s="338" t="str">
        <f>VLOOKUP(H428,'3-Productie normen'!A:O,12,FALSE)</f>
        <v>V</v>
      </c>
      <c r="AC428" s="338"/>
      <c r="AE428" s="339">
        <f t="shared" si="63"/>
        <v>1191.1409999999998</v>
      </c>
    </row>
    <row r="429" spans="1:31" ht="14.1" customHeight="1">
      <c r="A429" s="71">
        <v>429</v>
      </c>
      <c r="B429" s="482" t="s">
        <v>74</v>
      </c>
      <c r="C429" s="482"/>
      <c r="D429" s="487" t="s">
        <v>231</v>
      </c>
      <c r="E429" s="334" t="s">
        <v>596</v>
      </c>
      <c r="F429" s="513" t="s">
        <v>185</v>
      </c>
      <c r="G429" s="298" t="s">
        <v>310</v>
      </c>
      <c r="H429" s="510" t="s">
        <v>128</v>
      </c>
      <c r="I429" s="505" t="s">
        <v>225</v>
      </c>
      <c r="J429" s="341">
        <v>47.727559999999997</v>
      </c>
      <c r="K429" s="336">
        <f t="shared" si="64"/>
        <v>365</v>
      </c>
      <c r="L429" s="247">
        <v>255</v>
      </c>
      <c r="M429" s="247"/>
      <c r="N429" s="247">
        <v>102</v>
      </c>
      <c r="O429" s="247"/>
      <c r="P429" s="247">
        <v>8</v>
      </c>
      <c r="Q429" s="247"/>
      <c r="R429" s="246" t="e">
        <f>IF(L429="nio",0,IF(L429&gt;0,L429*J429/X429,0))*VLOOKUP(B429,'2-Kosten per locatie'!$A$14:$C$56,3,FALSE)</f>
        <v>#DIV/0!</v>
      </c>
      <c r="S429" s="246">
        <f>IF(L429="nio",0,IF(M429&gt;0,M429*J429/Y429,0))*VLOOKUP(B429,'2-Kosten per locatie'!$A$14:$C$56,3,FALSE)</f>
        <v>0</v>
      </c>
      <c r="T429" s="246" t="e">
        <f>IF(L429="nio",0,IF(N429&gt;0,N429*J429/Z429,0))*VLOOKUP(B429,'2-Kosten per locatie'!$A$14:$C$56,3,FALSE)</f>
        <v>#DIV/0!</v>
      </c>
      <c r="U429" s="246">
        <f>IF(L429="nio",0,IF(O429&gt;0,O429*J429/AA429,0))*VLOOKUP(B429,'2-Kosten per locatie'!$A$14:$C$56,3,FALSE)</f>
        <v>0</v>
      </c>
      <c r="V429" s="246" t="e">
        <f>IF(L429="nio",0,IF(P429&gt;0,P429*J429/Z429,0))*VLOOKUP(B429,'2-Kosten per locatie'!$A$14:$C$56,3,FALSE)</f>
        <v>#DIV/0!</v>
      </c>
      <c r="W429" s="246">
        <f>IF(L429="nio",0,IF(Q429&gt;0,Q429*J429/AA429,0))*VLOOKUP(B429,'2-Kosten per locatie'!$A$14:$C$56,3,FALSE)</f>
        <v>0</v>
      </c>
      <c r="X429" s="337">
        <f>IF(L429="nio",0,IF(L429&gt;0,VLOOKUP(H429,'3-Productie normen'!A:L,VLOOKUP(L429,'3-Productie normen'!$B$35:$C$38,2,FALSE),FALSE)))</f>
        <v>0</v>
      </c>
      <c r="Y429" s="337">
        <f t="shared" si="65"/>
        <v>0</v>
      </c>
      <c r="Z429" s="337">
        <f t="shared" si="66"/>
        <v>0</v>
      </c>
      <c r="AA429" s="337">
        <f t="shared" si="67"/>
        <v>0</v>
      </c>
      <c r="AB429" s="338" t="str">
        <f>VLOOKUP(H429,'3-Productie normen'!A:O,12,FALSE)</f>
        <v>B</v>
      </c>
      <c r="AC429" s="338"/>
      <c r="AE429" s="339">
        <f t="shared" si="63"/>
        <v>17420.559399999998</v>
      </c>
    </row>
    <row r="430" spans="1:31" ht="14.1" customHeight="1">
      <c r="A430" s="71">
        <v>430</v>
      </c>
      <c r="B430" s="482" t="s">
        <v>74</v>
      </c>
      <c r="C430" s="482"/>
      <c r="D430" s="487" t="s">
        <v>231</v>
      </c>
      <c r="E430" s="334" t="s">
        <v>597</v>
      </c>
      <c r="F430" s="513" t="s">
        <v>185</v>
      </c>
      <c r="G430" s="298" t="s">
        <v>285</v>
      </c>
      <c r="H430" s="511" t="s">
        <v>141</v>
      </c>
      <c r="I430" s="504" t="s">
        <v>203</v>
      </c>
      <c r="J430" s="341">
        <v>2.58</v>
      </c>
      <c r="K430" s="336">
        <f t="shared" si="64"/>
        <v>730</v>
      </c>
      <c r="L430" s="247">
        <v>255</v>
      </c>
      <c r="M430" s="247">
        <v>255</v>
      </c>
      <c r="N430" s="247">
        <v>102</v>
      </c>
      <c r="O430" s="247">
        <v>102</v>
      </c>
      <c r="P430" s="247">
        <v>8</v>
      </c>
      <c r="Q430" s="247">
        <v>8</v>
      </c>
      <c r="R430" s="246" t="e">
        <f>IF(L430="nio",0,IF(L430&gt;0,L430*J430/X430,0))*VLOOKUP(B430,'2-Kosten per locatie'!$A$14:$C$56,3,FALSE)</f>
        <v>#DIV/0!</v>
      </c>
      <c r="S430" s="246" t="e">
        <f>IF(L430="nio",0,IF(M430&gt;0,M430*J430/Y430,0))*VLOOKUP(B430,'2-Kosten per locatie'!$A$14:$C$56,3,FALSE)</f>
        <v>#DIV/0!</v>
      </c>
      <c r="T430" s="246" t="e">
        <f>IF(L430="nio",0,IF(N430&gt;0,N430*J430/Z430,0))*VLOOKUP(B430,'2-Kosten per locatie'!$A$14:$C$56,3,FALSE)</f>
        <v>#DIV/0!</v>
      </c>
      <c r="U430" s="246" t="e">
        <f>IF(L430="nio",0,IF(O430&gt;0,O430*J430/AA430,0))*VLOOKUP(B430,'2-Kosten per locatie'!$A$14:$C$56,3,FALSE)</f>
        <v>#DIV/0!</v>
      </c>
      <c r="V430" s="246" t="e">
        <f>IF(L430="nio",0,IF(P430&gt;0,P430*J430/Z430,0))*VLOOKUP(B430,'2-Kosten per locatie'!$A$14:$C$56,3,FALSE)</f>
        <v>#DIV/0!</v>
      </c>
      <c r="W430" s="246" t="e">
        <f>IF(L430="nio",0,IF(Q430&gt;0,Q430*J430/AA430,0))*VLOOKUP(B430,'2-Kosten per locatie'!$A$14:$C$56,3,FALSE)</f>
        <v>#DIV/0!</v>
      </c>
      <c r="X430" s="337">
        <f>IF(L430="nio",0,IF(L430&gt;0,VLOOKUP(H430,'3-Productie normen'!A:L,VLOOKUP(L430,'3-Productie normen'!$B$35:$C$38,2,FALSE),FALSE)))</f>
        <v>0</v>
      </c>
      <c r="Y430" s="337">
        <f t="shared" si="65"/>
        <v>0</v>
      </c>
      <c r="Z430" s="337">
        <f t="shared" si="66"/>
        <v>0</v>
      </c>
      <c r="AA430" s="337">
        <f t="shared" si="67"/>
        <v>0</v>
      </c>
      <c r="AB430" s="338" t="str">
        <f>VLOOKUP(H430,'3-Productie normen'!A:O,12,FALSE)</f>
        <v>S</v>
      </c>
      <c r="AC430" s="338"/>
      <c r="AE430" s="339">
        <f t="shared" si="63"/>
        <v>1883.4</v>
      </c>
    </row>
    <row r="431" spans="1:31" ht="14.1" customHeight="1">
      <c r="A431" s="71">
        <v>431</v>
      </c>
      <c r="B431" s="482" t="s">
        <v>74</v>
      </c>
      <c r="C431" s="482"/>
      <c r="D431" s="487" t="s">
        <v>231</v>
      </c>
      <c r="E431" s="334" t="s">
        <v>598</v>
      </c>
      <c r="F431" s="513" t="s">
        <v>185</v>
      </c>
      <c r="G431" s="298" t="s">
        <v>285</v>
      </c>
      <c r="H431" s="511" t="s">
        <v>141</v>
      </c>
      <c r="I431" s="504" t="s">
        <v>203</v>
      </c>
      <c r="J431" s="341">
        <v>1.224</v>
      </c>
      <c r="K431" s="336">
        <f t="shared" si="64"/>
        <v>730</v>
      </c>
      <c r="L431" s="247">
        <v>255</v>
      </c>
      <c r="M431" s="247">
        <v>255</v>
      </c>
      <c r="N431" s="247">
        <v>102</v>
      </c>
      <c r="O431" s="247">
        <v>102</v>
      </c>
      <c r="P431" s="247">
        <v>8</v>
      </c>
      <c r="Q431" s="247">
        <v>8</v>
      </c>
      <c r="R431" s="246" t="e">
        <f>IF(L431="nio",0,IF(L431&gt;0,L431*J431/X431,0))*VLOOKUP(B431,'2-Kosten per locatie'!$A$14:$C$56,3,FALSE)</f>
        <v>#DIV/0!</v>
      </c>
      <c r="S431" s="246" t="e">
        <f>IF(L431="nio",0,IF(M431&gt;0,M431*J431/Y431,0))*VLOOKUP(B431,'2-Kosten per locatie'!$A$14:$C$56,3,FALSE)</f>
        <v>#DIV/0!</v>
      </c>
      <c r="T431" s="246" t="e">
        <f>IF(L431="nio",0,IF(N431&gt;0,N431*J431/Z431,0))*VLOOKUP(B431,'2-Kosten per locatie'!$A$14:$C$56,3,FALSE)</f>
        <v>#DIV/0!</v>
      </c>
      <c r="U431" s="246" t="e">
        <f>IF(L431="nio",0,IF(O431&gt;0,O431*J431/AA431,0))*VLOOKUP(B431,'2-Kosten per locatie'!$A$14:$C$56,3,FALSE)</f>
        <v>#DIV/0!</v>
      </c>
      <c r="V431" s="246" t="e">
        <f>IF(L431="nio",0,IF(P431&gt;0,P431*J431/Z431,0))*VLOOKUP(B431,'2-Kosten per locatie'!$A$14:$C$56,3,FALSE)</f>
        <v>#DIV/0!</v>
      </c>
      <c r="W431" s="246" t="e">
        <f>IF(L431="nio",0,IF(Q431&gt;0,Q431*J431/AA431,0))*VLOOKUP(B431,'2-Kosten per locatie'!$A$14:$C$56,3,FALSE)</f>
        <v>#DIV/0!</v>
      </c>
      <c r="X431" s="337">
        <f>IF(L431="nio",0,IF(L431&gt;0,VLOOKUP(H431,'3-Productie normen'!A:L,VLOOKUP(L431,'3-Productie normen'!$B$35:$C$38,2,FALSE),FALSE)))</f>
        <v>0</v>
      </c>
      <c r="Y431" s="337">
        <f t="shared" si="65"/>
        <v>0</v>
      </c>
      <c r="Z431" s="337">
        <f t="shared" si="66"/>
        <v>0</v>
      </c>
      <c r="AA431" s="337">
        <f t="shared" si="67"/>
        <v>0</v>
      </c>
      <c r="AB431" s="338" t="str">
        <f>VLOOKUP(H431,'3-Productie normen'!A:O,12,FALSE)</f>
        <v>S</v>
      </c>
      <c r="AC431" s="338"/>
      <c r="AE431" s="339">
        <f t="shared" si="63"/>
        <v>893.52</v>
      </c>
    </row>
    <row r="432" spans="1:31" ht="14.1" customHeight="1">
      <c r="A432" s="71">
        <v>432</v>
      </c>
      <c r="B432" s="482" t="s">
        <v>74</v>
      </c>
      <c r="C432" s="482"/>
      <c r="D432" s="487" t="s">
        <v>231</v>
      </c>
      <c r="E432" s="334" t="s">
        <v>599</v>
      </c>
      <c r="F432" s="513" t="s">
        <v>185</v>
      </c>
      <c r="G432" s="298" t="s">
        <v>285</v>
      </c>
      <c r="H432" s="314" t="s">
        <v>141</v>
      </c>
      <c r="I432" s="504" t="s">
        <v>203</v>
      </c>
      <c r="J432" s="341">
        <v>0.62560000000000004</v>
      </c>
      <c r="K432" s="336">
        <f t="shared" si="64"/>
        <v>730</v>
      </c>
      <c r="L432" s="247">
        <v>255</v>
      </c>
      <c r="M432" s="247">
        <v>255</v>
      </c>
      <c r="N432" s="247">
        <v>102</v>
      </c>
      <c r="O432" s="247">
        <v>102</v>
      </c>
      <c r="P432" s="247">
        <v>8</v>
      </c>
      <c r="Q432" s="247">
        <v>8</v>
      </c>
      <c r="R432" s="246" t="e">
        <f>IF(L432="nio",0,IF(L432&gt;0,L432*J432/X432,0))*VLOOKUP(B432,'2-Kosten per locatie'!$A$14:$C$56,3,FALSE)</f>
        <v>#DIV/0!</v>
      </c>
      <c r="S432" s="246" t="e">
        <f>IF(L432="nio",0,IF(M432&gt;0,M432*J432/Y432,0))*VLOOKUP(B432,'2-Kosten per locatie'!$A$14:$C$56,3,FALSE)</f>
        <v>#DIV/0!</v>
      </c>
      <c r="T432" s="246" t="e">
        <f>IF(L432="nio",0,IF(N432&gt;0,N432*J432/Z432,0))*VLOOKUP(B432,'2-Kosten per locatie'!$A$14:$C$56,3,FALSE)</f>
        <v>#DIV/0!</v>
      </c>
      <c r="U432" s="246" t="e">
        <f>IF(L432="nio",0,IF(O432&gt;0,O432*J432/AA432,0))*VLOOKUP(B432,'2-Kosten per locatie'!$A$14:$C$56,3,FALSE)</f>
        <v>#DIV/0!</v>
      </c>
      <c r="V432" s="246" t="e">
        <f>IF(L432="nio",0,IF(P432&gt;0,P432*J432/Z432,0))*VLOOKUP(B432,'2-Kosten per locatie'!$A$14:$C$56,3,FALSE)</f>
        <v>#DIV/0!</v>
      </c>
      <c r="W432" s="246" t="e">
        <f>IF(L432="nio",0,IF(Q432&gt;0,Q432*J432/AA432,0))*VLOOKUP(B432,'2-Kosten per locatie'!$A$14:$C$56,3,FALSE)</f>
        <v>#DIV/0!</v>
      </c>
      <c r="X432" s="337">
        <f>IF(L432="nio",0,IF(L432&gt;0,VLOOKUP(H432,'3-Productie normen'!A:L,VLOOKUP(L432,'3-Productie normen'!$B$35:$C$38,2,FALSE),FALSE)))</f>
        <v>0</v>
      </c>
      <c r="Y432" s="337">
        <f t="shared" si="65"/>
        <v>0</v>
      </c>
      <c r="Z432" s="337">
        <f t="shared" si="66"/>
        <v>0</v>
      </c>
      <c r="AA432" s="337">
        <f t="shared" si="67"/>
        <v>0</v>
      </c>
      <c r="AB432" s="338" t="str">
        <f>VLOOKUP(H432,'3-Productie normen'!A:O,12,FALSE)</f>
        <v>S</v>
      </c>
      <c r="AC432" s="338"/>
      <c r="AE432" s="339">
        <f t="shared" si="63"/>
        <v>456.68800000000005</v>
      </c>
    </row>
    <row r="433" spans="1:31" ht="14.1" customHeight="1">
      <c r="A433" s="71">
        <v>433</v>
      </c>
      <c r="B433" s="482" t="s">
        <v>74</v>
      </c>
      <c r="C433" s="482"/>
      <c r="D433" s="487" t="s">
        <v>231</v>
      </c>
      <c r="E433" s="334" t="s">
        <v>600</v>
      </c>
      <c r="F433" s="513" t="s">
        <v>307</v>
      </c>
      <c r="G433" s="298" t="s">
        <v>146</v>
      </c>
      <c r="H433" s="510" t="s">
        <v>146</v>
      </c>
      <c r="I433" s="504" t="s">
        <v>358</v>
      </c>
      <c r="J433" s="341">
        <v>41.101199999999999</v>
      </c>
      <c r="K433" s="336">
        <f t="shared" si="64"/>
        <v>255</v>
      </c>
      <c r="L433" s="247">
        <v>255</v>
      </c>
      <c r="M433" s="247"/>
      <c r="N433" s="247"/>
      <c r="O433" s="247"/>
      <c r="P433" s="247"/>
      <c r="Q433" s="247"/>
      <c r="R433" s="246" t="e">
        <f>IF(L433="nio",0,IF(L433&gt;0,L433*J433/X433,0))*VLOOKUP(B433,'2-Kosten per locatie'!$A$14:$C$56,3,FALSE)</f>
        <v>#DIV/0!</v>
      </c>
      <c r="S433" s="246">
        <f>IF(L433="nio",0,IF(M433&gt;0,M433*J433/Y433,0))*VLOOKUP(B433,'2-Kosten per locatie'!$A$14:$C$56,3,FALSE)</f>
        <v>0</v>
      </c>
      <c r="T433" s="246">
        <f>IF(L433="nio",0,IF(N433&gt;0,N433*J433/Z433,0))*VLOOKUP(B433,'2-Kosten per locatie'!$A$14:$C$56,3,FALSE)</f>
        <v>0</v>
      </c>
      <c r="U433" s="246">
        <f>IF(L433="nio",0,IF(O433&gt;0,O433*J433/AA433,0))*VLOOKUP(B433,'2-Kosten per locatie'!$A$14:$C$56,3,FALSE)</f>
        <v>0</v>
      </c>
      <c r="V433" s="246">
        <f>IF(L433="nio",0,IF(P433&gt;0,P433*J433/Z433,0))*VLOOKUP(B433,'2-Kosten per locatie'!$A$14:$C$56,3,FALSE)</f>
        <v>0</v>
      </c>
      <c r="W433" s="246">
        <f>IF(L433="nio",0,IF(Q433&gt;0,Q433*J433/AA433,0))*VLOOKUP(B433,'2-Kosten per locatie'!$A$14:$C$56,3,FALSE)</f>
        <v>0</v>
      </c>
      <c r="X433" s="337">
        <f>IF(L433="nio",0,IF(L433&gt;0,VLOOKUP(H433,'3-Productie normen'!A:L,VLOOKUP(L433,'3-Productie normen'!$B$35:$C$38,2,FALSE),FALSE)))</f>
        <v>0</v>
      </c>
      <c r="Y433" s="337">
        <f t="shared" si="65"/>
        <v>0</v>
      </c>
      <c r="Z433" s="337">
        <f t="shared" si="66"/>
        <v>0</v>
      </c>
      <c r="AA433" s="337">
        <f t="shared" si="67"/>
        <v>0</v>
      </c>
      <c r="AB433" s="338" t="str">
        <f>VLOOKUP(H433,'3-Productie normen'!A:O,12,FALSE)</f>
        <v>V</v>
      </c>
      <c r="AC433" s="338"/>
      <c r="AE433" s="339">
        <f t="shared" si="63"/>
        <v>10480.806</v>
      </c>
    </row>
    <row r="434" spans="1:31" ht="14.1" customHeight="1">
      <c r="A434" s="71">
        <v>434</v>
      </c>
      <c r="B434" s="482" t="s">
        <v>74</v>
      </c>
      <c r="C434" s="482"/>
      <c r="D434" s="487" t="s">
        <v>231</v>
      </c>
      <c r="E434" s="334" t="s">
        <v>601</v>
      </c>
      <c r="F434" s="513" t="s">
        <v>307</v>
      </c>
      <c r="G434" s="298" t="s">
        <v>146</v>
      </c>
      <c r="H434" s="317" t="s">
        <v>146</v>
      </c>
      <c r="I434" s="504" t="s">
        <v>358</v>
      </c>
      <c r="J434" s="341">
        <v>651.68449999999996</v>
      </c>
      <c r="K434" s="336">
        <f t="shared" si="64"/>
        <v>255</v>
      </c>
      <c r="L434" s="247">
        <v>255</v>
      </c>
      <c r="M434" s="247"/>
      <c r="N434" s="247"/>
      <c r="O434" s="247"/>
      <c r="P434" s="247"/>
      <c r="Q434" s="247"/>
      <c r="R434" s="246" t="e">
        <f>IF(L434="nio",0,IF(L434&gt;0,L434*J434/X434,0))*VLOOKUP(B434,'2-Kosten per locatie'!$A$14:$C$56,3,FALSE)</f>
        <v>#DIV/0!</v>
      </c>
      <c r="S434" s="246">
        <f>IF(L434="nio",0,IF(M434&gt;0,M434*J434/Y434,0))*VLOOKUP(B434,'2-Kosten per locatie'!$A$14:$C$56,3,FALSE)</f>
        <v>0</v>
      </c>
      <c r="T434" s="246">
        <f>IF(L434="nio",0,IF(N434&gt;0,N434*J434/Z434,0))*VLOOKUP(B434,'2-Kosten per locatie'!$A$14:$C$56,3,FALSE)</f>
        <v>0</v>
      </c>
      <c r="U434" s="246">
        <f>IF(L434="nio",0,IF(O434&gt;0,O434*J434/AA434,0))*VLOOKUP(B434,'2-Kosten per locatie'!$A$14:$C$56,3,FALSE)</f>
        <v>0</v>
      </c>
      <c r="V434" s="246">
        <f>IF(L434="nio",0,IF(P434&gt;0,P434*J434/Z434,0))*VLOOKUP(B434,'2-Kosten per locatie'!$A$14:$C$56,3,FALSE)</f>
        <v>0</v>
      </c>
      <c r="W434" s="246">
        <f>IF(L434="nio",0,IF(Q434&gt;0,Q434*J434/AA434,0))*VLOOKUP(B434,'2-Kosten per locatie'!$A$14:$C$56,3,FALSE)</f>
        <v>0</v>
      </c>
      <c r="X434" s="337">
        <f>IF(L434="nio",0,IF(L434&gt;0,VLOOKUP(H434,'3-Productie normen'!A:L,VLOOKUP(L434,'3-Productie normen'!$B$35:$C$38,2,FALSE),FALSE)))</f>
        <v>0</v>
      </c>
      <c r="Y434" s="337">
        <f t="shared" si="65"/>
        <v>0</v>
      </c>
      <c r="Z434" s="337">
        <f t="shared" si="66"/>
        <v>0</v>
      </c>
      <c r="AA434" s="337">
        <f t="shared" si="67"/>
        <v>0</v>
      </c>
      <c r="AB434" s="338" t="str">
        <f>VLOOKUP(H434,'3-Productie normen'!A:O,12,FALSE)</f>
        <v>V</v>
      </c>
      <c r="AC434" s="338"/>
      <c r="AE434" s="339">
        <f t="shared" si="63"/>
        <v>166179.54749999999</v>
      </c>
    </row>
    <row r="435" spans="1:31" ht="14.1" customHeight="1">
      <c r="A435" s="71">
        <v>435</v>
      </c>
      <c r="B435" s="482" t="s">
        <v>74</v>
      </c>
      <c r="C435" s="482"/>
      <c r="D435" s="487" t="s">
        <v>231</v>
      </c>
      <c r="E435" s="334" t="s">
        <v>602</v>
      </c>
      <c r="F435" s="513" t="s">
        <v>307</v>
      </c>
      <c r="G435" s="298" t="s">
        <v>146</v>
      </c>
      <c r="H435" s="510" t="s">
        <v>146</v>
      </c>
      <c r="I435" s="504" t="s">
        <v>358</v>
      </c>
      <c r="J435" s="341">
        <v>18.298690000000001</v>
      </c>
      <c r="K435" s="336">
        <f t="shared" si="64"/>
        <v>255</v>
      </c>
      <c r="L435" s="247">
        <v>255</v>
      </c>
      <c r="M435" s="247"/>
      <c r="N435" s="247"/>
      <c r="O435" s="247"/>
      <c r="P435" s="247"/>
      <c r="Q435" s="247"/>
      <c r="R435" s="246" t="e">
        <f>IF(L435="nio",0,IF(L435&gt;0,L435*J435/X435,0))*VLOOKUP(B435,'2-Kosten per locatie'!$A$14:$C$56,3,FALSE)</f>
        <v>#DIV/0!</v>
      </c>
      <c r="S435" s="246">
        <f>IF(L435="nio",0,IF(M435&gt;0,M435*J435/Y435,0))*VLOOKUP(B435,'2-Kosten per locatie'!$A$14:$C$56,3,FALSE)</f>
        <v>0</v>
      </c>
      <c r="T435" s="246">
        <f>IF(L435="nio",0,IF(N435&gt;0,N435*J435/Z435,0))*VLOOKUP(B435,'2-Kosten per locatie'!$A$14:$C$56,3,FALSE)</f>
        <v>0</v>
      </c>
      <c r="U435" s="246">
        <f>IF(L435="nio",0,IF(O435&gt;0,O435*J435/AA435,0))*VLOOKUP(B435,'2-Kosten per locatie'!$A$14:$C$56,3,FALSE)</f>
        <v>0</v>
      </c>
      <c r="V435" s="246">
        <f>IF(L435="nio",0,IF(P435&gt;0,P435*J435/Z435,0))*VLOOKUP(B435,'2-Kosten per locatie'!$A$14:$C$56,3,FALSE)</f>
        <v>0</v>
      </c>
      <c r="W435" s="246">
        <f>IF(L435="nio",0,IF(Q435&gt;0,Q435*J435/AA435,0))*VLOOKUP(B435,'2-Kosten per locatie'!$A$14:$C$56,3,FALSE)</f>
        <v>0</v>
      </c>
      <c r="X435" s="337">
        <f>IF(L435="nio",0,IF(L435&gt;0,VLOOKUP(H435,'3-Productie normen'!A:L,VLOOKUP(L435,'3-Productie normen'!$B$35:$C$38,2,FALSE),FALSE)))</f>
        <v>0</v>
      </c>
      <c r="Y435" s="337">
        <f t="shared" si="65"/>
        <v>0</v>
      </c>
      <c r="Z435" s="337">
        <f t="shared" si="66"/>
        <v>0</v>
      </c>
      <c r="AA435" s="337">
        <f t="shared" si="67"/>
        <v>0</v>
      </c>
      <c r="AB435" s="338" t="str">
        <f>VLOOKUP(H435,'3-Productie normen'!A:O,12,FALSE)</f>
        <v>V</v>
      </c>
      <c r="AC435" s="338"/>
      <c r="AE435" s="339">
        <f t="shared" si="63"/>
        <v>4666.1659500000005</v>
      </c>
    </row>
    <row r="436" spans="1:31" ht="14.1" customHeight="1">
      <c r="A436" s="71">
        <v>436</v>
      </c>
      <c r="B436" s="482" t="s">
        <v>74</v>
      </c>
      <c r="C436" s="482"/>
      <c r="D436" s="487" t="s">
        <v>231</v>
      </c>
      <c r="E436" s="334" t="s">
        <v>603</v>
      </c>
      <c r="F436" s="513" t="s">
        <v>185</v>
      </c>
      <c r="G436" s="298" t="s">
        <v>137</v>
      </c>
      <c r="H436" s="511" t="s">
        <v>137</v>
      </c>
      <c r="I436" s="504" t="s">
        <v>225</v>
      </c>
      <c r="J436" s="341">
        <v>3.3</v>
      </c>
      <c r="K436" s="336">
        <f t="shared" si="64"/>
        <v>255</v>
      </c>
      <c r="L436" s="247">
        <v>255</v>
      </c>
      <c r="M436" s="247"/>
      <c r="N436" s="247"/>
      <c r="O436" s="247"/>
      <c r="P436" s="247"/>
      <c r="Q436" s="247"/>
      <c r="R436" s="246" t="e">
        <f>IF(L436="nio",0,IF(L436&gt;0,L436*J436/X436,0))*VLOOKUP(B436,'2-Kosten per locatie'!$A$14:$C$56,3,FALSE)</f>
        <v>#DIV/0!</v>
      </c>
      <c r="S436" s="246">
        <f>IF(L436="nio",0,IF(M436&gt;0,M436*J436/Y436,0))*VLOOKUP(B436,'2-Kosten per locatie'!$A$14:$C$56,3,FALSE)</f>
        <v>0</v>
      </c>
      <c r="T436" s="246">
        <f>IF(L436="nio",0,IF(N436&gt;0,N436*J436/Z436,0))*VLOOKUP(B436,'2-Kosten per locatie'!$A$14:$C$56,3,FALSE)</f>
        <v>0</v>
      </c>
      <c r="U436" s="246">
        <f>IF(L436="nio",0,IF(O436&gt;0,O436*J436/AA436,0))*VLOOKUP(B436,'2-Kosten per locatie'!$A$14:$C$56,3,FALSE)</f>
        <v>0</v>
      </c>
      <c r="V436" s="246">
        <f>IF(L436="nio",0,IF(P436&gt;0,P436*J436/Z436,0))*VLOOKUP(B436,'2-Kosten per locatie'!$A$14:$C$56,3,FALSE)</f>
        <v>0</v>
      </c>
      <c r="W436" s="246">
        <f>IF(L436="nio",0,IF(Q436&gt;0,Q436*J436/AA436,0))*VLOOKUP(B436,'2-Kosten per locatie'!$A$14:$C$56,3,FALSE)</f>
        <v>0</v>
      </c>
      <c r="X436" s="337">
        <f>IF(L436="nio",0,IF(L436&gt;0,VLOOKUP(H436,'3-Productie normen'!A:L,VLOOKUP(L436,'3-Productie normen'!$B$35:$C$38,2,FALSE),FALSE)))</f>
        <v>0</v>
      </c>
      <c r="Y436" s="337">
        <f t="shared" si="65"/>
        <v>0</v>
      </c>
      <c r="Z436" s="337">
        <f t="shared" si="66"/>
        <v>0</v>
      </c>
      <c r="AA436" s="337">
        <f t="shared" si="67"/>
        <v>0</v>
      </c>
      <c r="AB436" s="338" t="str">
        <f>VLOOKUP(H436,'3-Productie normen'!A:O,12,FALSE)</f>
        <v>V</v>
      </c>
      <c r="AC436" s="338"/>
      <c r="AE436" s="339">
        <f t="shared" si="63"/>
        <v>841.5</v>
      </c>
    </row>
    <row r="437" spans="1:31" ht="14.1" customHeight="1">
      <c r="A437" s="71">
        <v>437</v>
      </c>
      <c r="B437" s="482" t="s">
        <v>74</v>
      </c>
      <c r="C437" s="482"/>
      <c r="D437" s="487" t="s">
        <v>231</v>
      </c>
      <c r="E437" s="334" t="s">
        <v>604</v>
      </c>
      <c r="F437" s="513" t="s">
        <v>185</v>
      </c>
      <c r="G437" s="298" t="s">
        <v>605</v>
      </c>
      <c r="H437" s="511" t="s">
        <v>128</v>
      </c>
      <c r="I437" s="505" t="s">
        <v>225</v>
      </c>
      <c r="J437" s="341">
        <v>23.04956</v>
      </c>
      <c r="K437" s="336">
        <f t="shared" si="64"/>
        <v>255</v>
      </c>
      <c r="L437" s="247">
        <v>255</v>
      </c>
      <c r="M437" s="247"/>
      <c r="N437" s="247"/>
      <c r="O437" s="247"/>
      <c r="P437" s="247"/>
      <c r="Q437" s="247"/>
      <c r="R437" s="246" t="e">
        <f>IF(L437="nio",0,IF(L437&gt;0,L437*J437/X437,0))*VLOOKUP(B437,'2-Kosten per locatie'!$A$14:$C$56,3,FALSE)</f>
        <v>#DIV/0!</v>
      </c>
      <c r="S437" s="246">
        <f>IF(L437="nio",0,IF(M437&gt;0,M437*J437/Y437,0))*VLOOKUP(B437,'2-Kosten per locatie'!$A$14:$C$56,3,FALSE)</f>
        <v>0</v>
      </c>
      <c r="T437" s="246">
        <f>IF(L437="nio",0,IF(N437&gt;0,N437*J437/Z437,0))*VLOOKUP(B437,'2-Kosten per locatie'!$A$14:$C$56,3,FALSE)</f>
        <v>0</v>
      </c>
      <c r="U437" s="246">
        <f>IF(L437="nio",0,IF(O437&gt;0,O437*J437/AA437,0))*VLOOKUP(B437,'2-Kosten per locatie'!$A$14:$C$56,3,FALSE)</f>
        <v>0</v>
      </c>
      <c r="V437" s="246">
        <f>IF(L437="nio",0,IF(P437&gt;0,P437*J437/Z437,0))*VLOOKUP(B437,'2-Kosten per locatie'!$A$14:$C$56,3,FALSE)</f>
        <v>0</v>
      </c>
      <c r="W437" s="246">
        <f>IF(L437="nio",0,IF(Q437&gt;0,Q437*J437/AA437,0))*VLOOKUP(B437,'2-Kosten per locatie'!$A$14:$C$56,3,FALSE)</f>
        <v>0</v>
      </c>
      <c r="X437" s="337">
        <f>IF(L437="nio",0,IF(L437&gt;0,VLOOKUP(H437,'3-Productie normen'!A:L,VLOOKUP(L437,'3-Productie normen'!$B$35:$C$38,2,FALSE),FALSE)))</f>
        <v>0</v>
      </c>
      <c r="Y437" s="337">
        <f t="shared" si="65"/>
        <v>0</v>
      </c>
      <c r="Z437" s="337">
        <f t="shared" si="66"/>
        <v>0</v>
      </c>
      <c r="AA437" s="337">
        <f t="shared" si="67"/>
        <v>0</v>
      </c>
      <c r="AB437" s="338" t="str">
        <f>VLOOKUP(H437,'3-Productie normen'!A:O,12,FALSE)</f>
        <v>B</v>
      </c>
      <c r="AC437" s="338"/>
      <c r="AE437" s="339">
        <f t="shared" si="63"/>
        <v>5877.6377999999995</v>
      </c>
    </row>
    <row r="438" spans="1:31" ht="14.1" customHeight="1">
      <c r="A438" s="71">
        <v>438</v>
      </c>
      <c r="B438" s="482" t="s">
        <v>74</v>
      </c>
      <c r="C438" s="482"/>
      <c r="D438" s="487" t="s">
        <v>231</v>
      </c>
      <c r="E438" s="334" t="s">
        <v>606</v>
      </c>
      <c r="F438" s="513" t="s">
        <v>185</v>
      </c>
      <c r="G438" s="298" t="s">
        <v>291</v>
      </c>
      <c r="H438" s="317" t="s">
        <v>135</v>
      </c>
      <c r="I438" s="504" t="s">
        <v>225</v>
      </c>
      <c r="J438" s="341">
        <v>85.963099999999997</v>
      </c>
      <c r="K438" s="336">
        <f t="shared" si="64"/>
        <v>255</v>
      </c>
      <c r="L438" s="247">
        <v>255</v>
      </c>
      <c r="M438" s="247"/>
      <c r="N438" s="247"/>
      <c r="O438" s="247"/>
      <c r="P438" s="247"/>
      <c r="Q438" s="247"/>
      <c r="R438" s="246" t="e">
        <f>IF(L438="nio",0,IF(L438&gt;0,L438*J438/X438,0))*VLOOKUP(B438,'2-Kosten per locatie'!$A$14:$C$56,3,FALSE)</f>
        <v>#DIV/0!</v>
      </c>
      <c r="S438" s="246">
        <f>IF(L438="nio",0,IF(M438&gt;0,M438*J438/Y438,0))*VLOOKUP(B438,'2-Kosten per locatie'!$A$14:$C$56,3,FALSE)</f>
        <v>0</v>
      </c>
      <c r="T438" s="246">
        <f>IF(L438="nio",0,IF(N438&gt;0,N438*J438/Z438,0))*VLOOKUP(B438,'2-Kosten per locatie'!$A$14:$C$56,3,FALSE)</f>
        <v>0</v>
      </c>
      <c r="U438" s="246">
        <f>IF(L438="nio",0,IF(O438&gt;0,O438*J438/AA438,0))*VLOOKUP(B438,'2-Kosten per locatie'!$A$14:$C$56,3,FALSE)</f>
        <v>0</v>
      </c>
      <c r="V438" s="246">
        <f>IF(L438="nio",0,IF(P438&gt;0,P438*J438/Z438,0))*VLOOKUP(B438,'2-Kosten per locatie'!$A$14:$C$56,3,FALSE)</f>
        <v>0</v>
      </c>
      <c r="W438" s="246">
        <f>IF(L438="nio",0,IF(Q438&gt;0,Q438*J438/AA438,0))*VLOOKUP(B438,'2-Kosten per locatie'!$A$14:$C$56,3,FALSE)</f>
        <v>0</v>
      </c>
      <c r="X438" s="337">
        <f>IF(L438="nio",0,IF(L438&gt;0,VLOOKUP(H438,'3-Productie normen'!A:L,VLOOKUP(L438,'3-Productie normen'!$B$35:$C$38,2,FALSE),FALSE)))</f>
        <v>0</v>
      </c>
      <c r="Y438" s="337">
        <f t="shared" si="65"/>
        <v>0</v>
      </c>
      <c r="Z438" s="337">
        <f t="shared" si="66"/>
        <v>0</v>
      </c>
      <c r="AA438" s="337">
        <f t="shared" si="67"/>
        <v>0</v>
      </c>
      <c r="AB438" s="338" t="str">
        <f>VLOOKUP(H438,'3-Productie normen'!A:O,12,FALSE)</f>
        <v>V</v>
      </c>
      <c r="AC438" s="338"/>
      <c r="AE438" s="339">
        <f t="shared" si="63"/>
        <v>21920.590499999998</v>
      </c>
    </row>
    <row r="439" spans="1:31" ht="14.1" customHeight="1">
      <c r="A439" s="71">
        <v>439</v>
      </c>
      <c r="B439" s="482" t="s">
        <v>74</v>
      </c>
      <c r="C439" s="482"/>
      <c r="D439" s="487" t="s">
        <v>231</v>
      </c>
      <c r="E439" s="334" t="s">
        <v>607</v>
      </c>
      <c r="F439" s="513" t="s">
        <v>185</v>
      </c>
      <c r="G439" s="298" t="s">
        <v>291</v>
      </c>
      <c r="H439" s="317" t="s">
        <v>135</v>
      </c>
      <c r="I439" s="504" t="s">
        <v>225</v>
      </c>
      <c r="J439" s="341">
        <v>83.874179999999996</v>
      </c>
      <c r="K439" s="336">
        <f t="shared" si="64"/>
        <v>255</v>
      </c>
      <c r="L439" s="247">
        <v>255</v>
      </c>
      <c r="M439" s="247"/>
      <c r="N439" s="247"/>
      <c r="O439" s="247"/>
      <c r="P439" s="247"/>
      <c r="Q439" s="247"/>
      <c r="R439" s="246" t="e">
        <f>IF(L439="nio",0,IF(L439&gt;0,L439*J439/X439,0))*VLOOKUP(B439,'2-Kosten per locatie'!$A$14:$C$56,3,FALSE)</f>
        <v>#DIV/0!</v>
      </c>
      <c r="S439" s="246">
        <f>IF(L439="nio",0,IF(M439&gt;0,M439*J439/Y439,0))*VLOOKUP(B439,'2-Kosten per locatie'!$A$14:$C$56,3,FALSE)</f>
        <v>0</v>
      </c>
      <c r="T439" s="246">
        <f>IF(L439="nio",0,IF(N439&gt;0,N439*J439/Z439,0))*VLOOKUP(B439,'2-Kosten per locatie'!$A$14:$C$56,3,FALSE)</f>
        <v>0</v>
      </c>
      <c r="U439" s="246">
        <f>IF(L439="nio",0,IF(O439&gt;0,O439*J439/AA439,0))*VLOOKUP(B439,'2-Kosten per locatie'!$A$14:$C$56,3,FALSE)</f>
        <v>0</v>
      </c>
      <c r="V439" s="246">
        <f>IF(L439="nio",0,IF(P439&gt;0,P439*J439/Z439,0))*VLOOKUP(B439,'2-Kosten per locatie'!$A$14:$C$56,3,FALSE)</f>
        <v>0</v>
      </c>
      <c r="W439" s="246">
        <f>IF(L439="nio",0,IF(Q439&gt;0,Q439*J439/AA439,0))*VLOOKUP(B439,'2-Kosten per locatie'!$A$14:$C$56,3,FALSE)</f>
        <v>0</v>
      </c>
      <c r="X439" s="337">
        <f>IF(L439="nio",0,IF(L439&gt;0,VLOOKUP(H439,'3-Productie normen'!A:L,VLOOKUP(L439,'3-Productie normen'!$B$35:$C$38,2,FALSE),FALSE)))</f>
        <v>0</v>
      </c>
      <c r="Y439" s="337">
        <f t="shared" si="65"/>
        <v>0</v>
      </c>
      <c r="Z439" s="337">
        <f t="shared" si="66"/>
        <v>0</v>
      </c>
      <c r="AA439" s="337">
        <f t="shared" si="67"/>
        <v>0</v>
      </c>
      <c r="AB439" s="338" t="str">
        <f>VLOOKUP(H439,'3-Productie normen'!A:O,12,FALSE)</f>
        <v>V</v>
      </c>
      <c r="AC439" s="338"/>
      <c r="AE439" s="339">
        <f t="shared" si="63"/>
        <v>21387.9159</v>
      </c>
    </row>
    <row r="440" spans="1:31" ht="14.1" customHeight="1">
      <c r="A440" s="71">
        <v>440</v>
      </c>
      <c r="B440" s="482" t="s">
        <v>74</v>
      </c>
      <c r="C440" s="482"/>
      <c r="D440" s="487" t="s">
        <v>231</v>
      </c>
      <c r="E440" s="334" t="s">
        <v>608</v>
      </c>
      <c r="F440" s="513" t="s">
        <v>185</v>
      </c>
      <c r="G440" s="298" t="s">
        <v>143</v>
      </c>
      <c r="H440" s="69" t="s">
        <v>143</v>
      </c>
      <c r="I440" s="504" t="s">
        <v>225</v>
      </c>
      <c r="J440" s="341">
        <v>5.8690499999999997</v>
      </c>
      <c r="K440" s="336">
        <f t="shared" si="64"/>
        <v>255</v>
      </c>
      <c r="L440" s="247">
        <v>255</v>
      </c>
      <c r="M440" s="247"/>
      <c r="N440" s="247"/>
      <c r="O440" s="247"/>
      <c r="P440" s="247"/>
      <c r="Q440" s="247"/>
      <c r="R440" s="246" t="e">
        <f>IF(L440="nio",0,IF(L440&gt;0,L440*J440/X440,0))*VLOOKUP(B440,'2-Kosten per locatie'!$A$14:$C$56,3,FALSE)</f>
        <v>#DIV/0!</v>
      </c>
      <c r="S440" s="246">
        <f>IF(L440="nio",0,IF(M440&gt;0,M440*J440/Y440,0))*VLOOKUP(B440,'2-Kosten per locatie'!$A$14:$C$56,3,FALSE)</f>
        <v>0</v>
      </c>
      <c r="T440" s="246">
        <f>IF(L440="nio",0,IF(N440&gt;0,N440*J440/Z440,0))*VLOOKUP(B440,'2-Kosten per locatie'!$A$14:$C$56,3,FALSE)</f>
        <v>0</v>
      </c>
      <c r="U440" s="246">
        <f>IF(L440="nio",0,IF(O440&gt;0,O440*J440/AA440,0))*VLOOKUP(B440,'2-Kosten per locatie'!$A$14:$C$56,3,FALSE)</f>
        <v>0</v>
      </c>
      <c r="V440" s="246">
        <f>IF(L440="nio",0,IF(P440&gt;0,P440*J440/Z440,0))*VLOOKUP(B440,'2-Kosten per locatie'!$A$14:$C$56,3,FALSE)</f>
        <v>0</v>
      </c>
      <c r="W440" s="246">
        <f>IF(L440="nio",0,IF(Q440&gt;0,Q440*J440/AA440,0))*VLOOKUP(B440,'2-Kosten per locatie'!$A$14:$C$56,3,FALSE)</f>
        <v>0</v>
      </c>
      <c r="X440" s="337">
        <f>IF(L440="nio",0,IF(L440&gt;0,VLOOKUP(H440,'3-Productie normen'!A:L,VLOOKUP(L440,'3-Productie normen'!$B$35:$C$38,2,FALSE),FALSE)))</f>
        <v>0</v>
      </c>
      <c r="Y440" s="337">
        <f t="shared" si="65"/>
        <v>0</v>
      </c>
      <c r="Z440" s="337">
        <f t="shared" si="66"/>
        <v>0</v>
      </c>
      <c r="AA440" s="337">
        <f t="shared" si="67"/>
        <v>0</v>
      </c>
      <c r="AB440" s="338" t="str">
        <f>VLOOKUP(H440,'3-Productie normen'!A:O,12,FALSE)</f>
        <v>V</v>
      </c>
      <c r="AC440" s="338"/>
      <c r="AE440" s="339">
        <f t="shared" si="63"/>
        <v>1496.6077499999999</v>
      </c>
    </row>
    <row r="441" spans="1:31" ht="14.1" customHeight="1">
      <c r="A441" s="71">
        <v>441</v>
      </c>
      <c r="B441" s="482" t="s">
        <v>74</v>
      </c>
      <c r="C441" s="482"/>
      <c r="D441" s="487" t="s">
        <v>231</v>
      </c>
      <c r="E441" s="334" t="s">
        <v>609</v>
      </c>
      <c r="F441" s="513" t="s">
        <v>185</v>
      </c>
      <c r="G441" s="298" t="s">
        <v>291</v>
      </c>
      <c r="H441" s="314" t="s">
        <v>135</v>
      </c>
      <c r="I441" s="504" t="s">
        <v>225</v>
      </c>
      <c r="J441" s="341">
        <v>19.605370000000001</v>
      </c>
      <c r="K441" s="336">
        <f t="shared" si="64"/>
        <v>255</v>
      </c>
      <c r="L441" s="247">
        <v>255</v>
      </c>
      <c r="M441" s="247"/>
      <c r="N441" s="247"/>
      <c r="O441" s="247"/>
      <c r="P441" s="247"/>
      <c r="Q441" s="247"/>
      <c r="R441" s="246" t="e">
        <f>IF(L441="nio",0,IF(L441&gt;0,L441*J441/X441,0))*VLOOKUP(B441,'2-Kosten per locatie'!$A$14:$C$56,3,FALSE)</f>
        <v>#DIV/0!</v>
      </c>
      <c r="S441" s="246">
        <f>IF(L441="nio",0,IF(M441&gt;0,M441*J441/Y441,0))*VLOOKUP(B441,'2-Kosten per locatie'!$A$14:$C$56,3,FALSE)</f>
        <v>0</v>
      </c>
      <c r="T441" s="246">
        <f>IF(L441="nio",0,IF(N441&gt;0,N441*J441/Z441,0))*VLOOKUP(B441,'2-Kosten per locatie'!$A$14:$C$56,3,FALSE)</f>
        <v>0</v>
      </c>
      <c r="U441" s="246">
        <f>IF(L441="nio",0,IF(O441&gt;0,O441*J441/AA441,0))*VLOOKUP(B441,'2-Kosten per locatie'!$A$14:$C$56,3,FALSE)</f>
        <v>0</v>
      </c>
      <c r="V441" s="246">
        <f>IF(L441="nio",0,IF(P441&gt;0,P441*J441/Z441,0))*VLOOKUP(B441,'2-Kosten per locatie'!$A$14:$C$56,3,FALSE)</f>
        <v>0</v>
      </c>
      <c r="W441" s="246">
        <f>IF(L441="nio",0,IF(Q441&gt;0,Q441*J441/AA441,0))*VLOOKUP(B441,'2-Kosten per locatie'!$A$14:$C$56,3,FALSE)</f>
        <v>0</v>
      </c>
      <c r="X441" s="337">
        <f>IF(L441="nio",0,IF(L441&gt;0,VLOOKUP(H441,'3-Productie normen'!A:L,VLOOKUP(L441,'3-Productie normen'!$B$35:$C$38,2,FALSE),FALSE)))</f>
        <v>0</v>
      </c>
      <c r="Y441" s="337">
        <f t="shared" si="65"/>
        <v>0</v>
      </c>
      <c r="Z441" s="337">
        <f t="shared" si="66"/>
        <v>0</v>
      </c>
      <c r="AA441" s="337">
        <f t="shared" si="67"/>
        <v>0</v>
      </c>
      <c r="AB441" s="338" t="str">
        <f>VLOOKUP(H441,'3-Productie normen'!A:O,12,FALSE)</f>
        <v>V</v>
      </c>
      <c r="AC441" s="338"/>
      <c r="AE441" s="339">
        <f t="shared" si="63"/>
        <v>4999.3693499999999</v>
      </c>
    </row>
    <row r="442" spans="1:31" ht="14.1" customHeight="1">
      <c r="A442" s="71">
        <v>442</v>
      </c>
      <c r="B442" s="482" t="s">
        <v>74</v>
      </c>
      <c r="C442" s="482"/>
      <c r="D442" s="487" t="s">
        <v>231</v>
      </c>
      <c r="E442" s="334" t="s">
        <v>610</v>
      </c>
      <c r="F442" s="513" t="s">
        <v>185</v>
      </c>
      <c r="G442" s="298" t="s">
        <v>291</v>
      </c>
      <c r="H442" s="317" t="s">
        <v>135</v>
      </c>
      <c r="I442" s="504" t="s">
        <v>225</v>
      </c>
      <c r="J442" s="341">
        <v>12.46518</v>
      </c>
      <c r="K442" s="336">
        <f t="shared" si="64"/>
        <v>255</v>
      </c>
      <c r="L442" s="247">
        <v>255</v>
      </c>
      <c r="M442" s="247"/>
      <c r="N442" s="247"/>
      <c r="O442" s="247"/>
      <c r="P442" s="247"/>
      <c r="Q442" s="247"/>
      <c r="R442" s="246" t="e">
        <f>IF(L442="nio",0,IF(L442&gt;0,L442*J442/X442,0))*VLOOKUP(B442,'2-Kosten per locatie'!$A$14:$C$56,3,FALSE)</f>
        <v>#DIV/0!</v>
      </c>
      <c r="S442" s="246">
        <f>IF(L442="nio",0,IF(M442&gt;0,M442*J442/Y442,0))*VLOOKUP(B442,'2-Kosten per locatie'!$A$14:$C$56,3,FALSE)</f>
        <v>0</v>
      </c>
      <c r="T442" s="246">
        <f>IF(L442="nio",0,IF(N442&gt;0,N442*J442/Z442,0))*VLOOKUP(B442,'2-Kosten per locatie'!$A$14:$C$56,3,FALSE)</f>
        <v>0</v>
      </c>
      <c r="U442" s="246">
        <f>IF(L442="nio",0,IF(O442&gt;0,O442*J442/AA442,0))*VLOOKUP(B442,'2-Kosten per locatie'!$A$14:$C$56,3,FALSE)</f>
        <v>0</v>
      </c>
      <c r="V442" s="246">
        <f>IF(L442="nio",0,IF(P442&gt;0,P442*J442/Z442,0))*VLOOKUP(B442,'2-Kosten per locatie'!$A$14:$C$56,3,FALSE)</f>
        <v>0</v>
      </c>
      <c r="W442" s="246">
        <f>IF(L442="nio",0,IF(Q442&gt;0,Q442*J442/AA442,0))*VLOOKUP(B442,'2-Kosten per locatie'!$A$14:$C$56,3,FALSE)</f>
        <v>0</v>
      </c>
      <c r="X442" s="337">
        <f>IF(L442="nio",0,IF(L442&gt;0,VLOOKUP(H442,'3-Productie normen'!A:L,VLOOKUP(L442,'3-Productie normen'!$B$35:$C$38,2,FALSE),FALSE)))</f>
        <v>0</v>
      </c>
      <c r="Y442" s="337">
        <f t="shared" si="65"/>
        <v>0</v>
      </c>
      <c r="Z442" s="337">
        <f t="shared" si="66"/>
        <v>0</v>
      </c>
      <c r="AA442" s="337">
        <f t="shared" si="67"/>
        <v>0</v>
      </c>
      <c r="AB442" s="338" t="str">
        <f>VLOOKUP(H442,'3-Productie normen'!A:O,12,FALSE)</f>
        <v>V</v>
      </c>
      <c r="AC442" s="338"/>
      <c r="AE442" s="339">
        <f t="shared" si="63"/>
        <v>3178.6208999999999</v>
      </c>
    </row>
    <row r="443" spans="1:31" ht="14.1" customHeight="1">
      <c r="A443" s="71">
        <v>443</v>
      </c>
      <c r="B443" s="482" t="s">
        <v>74</v>
      </c>
      <c r="C443" s="482"/>
      <c r="D443" s="487" t="s">
        <v>231</v>
      </c>
      <c r="E443" s="507" t="s">
        <v>611</v>
      </c>
      <c r="F443" s="513" t="s">
        <v>185</v>
      </c>
      <c r="G443" s="509" t="s">
        <v>285</v>
      </c>
      <c r="H443" s="314" t="s">
        <v>141</v>
      </c>
      <c r="I443" s="504" t="s">
        <v>358</v>
      </c>
      <c r="J443" s="341">
        <v>12.11</v>
      </c>
      <c r="K443" s="336">
        <f t="shared" si="64"/>
        <v>730</v>
      </c>
      <c r="L443" s="247">
        <v>255</v>
      </c>
      <c r="M443" s="247">
        <v>255</v>
      </c>
      <c r="N443" s="247">
        <v>102</v>
      </c>
      <c r="O443" s="247">
        <v>102</v>
      </c>
      <c r="P443" s="247">
        <v>8</v>
      </c>
      <c r="Q443" s="247">
        <v>8</v>
      </c>
      <c r="R443" s="246" t="e">
        <f>IF(L443="nio",0,IF(L443&gt;0,L443*J443/X443,0))*VLOOKUP(B443,'2-Kosten per locatie'!$A$14:$C$56,3,FALSE)</f>
        <v>#DIV/0!</v>
      </c>
      <c r="S443" s="246" t="e">
        <f>IF(L443="nio",0,IF(M443&gt;0,M443*J443/Y443,0))*VLOOKUP(B443,'2-Kosten per locatie'!$A$14:$C$56,3,FALSE)</f>
        <v>#DIV/0!</v>
      </c>
      <c r="T443" s="246" t="e">
        <f>IF(L443="nio",0,IF(N443&gt;0,N443*J443/Z443,0))*VLOOKUP(B443,'2-Kosten per locatie'!$A$14:$C$56,3,FALSE)</f>
        <v>#DIV/0!</v>
      </c>
      <c r="U443" s="246" t="e">
        <f>IF(L443="nio",0,IF(O443&gt;0,O443*J443/AA443,0))*VLOOKUP(B443,'2-Kosten per locatie'!$A$14:$C$56,3,FALSE)</f>
        <v>#DIV/0!</v>
      </c>
      <c r="V443" s="246" t="e">
        <f>IF(L443="nio",0,IF(P443&gt;0,P443*J443/Z443,0))*VLOOKUP(B443,'2-Kosten per locatie'!$A$14:$C$56,3,FALSE)</f>
        <v>#DIV/0!</v>
      </c>
      <c r="W443" s="246" t="e">
        <f>IF(L443="nio",0,IF(Q443&gt;0,Q443*J443/AA443,0))*VLOOKUP(B443,'2-Kosten per locatie'!$A$14:$C$56,3,FALSE)</f>
        <v>#DIV/0!</v>
      </c>
      <c r="X443" s="337">
        <f>IF(L443="nio",0,IF(L443&gt;0,VLOOKUP(H443,'3-Productie normen'!A:L,VLOOKUP(L443,'3-Productie normen'!$B$35:$C$38,2,FALSE),FALSE)))</f>
        <v>0</v>
      </c>
      <c r="Y443" s="337">
        <f t="shared" si="65"/>
        <v>0</v>
      </c>
      <c r="Z443" s="337">
        <f t="shared" si="66"/>
        <v>0</v>
      </c>
      <c r="AA443" s="337">
        <f t="shared" si="67"/>
        <v>0</v>
      </c>
      <c r="AB443" s="338" t="str">
        <f>VLOOKUP(H443,'3-Productie normen'!A:O,12,FALSE)</f>
        <v>S</v>
      </c>
      <c r="AC443" s="338"/>
      <c r="AE443" s="339">
        <f t="shared" si="63"/>
        <v>8840.2999999999993</v>
      </c>
    </row>
    <row r="444" spans="1:31" ht="14.1" customHeight="1">
      <c r="A444" s="71">
        <v>444</v>
      </c>
      <c r="B444" s="482" t="s">
        <v>74</v>
      </c>
      <c r="C444" s="482"/>
      <c r="D444" s="487" t="s">
        <v>231</v>
      </c>
      <c r="E444" s="507" t="s">
        <v>612</v>
      </c>
      <c r="F444" s="513" t="s">
        <v>185</v>
      </c>
      <c r="G444" s="509" t="s">
        <v>283</v>
      </c>
      <c r="H444" s="314" t="s">
        <v>136</v>
      </c>
      <c r="I444" s="504" t="s">
        <v>358</v>
      </c>
      <c r="J444" s="341">
        <v>124.59480000000001</v>
      </c>
      <c r="K444" s="336">
        <f t="shared" si="64"/>
        <v>730</v>
      </c>
      <c r="L444" s="247">
        <v>255</v>
      </c>
      <c r="M444" s="247">
        <v>255</v>
      </c>
      <c r="N444" s="247">
        <v>102</v>
      </c>
      <c r="O444" s="247">
        <v>102</v>
      </c>
      <c r="P444" s="247">
        <v>8</v>
      </c>
      <c r="Q444" s="247">
        <v>8</v>
      </c>
      <c r="R444" s="246" t="e">
        <f>IF(L444="nio",0,IF(L444&gt;0,L444*J444/X444,0))*VLOOKUP(B444,'2-Kosten per locatie'!$A$14:$C$56,3,FALSE)</f>
        <v>#DIV/0!</v>
      </c>
      <c r="S444" s="246" t="e">
        <f>IF(L444="nio",0,IF(M444&gt;0,M444*J444/Y444,0))*VLOOKUP(B444,'2-Kosten per locatie'!$A$14:$C$56,3,FALSE)</f>
        <v>#DIV/0!</v>
      </c>
      <c r="T444" s="246" t="e">
        <f>IF(L444="nio",0,IF(N444&gt;0,N444*J444/Z444,0))*VLOOKUP(B444,'2-Kosten per locatie'!$A$14:$C$56,3,FALSE)</f>
        <v>#DIV/0!</v>
      </c>
      <c r="U444" s="246" t="e">
        <f>IF(L444="nio",0,IF(O444&gt;0,O444*J444/AA444,0))*VLOOKUP(B444,'2-Kosten per locatie'!$A$14:$C$56,3,FALSE)</f>
        <v>#DIV/0!</v>
      </c>
      <c r="V444" s="246" t="e">
        <f>IF(L444="nio",0,IF(P444&gt;0,P444*J444/Z444,0))*VLOOKUP(B444,'2-Kosten per locatie'!$A$14:$C$56,3,FALSE)</f>
        <v>#DIV/0!</v>
      </c>
      <c r="W444" s="246" t="e">
        <f>IF(L444="nio",0,IF(Q444&gt;0,Q444*J444/AA444,0))*VLOOKUP(B444,'2-Kosten per locatie'!$A$14:$C$56,3,FALSE)</f>
        <v>#DIV/0!</v>
      </c>
      <c r="X444" s="337">
        <f>IF(L444="nio",0,IF(L444&gt;0,VLOOKUP(H444,'3-Productie normen'!A:L,VLOOKUP(L444,'3-Productie normen'!$B$35:$C$38,2,FALSE),FALSE)))</f>
        <v>0</v>
      </c>
      <c r="Y444" s="337">
        <f t="shared" si="65"/>
        <v>0</v>
      </c>
      <c r="Z444" s="337">
        <f t="shared" si="66"/>
        <v>0</v>
      </c>
      <c r="AA444" s="337">
        <f t="shared" si="67"/>
        <v>0</v>
      </c>
      <c r="AB444" s="338" t="str">
        <f>VLOOKUP(H444,'3-Productie normen'!A:O,12,FALSE)</f>
        <v>S</v>
      </c>
      <c r="AC444" s="338"/>
      <c r="AE444" s="339">
        <f t="shared" si="63"/>
        <v>90954.203999999998</v>
      </c>
    </row>
    <row r="445" spans="1:31" ht="14.1" customHeight="1">
      <c r="A445" s="71">
        <v>445</v>
      </c>
      <c r="B445" s="482" t="s">
        <v>74</v>
      </c>
      <c r="C445" s="482"/>
      <c r="D445" s="487" t="s">
        <v>231</v>
      </c>
      <c r="E445" s="507" t="s">
        <v>613</v>
      </c>
      <c r="F445" s="513" t="s">
        <v>185</v>
      </c>
      <c r="G445" s="509" t="s">
        <v>287</v>
      </c>
      <c r="H445" s="314" t="s">
        <v>131</v>
      </c>
      <c r="I445" s="504" t="s">
        <v>203</v>
      </c>
      <c r="J445" s="341">
        <v>3.4769999999999999</v>
      </c>
      <c r="K445" s="336">
        <f t="shared" si="64"/>
        <v>730</v>
      </c>
      <c r="L445" s="247">
        <v>255</v>
      </c>
      <c r="M445" s="247">
        <v>255</v>
      </c>
      <c r="N445" s="247">
        <v>102</v>
      </c>
      <c r="O445" s="247">
        <v>102</v>
      </c>
      <c r="P445" s="247">
        <v>8</v>
      </c>
      <c r="Q445" s="247">
        <v>8</v>
      </c>
      <c r="R445" s="246" t="e">
        <f>IF(L445="nio",0,IF(L445&gt;0,L445*J445/X445,0))*VLOOKUP(B445,'2-Kosten per locatie'!$A$14:$C$56,3,FALSE)</f>
        <v>#DIV/0!</v>
      </c>
      <c r="S445" s="246" t="e">
        <f>IF(L445="nio",0,IF(M445&gt;0,M445*J445/Y445,0))*VLOOKUP(B445,'2-Kosten per locatie'!$A$14:$C$56,3,FALSE)</f>
        <v>#DIV/0!</v>
      </c>
      <c r="T445" s="246" t="e">
        <f>IF(L445="nio",0,IF(N445&gt;0,N445*J445/Z445,0))*VLOOKUP(B445,'2-Kosten per locatie'!$A$14:$C$56,3,FALSE)</f>
        <v>#DIV/0!</v>
      </c>
      <c r="U445" s="246" t="e">
        <f>IF(L445="nio",0,IF(O445&gt;0,O445*J445/AA445,0))*VLOOKUP(B445,'2-Kosten per locatie'!$A$14:$C$56,3,FALSE)</f>
        <v>#DIV/0!</v>
      </c>
      <c r="V445" s="246" t="e">
        <f>IF(L445="nio",0,IF(P445&gt;0,P445*J445/Z445,0))*VLOOKUP(B445,'2-Kosten per locatie'!$A$14:$C$56,3,FALSE)</f>
        <v>#DIV/0!</v>
      </c>
      <c r="W445" s="246" t="e">
        <f>IF(L445="nio",0,IF(Q445&gt;0,Q445*J445/AA445,0))*VLOOKUP(B445,'2-Kosten per locatie'!$A$14:$C$56,3,FALSE)</f>
        <v>#DIV/0!</v>
      </c>
      <c r="X445" s="337">
        <f>IF(L445="nio",0,IF(L445&gt;0,VLOOKUP(H445,'3-Productie normen'!A:L,VLOOKUP(L445,'3-Productie normen'!$B$35:$C$38,2,FALSE),FALSE)))</f>
        <v>0</v>
      </c>
      <c r="Y445" s="337">
        <f t="shared" si="65"/>
        <v>0</v>
      </c>
      <c r="Z445" s="337">
        <f t="shared" si="66"/>
        <v>0</v>
      </c>
      <c r="AA445" s="337">
        <f t="shared" si="67"/>
        <v>0</v>
      </c>
      <c r="AB445" s="338" t="str">
        <f>VLOOKUP(H445,'3-Productie normen'!A:O,12,FALSE)</f>
        <v>S</v>
      </c>
      <c r="AC445" s="338"/>
      <c r="AE445" s="339">
        <f t="shared" si="63"/>
        <v>2538.21</v>
      </c>
    </row>
    <row r="446" spans="1:31" ht="14.1" customHeight="1">
      <c r="A446" s="71">
        <v>446</v>
      </c>
      <c r="B446" s="482" t="s">
        <v>74</v>
      </c>
      <c r="C446" s="482"/>
      <c r="D446" s="487" t="s">
        <v>231</v>
      </c>
      <c r="E446" s="507" t="s">
        <v>614</v>
      </c>
      <c r="F446" s="513" t="s">
        <v>185</v>
      </c>
      <c r="G446" s="509" t="s">
        <v>287</v>
      </c>
      <c r="H446" s="314" t="s">
        <v>131</v>
      </c>
      <c r="I446" s="504" t="s">
        <v>203</v>
      </c>
      <c r="J446" s="341">
        <v>3.4312499999999999</v>
      </c>
      <c r="K446" s="336">
        <f t="shared" si="64"/>
        <v>730</v>
      </c>
      <c r="L446" s="247">
        <v>255</v>
      </c>
      <c r="M446" s="247">
        <v>255</v>
      </c>
      <c r="N446" s="247">
        <v>102</v>
      </c>
      <c r="O446" s="247">
        <v>102</v>
      </c>
      <c r="P446" s="247">
        <v>8</v>
      </c>
      <c r="Q446" s="247">
        <v>8</v>
      </c>
      <c r="R446" s="246" t="e">
        <f>IF(L446="nio",0,IF(L446&gt;0,L446*J446/X446,0))*VLOOKUP(B446,'2-Kosten per locatie'!$A$14:$C$56,3,FALSE)</f>
        <v>#DIV/0!</v>
      </c>
      <c r="S446" s="246" t="e">
        <f>IF(L446="nio",0,IF(M446&gt;0,M446*J446/Y446,0))*VLOOKUP(B446,'2-Kosten per locatie'!$A$14:$C$56,3,FALSE)</f>
        <v>#DIV/0!</v>
      </c>
      <c r="T446" s="246" t="e">
        <f>IF(L446="nio",0,IF(N446&gt;0,N446*J446/Z446,0))*VLOOKUP(B446,'2-Kosten per locatie'!$A$14:$C$56,3,FALSE)</f>
        <v>#DIV/0!</v>
      </c>
      <c r="U446" s="246" t="e">
        <f>IF(L446="nio",0,IF(O446&gt;0,O446*J446/AA446,0))*VLOOKUP(B446,'2-Kosten per locatie'!$A$14:$C$56,3,FALSE)</f>
        <v>#DIV/0!</v>
      </c>
      <c r="V446" s="246" t="e">
        <f>IF(L446="nio",0,IF(P446&gt;0,P446*J446/Z446,0))*VLOOKUP(B446,'2-Kosten per locatie'!$A$14:$C$56,3,FALSE)</f>
        <v>#DIV/0!</v>
      </c>
      <c r="W446" s="246" t="e">
        <f>IF(L446="nio",0,IF(Q446&gt;0,Q446*J446/AA446,0))*VLOOKUP(B446,'2-Kosten per locatie'!$A$14:$C$56,3,FALSE)</f>
        <v>#DIV/0!</v>
      </c>
      <c r="X446" s="337">
        <f>IF(L446="nio",0,IF(L446&gt;0,VLOOKUP(H446,'3-Productie normen'!A:L,VLOOKUP(L446,'3-Productie normen'!$B$35:$C$38,2,FALSE),FALSE)))</f>
        <v>0</v>
      </c>
      <c r="Y446" s="337">
        <f t="shared" si="65"/>
        <v>0</v>
      </c>
      <c r="Z446" s="337">
        <f t="shared" si="66"/>
        <v>0</v>
      </c>
      <c r="AA446" s="337">
        <f t="shared" si="67"/>
        <v>0</v>
      </c>
      <c r="AB446" s="338" t="str">
        <f>VLOOKUP(H446,'3-Productie normen'!A:O,12,FALSE)</f>
        <v>S</v>
      </c>
      <c r="AC446" s="338"/>
      <c r="AE446" s="339">
        <f t="shared" si="63"/>
        <v>2504.8125</v>
      </c>
    </row>
    <row r="447" spans="1:31" ht="14.1" customHeight="1">
      <c r="A447" s="71">
        <v>447</v>
      </c>
      <c r="B447" s="482" t="s">
        <v>74</v>
      </c>
      <c r="C447" s="482"/>
      <c r="D447" s="487" t="s">
        <v>231</v>
      </c>
      <c r="E447" s="507" t="s">
        <v>615</v>
      </c>
      <c r="F447" s="513" t="s">
        <v>185</v>
      </c>
      <c r="G447" s="509" t="s">
        <v>287</v>
      </c>
      <c r="H447" s="314" t="s">
        <v>131</v>
      </c>
      <c r="I447" s="504" t="s">
        <v>203</v>
      </c>
      <c r="J447" s="341">
        <v>3.4769999999999999</v>
      </c>
      <c r="K447" s="336">
        <f t="shared" si="64"/>
        <v>730</v>
      </c>
      <c r="L447" s="247">
        <v>255</v>
      </c>
      <c r="M447" s="247">
        <v>255</v>
      </c>
      <c r="N447" s="247">
        <v>102</v>
      </c>
      <c r="O447" s="247">
        <v>102</v>
      </c>
      <c r="P447" s="247">
        <v>8</v>
      </c>
      <c r="Q447" s="247">
        <v>8</v>
      </c>
      <c r="R447" s="246" t="e">
        <f>IF(L447="nio",0,IF(L447&gt;0,L447*J447/X447,0))*VLOOKUP(B447,'2-Kosten per locatie'!$A$14:$C$56,3,FALSE)</f>
        <v>#DIV/0!</v>
      </c>
      <c r="S447" s="246" t="e">
        <f>IF(L447="nio",0,IF(M447&gt;0,M447*J447/Y447,0))*VLOOKUP(B447,'2-Kosten per locatie'!$A$14:$C$56,3,FALSE)</f>
        <v>#DIV/0!</v>
      </c>
      <c r="T447" s="246" t="e">
        <f>IF(L447="nio",0,IF(N447&gt;0,N447*J447/Z447,0))*VLOOKUP(B447,'2-Kosten per locatie'!$A$14:$C$56,3,FALSE)</f>
        <v>#DIV/0!</v>
      </c>
      <c r="U447" s="246" t="e">
        <f>IF(L447="nio",0,IF(O447&gt;0,O447*J447/AA447,0))*VLOOKUP(B447,'2-Kosten per locatie'!$A$14:$C$56,3,FALSE)</f>
        <v>#DIV/0!</v>
      </c>
      <c r="V447" s="246" t="e">
        <f>IF(L447="nio",0,IF(P447&gt;0,P447*J447/Z447,0))*VLOOKUP(B447,'2-Kosten per locatie'!$A$14:$C$56,3,FALSE)</f>
        <v>#DIV/0!</v>
      </c>
      <c r="W447" s="246" t="e">
        <f>IF(L447="nio",0,IF(Q447&gt;0,Q447*J447/AA447,0))*VLOOKUP(B447,'2-Kosten per locatie'!$A$14:$C$56,3,FALSE)</f>
        <v>#DIV/0!</v>
      </c>
      <c r="X447" s="337">
        <f>IF(L447="nio",0,IF(L447&gt;0,VLOOKUP(H447,'3-Productie normen'!A:L,VLOOKUP(L447,'3-Productie normen'!$B$35:$C$38,2,FALSE),FALSE)))</f>
        <v>0</v>
      </c>
      <c r="Y447" s="337">
        <f t="shared" si="65"/>
        <v>0</v>
      </c>
      <c r="Z447" s="337">
        <f t="shared" si="66"/>
        <v>0</v>
      </c>
      <c r="AA447" s="337">
        <f t="shared" si="67"/>
        <v>0</v>
      </c>
      <c r="AB447" s="338" t="str">
        <f>VLOOKUP(H447,'3-Productie normen'!A:O,12,FALSE)</f>
        <v>S</v>
      </c>
      <c r="AC447" s="338"/>
      <c r="AE447" s="339">
        <f t="shared" si="63"/>
        <v>2538.21</v>
      </c>
    </row>
    <row r="448" spans="1:31" ht="14.1" customHeight="1">
      <c r="A448" s="71">
        <v>448</v>
      </c>
      <c r="B448" s="482" t="s">
        <v>74</v>
      </c>
      <c r="C448" s="482"/>
      <c r="D448" s="487" t="s">
        <v>231</v>
      </c>
      <c r="E448" s="507" t="s">
        <v>616</v>
      </c>
      <c r="F448" s="513" t="s">
        <v>185</v>
      </c>
      <c r="G448" s="509" t="s">
        <v>287</v>
      </c>
      <c r="H448" s="314" t="s">
        <v>131</v>
      </c>
      <c r="I448" s="504" t="s">
        <v>203</v>
      </c>
      <c r="J448" s="341">
        <v>3.4769999999999999</v>
      </c>
      <c r="K448" s="336">
        <f t="shared" si="64"/>
        <v>730</v>
      </c>
      <c r="L448" s="247">
        <v>255</v>
      </c>
      <c r="M448" s="247">
        <v>255</v>
      </c>
      <c r="N448" s="247">
        <v>102</v>
      </c>
      <c r="O448" s="247">
        <v>102</v>
      </c>
      <c r="P448" s="247">
        <v>8</v>
      </c>
      <c r="Q448" s="247">
        <v>8</v>
      </c>
      <c r="R448" s="246" t="e">
        <f>IF(L448="nio",0,IF(L448&gt;0,L448*J448/X448,0))*VLOOKUP(B448,'2-Kosten per locatie'!$A$14:$C$56,3,FALSE)</f>
        <v>#DIV/0!</v>
      </c>
      <c r="S448" s="246" t="e">
        <f>IF(L448="nio",0,IF(M448&gt;0,M448*J448/Y448,0))*VLOOKUP(B448,'2-Kosten per locatie'!$A$14:$C$56,3,FALSE)</f>
        <v>#DIV/0!</v>
      </c>
      <c r="T448" s="246" t="e">
        <f>IF(L448="nio",0,IF(N448&gt;0,N448*J448/Z448,0))*VLOOKUP(B448,'2-Kosten per locatie'!$A$14:$C$56,3,FALSE)</f>
        <v>#DIV/0!</v>
      </c>
      <c r="U448" s="246" t="e">
        <f>IF(L448="nio",0,IF(O448&gt;0,O448*J448/AA448,0))*VLOOKUP(B448,'2-Kosten per locatie'!$A$14:$C$56,3,FALSE)</f>
        <v>#DIV/0!</v>
      </c>
      <c r="V448" s="246" t="e">
        <f>IF(L448="nio",0,IF(P448&gt;0,P448*J448/Z448,0))*VLOOKUP(B448,'2-Kosten per locatie'!$A$14:$C$56,3,FALSE)</f>
        <v>#DIV/0!</v>
      </c>
      <c r="W448" s="246" t="e">
        <f>IF(L448="nio",0,IF(Q448&gt;0,Q448*J448/AA448,0))*VLOOKUP(B448,'2-Kosten per locatie'!$A$14:$C$56,3,FALSE)</f>
        <v>#DIV/0!</v>
      </c>
      <c r="X448" s="337">
        <f>IF(L448="nio",0,IF(L448&gt;0,VLOOKUP(H448,'3-Productie normen'!A:L,VLOOKUP(L448,'3-Productie normen'!$B$35:$C$38,2,FALSE),FALSE)))</f>
        <v>0</v>
      </c>
      <c r="Y448" s="337">
        <f t="shared" si="65"/>
        <v>0</v>
      </c>
      <c r="Z448" s="337">
        <f t="shared" si="66"/>
        <v>0</v>
      </c>
      <c r="AA448" s="337">
        <f t="shared" si="67"/>
        <v>0</v>
      </c>
      <c r="AB448" s="338" t="str">
        <f>VLOOKUP(H448,'3-Productie normen'!A:O,12,FALSE)</f>
        <v>S</v>
      </c>
      <c r="AC448" s="338"/>
      <c r="AE448" s="339">
        <f t="shared" si="63"/>
        <v>2538.21</v>
      </c>
    </row>
    <row r="449" spans="1:31" ht="14.1" customHeight="1">
      <c r="A449" s="71">
        <v>449</v>
      </c>
      <c r="B449" s="482" t="s">
        <v>74</v>
      </c>
      <c r="C449" s="482"/>
      <c r="D449" s="487" t="s">
        <v>231</v>
      </c>
      <c r="E449" s="507" t="s">
        <v>617</v>
      </c>
      <c r="F449" s="513" t="s">
        <v>185</v>
      </c>
      <c r="G449" s="509" t="s">
        <v>287</v>
      </c>
      <c r="H449" s="314" t="s">
        <v>131</v>
      </c>
      <c r="I449" s="504" t="s">
        <v>203</v>
      </c>
      <c r="J449" s="341">
        <v>3.4769999999999999</v>
      </c>
      <c r="K449" s="336">
        <f t="shared" si="64"/>
        <v>730</v>
      </c>
      <c r="L449" s="247">
        <v>255</v>
      </c>
      <c r="M449" s="247">
        <v>255</v>
      </c>
      <c r="N449" s="247">
        <v>102</v>
      </c>
      <c r="O449" s="247">
        <v>102</v>
      </c>
      <c r="P449" s="247">
        <v>8</v>
      </c>
      <c r="Q449" s="247">
        <v>8</v>
      </c>
      <c r="R449" s="246" t="e">
        <f>IF(L449="nio",0,IF(L449&gt;0,L449*J449/X449,0))*VLOOKUP(B449,'2-Kosten per locatie'!$A$14:$C$56,3,FALSE)</f>
        <v>#DIV/0!</v>
      </c>
      <c r="S449" s="246" t="e">
        <f>IF(L449="nio",0,IF(M449&gt;0,M449*J449/Y449,0))*VLOOKUP(B449,'2-Kosten per locatie'!$A$14:$C$56,3,FALSE)</f>
        <v>#DIV/0!</v>
      </c>
      <c r="T449" s="246" t="e">
        <f>IF(L449="nio",0,IF(N449&gt;0,N449*J449/Z449,0))*VLOOKUP(B449,'2-Kosten per locatie'!$A$14:$C$56,3,FALSE)</f>
        <v>#DIV/0!</v>
      </c>
      <c r="U449" s="246" t="e">
        <f>IF(L449="nio",0,IF(O449&gt;0,O449*J449/AA449,0))*VLOOKUP(B449,'2-Kosten per locatie'!$A$14:$C$56,3,FALSE)</f>
        <v>#DIV/0!</v>
      </c>
      <c r="V449" s="246" t="e">
        <f>IF(L449="nio",0,IF(P449&gt;0,P449*J449/Z449,0))*VLOOKUP(B449,'2-Kosten per locatie'!$A$14:$C$56,3,FALSE)</f>
        <v>#DIV/0!</v>
      </c>
      <c r="W449" s="246" t="e">
        <f>IF(L449="nio",0,IF(Q449&gt;0,Q449*J449/AA449,0))*VLOOKUP(B449,'2-Kosten per locatie'!$A$14:$C$56,3,FALSE)</f>
        <v>#DIV/0!</v>
      </c>
      <c r="X449" s="337">
        <f>IF(L449="nio",0,IF(L449&gt;0,VLOOKUP(H449,'3-Productie normen'!A:L,VLOOKUP(L449,'3-Productie normen'!$B$35:$C$38,2,FALSE),FALSE)))</f>
        <v>0</v>
      </c>
      <c r="Y449" s="337">
        <f t="shared" si="65"/>
        <v>0</v>
      </c>
      <c r="Z449" s="337">
        <f t="shared" si="66"/>
        <v>0</v>
      </c>
      <c r="AA449" s="337">
        <f t="shared" si="67"/>
        <v>0</v>
      </c>
      <c r="AB449" s="338" t="str">
        <f>VLOOKUP(H449,'3-Productie normen'!A:O,12,FALSE)</f>
        <v>S</v>
      </c>
      <c r="AC449" s="338"/>
      <c r="AE449" s="339">
        <f t="shared" si="63"/>
        <v>2538.21</v>
      </c>
    </row>
    <row r="450" spans="1:31" ht="14.1" customHeight="1">
      <c r="A450" s="71">
        <v>450</v>
      </c>
      <c r="B450" s="482" t="s">
        <v>74</v>
      </c>
      <c r="C450" s="482"/>
      <c r="D450" s="487" t="s">
        <v>231</v>
      </c>
      <c r="E450" s="334" t="s">
        <v>618</v>
      </c>
      <c r="F450" s="513" t="s">
        <v>185</v>
      </c>
      <c r="G450" s="298" t="s">
        <v>310</v>
      </c>
      <c r="H450" s="69" t="s">
        <v>128</v>
      </c>
      <c r="I450" s="505" t="s">
        <v>225</v>
      </c>
      <c r="J450" s="341">
        <v>21.167999999999999</v>
      </c>
      <c r="K450" s="336">
        <f t="shared" si="64"/>
        <v>255</v>
      </c>
      <c r="L450" s="247">
        <v>255</v>
      </c>
      <c r="M450" s="247"/>
      <c r="N450" s="247"/>
      <c r="O450" s="247"/>
      <c r="P450" s="247"/>
      <c r="Q450" s="247"/>
      <c r="R450" s="246" t="e">
        <f>IF(L450="nio",0,IF(L450&gt;0,L450*J450/X450,0))*VLOOKUP(B450,'2-Kosten per locatie'!$A$14:$C$56,3,FALSE)</f>
        <v>#DIV/0!</v>
      </c>
      <c r="S450" s="246">
        <f>IF(L450="nio",0,IF(M450&gt;0,M450*J450/Y450,0))*VLOOKUP(B450,'2-Kosten per locatie'!$A$14:$C$56,3,FALSE)</f>
        <v>0</v>
      </c>
      <c r="T450" s="246">
        <f>IF(L450="nio",0,IF(N450&gt;0,N450*J450/Z450,0))*VLOOKUP(B450,'2-Kosten per locatie'!$A$14:$C$56,3,FALSE)</f>
        <v>0</v>
      </c>
      <c r="U450" s="246">
        <f>IF(L450="nio",0,IF(O450&gt;0,O450*J450/AA450,0))*VLOOKUP(B450,'2-Kosten per locatie'!$A$14:$C$56,3,FALSE)</f>
        <v>0</v>
      </c>
      <c r="V450" s="246">
        <f>IF(L450="nio",0,IF(P450&gt;0,P450*J450/Z450,0))*VLOOKUP(B450,'2-Kosten per locatie'!$A$14:$C$56,3,FALSE)</f>
        <v>0</v>
      </c>
      <c r="W450" s="246">
        <f>IF(L450="nio",0,IF(Q450&gt;0,Q450*J450/AA450,0))*VLOOKUP(B450,'2-Kosten per locatie'!$A$14:$C$56,3,FALSE)</f>
        <v>0</v>
      </c>
      <c r="X450" s="337">
        <f>IF(L450="nio",0,IF(L450&gt;0,VLOOKUP(H450,'3-Productie normen'!A:L,VLOOKUP(L450,'3-Productie normen'!$B$35:$C$38,2,FALSE),FALSE)))</f>
        <v>0</v>
      </c>
      <c r="Y450" s="337">
        <f t="shared" si="65"/>
        <v>0</v>
      </c>
      <c r="Z450" s="337">
        <f t="shared" si="66"/>
        <v>0</v>
      </c>
      <c r="AA450" s="337">
        <f t="shared" si="67"/>
        <v>0</v>
      </c>
      <c r="AB450" s="338" t="str">
        <f>VLOOKUP(H450,'3-Productie normen'!A:O,12,FALSE)</f>
        <v>B</v>
      </c>
      <c r="AC450" s="338"/>
      <c r="AE450" s="339">
        <f t="shared" si="63"/>
        <v>5397.84</v>
      </c>
    </row>
    <row r="451" spans="1:31" ht="14.1" customHeight="1">
      <c r="A451" s="71">
        <v>451</v>
      </c>
      <c r="B451" s="482" t="s">
        <v>74</v>
      </c>
      <c r="C451" s="482"/>
      <c r="D451" s="487" t="s">
        <v>231</v>
      </c>
      <c r="E451" s="334" t="s">
        <v>619</v>
      </c>
      <c r="F451" s="513" t="s">
        <v>185</v>
      </c>
      <c r="G451" s="298" t="s">
        <v>310</v>
      </c>
      <c r="H451" s="69" t="s">
        <v>128</v>
      </c>
      <c r="I451" s="505" t="s">
        <v>225</v>
      </c>
      <c r="J451" s="341">
        <v>19.93329</v>
      </c>
      <c r="K451" s="336">
        <f t="shared" si="64"/>
        <v>255</v>
      </c>
      <c r="L451" s="247">
        <v>255</v>
      </c>
      <c r="M451" s="247"/>
      <c r="N451" s="247"/>
      <c r="O451" s="247"/>
      <c r="P451" s="247"/>
      <c r="Q451" s="247"/>
      <c r="R451" s="246" t="e">
        <f>IF(L451="nio",0,IF(L451&gt;0,L451*J451/X451,0))*VLOOKUP(B451,'2-Kosten per locatie'!$A$14:$C$56,3,FALSE)</f>
        <v>#DIV/0!</v>
      </c>
      <c r="S451" s="246">
        <f>IF(L451="nio",0,IF(M451&gt;0,M451*J451/Y451,0))*VLOOKUP(B451,'2-Kosten per locatie'!$A$14:$C$56,3,FALSE)</f>
        <v>0</v>
      </c>
      <c r="T451" s="246">
        <f>IF(L451="nio",0,IF(N451&gt;0,N451*J451/Z451,0))*VLOOKUP(B451,'2-Kosten per locatie'!$A$14:$C$56,3,FALSE)</f>
        <v>0</v>
      </c>
      <c r="U451" s="246">
        <f>IF(L451="nio",0,IF(O451&gt;0,O451*J451/AA451,0))*VLOOKUP(B451,'2-Kosten per locatie'!$A$14:$C$56,3,FALSE)</f>
        <v>0</v>
      </c>
      <c r="V451" s="246">
        <f>IF(L451="nio",0,IF(P451&gt;0,P451*J451/Z451,0))*VLOOKUP(B451,'2-Kosten per locatie'!$A$14:$C$56,3,FALSE)</f>
        <v>0</v>
      </c>
      <c r="W451" s="246">
        <f>IF(L451="nio",0,IF(Q451&gt;0,Q451*J451/AA451,0))*VLOOKUP(B451,'2-Kosten per locatie'!$A$14:$C$56,3,FALSE)</f>
        <v>0</v>
      </c>
      <c r="X451" s="337">
        <f>IF(L451="nio",0,IF(L451&gt;0,VLOOKUP(H451,'3-Productie normen'!A:L,VLOOKUP(L451,'3-Productie normen'!$B$35:$C$38,2,FALSE),FALSE)))</f>
        <v>0</v>
      </c>
      <c r="Y451" s="337">
        <f t="shared" si="65"/>
        <v>0</v>
      </c>
      <c r="Z451" s="337">
        <f t="shared" si="66"/>
        <v>0</v>
      </c>
      <c r="AA451" s="337">
        <f t="shared" si="67"/>
        <v>0</v>
      </c>
      <c r="AB451" s="338" t="str">
        <f>VLOOKUP(H451,'3-Productie normen'!A:O,12,FALSE)</f>
        <v>B</v>
      </c>
      <c r="AC451" s="338"/>
      <c r="AE451" s="339">
        <f t="shared" si="63"/>
        <v>5082.9889499999999</v>
      </c>
    </row>
    <row r="452" spans="1:31" ht="14.1" customHeight="1">
      <c r="A452" s="71">
        <v>452</v>
      </c>
      <c r="B452" s="482" t="s">
        <v>74</v>
      </c>
      <c r="C452" s="482"/>
      <c r="D452" s="487" t="s">
        <v>231</v>
      </c>
      <c r="E452" s="334" t="s">
        <v>620</v>
      </c>
      <c r="F452" s="513" t="s">
        <v>185</v>
      </c>
      <c r="G452" s="298" t="s">
        <v>621</v>
      </c>
      <c r="H452" s="69" t="s">
        <v>143</v>
      </c>
      <c r="I452" s="504" t="s">
        <v>225</v>
      </c>
      <c r="J452" s="341">
        <v>2.6880000000000002</v>
      </c>
      <c r="K452" s="336">
        <f t="shared" si="64"/>
        <v>255</v>
      </c>
      <c r="L452" s="247">
        <v>255</v>
      </c>
      <c r="M452" s="247"/>
      <c r="N452" s="247"/>
      <c r="O452" s="247"/>
      <c r="P452" s="247"/>
      <c r="Q452" s="247"/>
      <c r="R452" s="246" t="e">
        <f>IF(L452="nio",0,IF(L452&gt;0,L452*J452/X452,0))*VLOOKUP(B452,'2-Kosten per locatie'!$A$14:$C$56,3,FALSE)</f>
        <v>#DIV/0!</v>
      </c>
      <c r="S452" s="246">
        <f>IF(L452="nio",0,IF(M452&gt;0,M452*J452/Y452,0))*VLOOKUP(B452,'2-Kosten per locatie'!$A$14:$C$56,3,FALSE)</f>
        <v>0</v>
      </c>
      <c r="T452" s="246">
        <f>IF(L452="nio",0,IF(N452&gt;0,N452*J452/Z452,0))*VLOOKUP(B452,'2-Kosten per locatie'!$A$14:$C$56,3,FALSE)</f>
        <v>0</v>
      </c>
      <c r="U452" s="246">
        <f>IF(L452="nio",0,IF(O452&gt;0,O452*J452/AA452,0))*VLOOKUP(B452,'2-Kosten per locatie'!$A$14:$C$56,3,FALSE)</f>
        <v>0</v>
      </c>
      <c r="V452" s="246">
        <f>IF(L452="nio",0,IF(P452&gt;0,P452*J452/Z452,0))*VLOOKUP(B452,'2-Kosten per locatie'!$A$14:$C$56,3,FALSE)</f>
        <v>0</v>
      </c>
      <c r="W452" s="246">
        <f>IF(L452="nio",0,IF(Q452&gt;0,Q452*J452/AA452,0))*VLOOKUP(B452,'2-Kosten per locatie'!$A$14:$C$56,3,FALSE)</f>
        <v>0</v>
      </c>
      <c r="X452" s="337">
        <f>IF(L452="nio",0,IF(L452&gt;0,VLOOKUP(H452,'3-Productie normen'!A:L,VLOOKUP(L452,'3-Productie normen'!$B$35:$C$38,2,FALSE),FALSE)))</f>
        <v>0</v>
      </c>
      <c r="Y452" s="337">
        <f t="shared" si="65"/>
        <v>0</v>
      </c>
      <c r="Z452" s="337">
        <f t="shared" si="66"/>
        <v>0</v>
      </c>
      <c r="AA452" s="337">
        <f t="shared" si="67"/>
        <v>0</v>
      </c>
      <c r="AB452" s="338" t="str">
        <f>VLOOKUP(H452,'3-Productie normen'!A:O,12,FALSE)</f>
        <v>V</v>
      </c>
      <c r="AC452" s="338"/>
      <c r="AE452" s="339">
        <f t="shared" si="63"/>
        <v>685.44</v>
      </c>
    </row>
    <row r="453" spans="1:31" ht="14.1" customHeight="1">
      <c r="A453" s="71">
        <v>453</v>
      </c>
      <c r="B453" s="482" t="s">
        <v>74</v>
      </c>
      <c r="C453" s="482"/>
      <c r="D453" s="487" t="s">
        <v>231</v>
      </c>
      <c r="E453" s="334" t="s">
        <v>622</v>
      </c>
      <c r="F453" s="513" t="s">
        <v>197</v>
      </c>
      <c r="G453" s="298" t="s">
        <v>623</v>
      </c>
      <c r="H453" s="69" t="s">
        <v>569</v>
      </c>
      <c r="I453" s="505"/>
      <c r="J453" s="341">
        <v>20.617799999999999</v>
      </c>
      <c r="K453" s="336">
        <f t="shared" si="64"/>
        <v>0</v>
      </c>
      <c r="L453" s="247" t="s">
        <v>199</v>
      </c>
      <c r="M453" s="247"/>
      <c r="N453" s="247"/>
      <c r="O453" s="247"/>
      <c r="P453" s="247"/>
      <c r="Q453" s="247"/>
      <c r="R453" s="246">
        <f>IF(L453="nio",0,IF(L453&gt;0,L453*J453/X453,0))*VLOOKUP(B453,'2-Kosten per locatie'!$A$14:$C$56,3,FALSE)</f>
        <v>0</v>
      </c>
      <c r="S453" s="246">
        <f>IF(L453="nio",0,IF(M453&gt;0,M453*J453/Y453,0))*VLOOKUP(B453,'2-Kosten per locatie'!$A$14:$C$56,3,FALSE)</f>
        <v>0</v>
      </c>
      <c r="T453" s="246">
        <f>IF(L453="nio",0,IF(N453&gt;0,N453*J453/Z453,0))*VLOOKUP(B453,'2-Kosten per locatie'!$A$14:$C$56,3,FALSE)</f>
        <v>0</v>
      </c>
      <c r="U453" s="246">
        <f>IF(L453="nio",0,IF(O453&gt;0,O453*J453/AA453,0))*VLOOKUP(B453,'2-Kosten per locatie'!$A$14:$C$56,3,FALSE)</f>
        <v>0</v>
      </c>
      <c r="V453" s="246">
        <f>IF(L453="nio",0,IF(P453&gt;0,P453*J453/Z453,0))*VLOOKUP(B453,'2-Kosten per locatie'!$A$14:$C$56,3,FALSE)</f>
        <v>0</v>
      </c>
      <c r="W453" s="246">
        <f>IF(L453="nio",0,IF(Q453&gt;0,Q453*J453/AA453,0))*VLOOKUP(B453,'2-Kosten per locatie'!$A$14:$C$56,3,FALSE)</f>
        <v>0</v>
      </c>
      <c r="X453" s="337">
        <f>IF(L453="nio",0,IF(L453&gt;0,VLOOKUP(H453,'3-Productie normen'!A:L,VLOOKUP(L453,'3-Productie normen'!$B$35:$C$38,2,FALSE),FALSE)))</f>
        <v>0</v>
      </c>
      <c r="Y453" s="337">
        <f t="shared" si="65"/>
        <v>0</v>
      </c>
      <c r="Z453" s="337">
        <f t="shared" si="66"/>
        <v>0</v>
      </c>
      <c r="AA453" s="337">
        <f t="shared" si="67"/>
        <v>0</v>
      </c>
      <c r="AB453" s="338">
        <f>VLOOKUP(H453,'3-Productie normen'!A:O,12,FALSE)</f>
        <v>0</v>
      </c>
      <c r="AC453" s="338"/>
      <c r="AE453" s="339">
        <f t="shared" si="63"/>
        <v>0</v>
      </c>
    </row>
    <row r="454" spans="1:31" ht="14.1" customHeight="1">
      <c r="A454" s="71">
        <v>454</v>
      </c>
      <c r="B454" s="482" t="s">
        <v>74</v>
      </c>
      <c r="C454" s="482"/>
      <c r="D454" s="487" t="s">
        <v>231</v>
      </c>
      <c r="E454" s="334" t="s">
        <v>624</v>
      </c>
      <c r="F454" s="513" t="s">
        <v>197</v>
      </c>
      <c r="G454" s="298" t="s">
        <v>625</v>
      </c>
      <c r="H454" s="314" t="s">
        <v>569</v>
      </c>
      <c r="I454" s="505"/>
      <c r="J454" s="341">
        <v>51.084899999999998</v>
      </c>
      <c r="K454" s="336">
        <f t="shared" si="64"/>
        <v>0</v>
      </c>
      <c r="L454" s="247" t="s">
        <v>199</v>
      </c>
      <c r="M454" s="247"/>
      <c r="N454" s="247"/>
      <c r="O454" s="247"/>
      <c r="P454" s="247"/>
      <c r="Q454" s="247"/>
      <c r="R454" s="246">
        <f>IF(L454="nio",0,IF(L454&gt;0,L454*J454/X454,0))*VLOOKUP(B454,'2-Kosten per locatie'!$A$14:$C$56,3,FALSE)</f>
        <v>0</v>
      </c>
      <c r="S454" s="246">
        <f>IF(L454="nio",0,IF(M454&gt;0,M454*J454/Y454,0))*VLOOKUP(B454,'2-Kosten per locatie'!$A$14:$C$56,3,FALSE)</f>
        <v>0</v>
      </c>
      <c r="T454" s="246">
        <f>IF(L454="nio",0,IF(N454&gt;0,N454*J454/Z454,0))*VLOOKUP(B454,'2-Kosten per locatie'!$A$14:$C$56,3,FALSE)</f>
        <v>0</v>
      </c>
      <c r="U454" s="246">
        <f>IF(L454="nio",0,IF(O454&gt;0,O454*J454/AA454,0))*VLOOKUP(B454,'2-Kosten per locatie'!$A$14:$C$56,3,FALSE)</f>
        <v>0</v>
      </c>
      <c r="V454" s="246">
        <f>IF(L454="nio",0,IF(P454&gt;0,P454*J454/Z454,0))*VLOOKUP(B454,'2-Kosten per locatie'!$A$14:$C$56,3,FALSE)</f>
        <v>0</v>
      </c>
      <c r="W454" s="246">
        <f>IF(L454="nio",0,IF(Q454&gt;0,Q454*J454/AA454,0))*VLOOKUP(B454,'2-Kosten per locatie'!$A$14:$C$56,3,FALSE)</f>
        <v>0</v>
      </c>
      <c r="X454" s="337">
        <f>IF(L454="nio",0,IF(L454&gt;0,VLOOKUP(H454,'3-Productie normen'!A:L,VLOOKUP(L454,'3-Productie normen'!$B$35:$C$38,2,FALSE),FALSE)))</f>
        <v>0</v>
      </c>
      <c r="Y454" s="337">
        <f t="shared" si="65"/>
        <v>0</v>
      </c>
      <c r="Z454" s="337">
        <f t="shared" si="66"/>
        <v>0</v>
      </c>
      <c r="AA454" s="337">
        <f t="shared" si="67"/>
        <v>0</v>
      </c>
      <c r="AB454" s="338">
        <f>VLOOKUP(H454,'3-Productie normen'!A:O,12,FALSE)</f>
        <v>0</v>
      </c>
      <c r="AC454" s="338"/>
      <c r="AE454" s="339">
        <f t="shared" si="63"/>
        <v>0</v>
      </c>
    </row>
    <row r="455" spans="1:31" ht="14.1" customHeight="1">
      <c r="A455" s="71">
        <v>455</v>
      </c>
      <c r="B455" s="482" t="s">
        <v>74</v>
      </c>
      <c r="C455" s="482"/>
      <c r="D455" s="487" t="s">
        <v>231</v>
      </c>
      <c r="E455" s="334" t="s">
        <v>626</v>
      </c>
      <c r="F455" s="513" t="s">
        <v>197</v>
      </c>
      <c r="G455" s="298" t="s">
        <v>301</v>
      </c>
      <c r="H455" s="69" t="s">
        <v>569</v>
      </c>
      <c r="I455" s="504"/>
      <c r="J455" s="341">
        <v>17.952819999999999</v>
      </c>
      <c r="K455" s="336">
        <f t="shared" si="64"/>
        <v>0</v>
      </c>
      <c r="L455" s="247" t="s">
        <v>199</v>
      </c>
      <c r="M455" s="247"/>
      <c r="N455" s="247"/>
      <c r="O455" s="247"/>
      <c r="P455" s="247"/>
      <c r="Q455" s="247"/>
      <c r="R455" s="246">
        <f>IF(L455="nio",0,IF(L455&gt;0,L455*J455/X455,0))*VLOOKUP(B455,'2-Kosten per locatie'!$A$14:$C$56,3,FALSE)</f>
        <v>0</v>
      </c>
      <c r="S455" s="246">
        <f>IF(L455="nio",0,IF(M455&gt;0,M455*J455/Y455,0))*VLOOKUP(B455,'2-Kosten per locatie'!$A$14:$C$56,3,FALSE)</f>
        <v>0</v>
      </c>
      <c r="T455" s="246">
        <f>IF(L455="nio",0,IF(N455&gt;0,N455*J455/Z455,0))*VLOOKUP(B455,'2-Kosten per locatie'!$A$14:$C$56,3,FALSE)</f>
        <v>0</v>
      </c>
      <c r="U455" s="246">
        <f>IF(L455="nio",0,IF(O455&gt;0,O455*J455/AA455,0))*VLOOKUP(B455,'2-Kosten per locatie'!$A$14:$C$56,3,FALSE)</f>
        <v>0</v>
      </c>
      <c r="V455" s="246">
        <f>IF(L455="nio",0,IF(P455&gt;0,P455*J455/Z455,0))*VLOOKUP(B455,'2-Kosten per locatie'!$A$14:$C$56,3,FALSE)</f>
        <v>0</v>
      </c>
      <c r="W455" s="246">
        <f>IF(L455="nio",0,IF(Q455&gt;0,Q455*J455/AA455,0))*VLOOKUP(B455,'2-Kosten per locatie'!$A$14:$C$56,3,FALSE)</f>
        <v>0</v>
      </c>
      <c r="X455" s="337">
        <f>IF(L455="nio",0,IF(L455&gt;0,VLOOKUP(H455,'3-Productie normen'!A:L,VLOOKUP(L455,'3-Productie normen'!$B$35:$C$38,2,FALSE),FALSE)))</f>
        <v>0</v>
      </c>
      <c r="Y455" s="337">
        <f t="shared" si="65"/>
        <v>0</v>
      </c>
      <c r="Z455" s="337">
        <f t="shared" si="66"/>
        <v>0</v>
      </c>
      <c r="AA455" s="337">
        <f t="shared" si="67"/>
        <v>0</v>
      </c>
      <c r="AB455" s="338">
        <f>VLOOKUP(H455,'3-Productie normen'!A:O,12,FALSE)</f>
        <v>0</v>
      </c>
      <c r="AC455" s="338"/>
      <c r="AE455" s="339">
        <f t="shared" si="63"/>
        <v>0</v>
      </c>
    </row>
    <row r="456" spans="1:31" ht="14.1" customHeight="1">
      <c r="A456" s="71">
        <v>456</v>
      </c>
      <c r="B456" s="482" t="s">
        <v>74</v>
      </c>
      <c r="C456" s="482"/>
      <c r="D456" s="487" t="s">
        <v>231</v>
      </c>
      <c r="E456" s="334" t="s">
        <v>627</v>
      </c>
      <c r="F456" s="513" t="s">
        <v>197</v>
      </c>
      <c r="G456" s="298" t="s">
        <v>628</v>
      </c>
      <c r="H456" s="69" t="s">
        <v>569</v>
      </c>
      <c r="I456" s="504"/>
      <c r="J456" s="341">
        <v>19.14678</v>
      </c>
      <c r="K456" s="336">
        <f t="shared" si="64"/>
        <v>0</v>
      </c>
      <c r="L456" s="247" t="s">
        <v>199</v>
      </c>
      <c r="M456" s="247"/>
      <c r="N456" s="247"/>
      <c r="O456" s="247"/>
      <c r="P456" s="247"/>
      <c r="Q456" s="247"/>
      <c r="R456" s="246">
        <f>IF(L456="nio",0,IF(L456&gt;0,L456*J456/X456,0))*VLOOKUP(B456,'2-Kosten per locatie'!$A$14:$C$56,3,FALSE)</f>
        <v>0</v>
      </c>
      <c r="S456" s="246">
        <f>IF(L456="nio",0,IF(M456&gt;0,M456*J456/Y456,0))*VLOOKUP(B456,'2-Kosten per locatie'!$A$14:$C$56,3,FALSE)</f>
        <v>0</v>
      </c>
      <c r="T456" s="246">
        <f>IF(L456="nio",0,IF(N456&gt;0,N456*J456/Z456,0))*VLOOKUP(B456,'2-Kosten per locatie'!$A$14:$C$56,3,FALSE)</f>
        <v>0</v>
      </c>
      <c r="U456" s="246">
        <f>IF(L456="nio",0,IF(O456&gt;0,O456*J456/AA456,0))*VLOOKUP(B456,'2-Kosten per locatie'!$A$14:$C$56,3,FALSE)</f>
        <v>0</v>
      </c>
      <c r="V456" s="246">
        <f>IF(L456="nio",0,IF(P456&gt;0,P456*J456/Z456,0))*VLOOKUP(B456,'2-Kosten per locatie'!$A$14:$C$56,3,FALSE)</f>
        <v>0</v>
      </c>
      <c r="W456" s="246">
        <f>IF(L456="nio",0,IF(Q456&gt;0,Q456*J456/AA456,0))*VLOOKUP(B456,'2-Kosten per locatie'!$A$14:$C$56,3,FALSE)</f>
        <v>0</v>
      </c>
      <c r="X456" s="337">
        <f>IF(L456="nio",0,IF(L456&gt;0,VLOOKUP(H456,'3-Productie normen'!A:L,VLOOKUP(L456,'3-Productie normen'!$B$35:$C$38,2,FALSE),FALSE)))</f>
        <v>0</v>
      </c>
      <c r="Y456" s="337">
        <f t="shared" si="65"/>
        <v>0</v>
      </c>
      <c r="Z456" s="337">
        <f t="shared" si="66"/>
        <v>0</v>
      </c>
      <c r="AA456" s="337">
        <f t="shared" si="67"/>
        <v>0</v>
      </c>
      <c r="AB456" s="338">
        <f>VLOOKUP(H456,'3-Productie normen'!A:O,12,FALSE)</f>
        <v>0</v>
      </c>
      <c r="AC456" s="338"/>
      <c r="AE456" s="339">
        <f t="shared" si="63"/>
        <v>0</v>
      </c>
    </row>
    <row r="457" spans="1:31" ht="14.1" customHeight="1">
      <c r="A457" s="71">
        <v>457</v>
      </c>
      <c r="B457" s="482" t="s">
        <v>74</v>
      </c>
      <c r="C457" s="482"/>
      <c r="D457" s="487" t="s">
        <v>231</v>
      </c>
      <c r="E457" s="507" t="s">
        <v>629</v>
      </c>
      <c r="F457" s="513" t="s">
        <v>185</v>
      </c>
      <c r="G457" s="509" t="s">
        <v>285</v>
      </c>
      <c r="H457" s="314" t="s">
        <v>141</v>
      </c>
      <c r="I457" s="504" t="s">
        <v>203</v>
      </c>
      <c r="J457" s="341">
        <v>1.4615199999999999</v>
      </c>
      <c r="K457" s="336">
        <f t="shared" si="64"/>
        <v>730</v>
      </c>
      <c r="L457" s="247">
        <v>255</v>
      </c>
      <c r="M457" s="247">
        <v>255</v>
      </c>
      <c r="N457" s="247">
        <v>102</v>
      </c>
      <c r="O457" s="247">
        <v>102</v>
      </c>
      <c r="P457" s="247">
        <v>8</v>
      </c>
      <c r="Q457" s="247">
        <v>8</v>
      </c>
      <c r="R457" s="246" t="e">
        <f>IF(L457="nio",0,IF(L457&gt;0,L457*J457/X457,0))*VLOOKUP(B457,'2-Kosten per locatie'!$A$14:$C$56,3,FALSE)</f>
        <v>#DIV/0!</v>
      </c>
      <c r="S457" s="246" t="e">
        <f>IF(L457="nio",0,IF(M457&gt;0,M457*J457/Y457,0))*VLOOKUP(B457,'2-Kosten per locatie'!$A$14:$C$56,3,FALSE)</f>
        <v>#DIV/0!</v>
      </c>
      <c r="T457" s="246" t="e">
        <f>IF(L457="nio",0,IF(N457&gt;0,N457*J457/Z457,0))*VLOOKUP(B457,'2-Kosten per locatie'!$A$14:$C$56,3,FALSE)</f>
        <v>#DIV/0!</v>
      </c>
      <c r="U457" s="246" t="e">
        <f>IF(L457="nio",0,IF(O457&gt;0,O457*J457/AA457,0))*VLOOKUP(B457,'2-Kosten per locatie'!$A$14:$C$56,3,FALSE)</f>
        <v>#DIV/0!</v>
      </c>
      <c r="V457" s="246" t="e">
        <f>IF(L457="nio",0,IF(P457&gt;0,P457*J457/Z457,0))*VLOOKUP(B457,'2-Kosten per locatie'!$A$14:$C$56,3,FALSE)</f>
        <v>#DIV/0!</v>
      </c>
      <c r="W457" s="246" t="e">
        <f>IF(L457="nio",0,IF(Q457&gt;0,Q457*J457/AA457,0))*VLOOKUP(B457,'2-Kosten per locatie'!$A$14:$C$56,3,FALSE)</f>
        <v>#DIV/0!</v>
      </c>
      <c r="X457" s="337">
        <f>IF(L457="nio",0,IF(L457&gt;0,VLOOKUP(H457,'3-Productie normen'!A:L,VLOOKUP(L457,'3-Productie normen'!$B$35:$C$38,2,FALSE),FALSE)))</f>
        <v>0</v>
      </c>
      <c r="Y457" s="337">
        <f t="shared" si="65"/>
        <v>0</v>
      </c>
      <c r="Z457" s="337">
        <f t="shared" si="66"/>
        <v>0</v>
      </c>
      <c r="AA457" s="337">
        <f t="shared" si="67"/>
        <v>0</v>
      </c>
      <c r="AB457" s="338" t="str">
        <f>VLOOKUP(H457,'3-Productie normen'!A:O,12,FALSE)</f>
        <v>S</v>
      </c>
      <c r="AC457" s="338"/>
      <c r="AE457" s="339">
        <f t="shared" si="63"/>
        <v>1066.9096</v>
      </c>
    </row>
    <row r="458" spans="1:31" ht="14.1" customHeight="1">
      <c r="A458" s="71">
        <v>458</v>
      </c>
      <c r="B458" s="482" t="s">
        <v>74</v>
      </c>
      <c r="C458" s="482"/>
      <c r="D458" s="487" t="s">
        <v>231</v>
      </c>
      <c r="E458" s="507" t="s">
        <v>630</v>
      </c>
      <c r="F458" s="513" t="s">
        <v>185</v>
      </c>
      <c r="G458" s="509" t="s">
        <v>285</v>
      </c>
      <c r="H458" s="314" t="s">
        <v>141</v>
      </c>
      <c r="I458" s="504" t="s">
        <v>203</v>
      </c>
      <c r="J458" s="341">
        <v>1.4615199999999999</v>
      </c>
      <c r="K458" s="336">
        <f t="shared" si="64"/>
        <v>730</v>
      </c>
      <c r="L458" s="247">
        <v>255</v>
      </c>
      <c r="M458" s="247">
        <v>255</v>
      </c>
      <c r="N458" s="247">
        <v>102</v>
      </c>
      <c r="O458" s="247">
        <v>102</v>
      </c>
      <c r="P458" s="247">
        <v>8</v>
      </c>
      <c r="Q458" s="247">
        <v>8</v>
      </c>
      <c r="R458" s="246" t="e">
        <f>IF(L458="nio",0,IF(L458&gt;0,L458*J458/X458,0))*VLOOKUP(B458,'2-Kosten per locatie'!$A$14:$C$56,3,FALSE)</f>
        <v>#DIV/0!</v>
      </c>
      <c r="S458" s="246" t="e">
        <f>IF(L458="nio",0,IF(M458&gt;0,M458*J458/Y458,0))*VLOOKUP(B458,'2-Kosten per locatie'!$A$14:$C$56,3,FALSE)</f>
        <v>#DIV/0!</v>
      </c>
      <c r="T458" s="246" t="e">
        <f>IF(L458="nio",0,IF(N458&gt;0,N458*J458/Z458,0))*VLOOKUP(B458,'2-Kosten per locatie'!$A$14:$C$56,3,FALSE)</f>
        <v>#DIV/0!</v>
      </c>
      <c r="U458" s="246" t="e">
        <f>IF(L458="nio",0,IF(O458&gt;0,O458*J458/AA458,0))*VLOOKUP(B458,'2-Kosten per locatie'!$A$14:$C$56,3,FALSE)</f>
        <v>#DIV/0!</v>
      </c>
      <c r="V458" s="246" t="e">
        <f>IF(L458="nio",0,IF(P458&gt;0,P458*J458/Z458,0))*VLOOKUP(B458,'2-Kosten per locatie'!$A$14:$C$56,3,FALSE)</f>
        <v>#DIV/0!</v>
      </c>
      <c r="W458" s="246" t="e">
        <f>IF(L458="nio",0,IF(Q458&gt;0,Q458*J458/AA458,0))*VLOOKUP(B458,'2-Kosten per locatie'!$A$14:$C$56,3,FALSE)</f>
        <v>#DIV/0!</v>
      </c>
      <c r="X458" s="337">
        <f>IF(L458="nio",0,IF(L458&gt;0,VLOOKUP(H458,'3-Productie normen'!A:L,VLOOKUP(L458,'3-Productie normen'!$B$35:$C$38,2,FALSE),FALSE)))</f>
        <v>0</v>
      </c>
      <c r="Y458" s="337">
        <f t="shared" si="65"/>
        <v>0</v>
      </c>
      <c r="Z458" s="337">
        <f t="shared" si="66"/>
        <v>0</v>
      </c>
      <c r="AA458" s="337">
        <f t="shared" si="67"/>
        <v>0</v>
      </c>
      <c r="AB458" s="338" t="str">
        <f>VLOOKUP(H458,'3-Productie normen'!A:O,12,FALSE)</f>
        <v>S</v>
      </c>
      <c r="AC458" s="338"/>
      <c r="AE458" s="339">
        <f t="shared" ref="AE458:AE521" si="76">K458*J458</f>
        <v>1066.9096</v>
      </c>
    </row>
    <row r="459" spans="1:31" ht="14.1" customHeight="1">
      <c r="A459" s="71">
        <v>459</v>
      </c>
      <c r="B459" s="482" t="s">
        <v>74</v>
      </c>
      <c r="C459" s="482"/>
      <c r="D459" s="487" t="s">
        <v>231</v>
      </c>
      <c r="E459" s="507" t="s">
        <v>631</v>
      </c>
      <c r="F459" s="513" t="s">
        <v>197</v>
      </c>
      <c r="G459" s="509" t="s">
        <v>549</v>
      </c>
      <c r="H459" s="314" t="s">
        <v>569</v>
      </c>
      <c r="I459" s="504"/>
      <c r="J459" s="341">
        <v>32.381749999999997</v>
      </c>
      <c r="K459" s="336">
        <f t="shared" si="64"/>
        <v>0</v>
      </c>
      <c r="L459" s="247" t="s">
        <v>199</v>
      </c>
      <c r="M459" s="247"/>
      <c r="N459" s="247"/>
      <c r="O459" s="247"/>
      <c r="P459" s="247"/>
      <c r="Q459" s="247"/>
      <c r="R459" s="246">
        <f>IF(L459="nio",0,IF(L459&gt;0,L459*J459/X459,0))*VLOOKUP(B459,'2-Kosten per locatie'!$A$14:$C$56,3,FALSE)</f>
        <v>0</v>
      </c>
      <c r="S459" s="246">
        <f>IF(L459="nio",0,IF(M459&gt;0,M459*J459/Y459,0))*VLOOKUP(B459,'2-Kosten per locatie'!$A$14:$C$56,3,FALSE)</f>
        <v>0</v>
      </c>
      <c r="T459" s="246">
        <f>IF(L459="nio",0,IF(N459&gt;0,N459*J459/Z459,0))*VLOOKUP(B459,'2-Kosten per locatie'!$A$14:$C$56,3,FALSE)</f>
        <v>0</v>
      </c>
      <c r="U459" s="246">
        <f>IF(L459="nio",0,IF(O459&gt;0,O459*J459/AA459,0))*VLOOKUP(B459,'2-Kosten per locatie'!$A$14:$C$56,3,FALSE)</f>
        <v>0</v>
      </c>
      <c r="V459" s="246">
        <f>IF(L459="nio",0,IF(P459&gt;0,P459*J459/Z459,0))*VLOOKUP(B459,'2-Kosten per locatie'!$A$14:$C$56,3,FALSE)</f>
        <v>0</v>
      </c>
      <c r="W459" s="246">
        <f>IF(L459="nio",0,IF(Q459&gt;0,Q459*J459/AA459,0))*VLOOKUP(B459,'2-Kosten per locatie'!$A$14:$C$56,3,FALSE)</f>
        <v>0</v>
      </c>
      <c r="X459" s="337">
        <f>IF(L459="nio",0,IF(L459&gt;0,VLOOKUP(H459,'3-Productie normen'!A:L,VLOOKUP(L459,'3-Productie normen'!$B$35:$C$38,2,FALSE),FALSE)))</f>
        <v>0</v>
      </c>
      <c r="Y459" s="337">
        <f t="shared" si="65"/>
        <v>0</v>
      </c>
      <c r="Z459" s="337">
        <f t="shared" si="66"/>
        <v>0</v>
      </c>
      <c r="AA459" s="337">
        <f t="shared" si="67"/>
        <v>0</v>
      </c>
      <c r="AB459" s="338">
        <f>VLOOKUP(H459,'3-Productie normen'!A:O,12,FALSE)</f>
        <v>0</v>
      </c>
      <c r="AC459" s="338"/>
      <c r="AE459" s="339">
        <f t="shared" si="76"/>
        <v>0</v>
      </c>
    </row>
    <row r="460" spans="1:31" ht="14.1" customHeight="1">
      <c r="A460" s="71">
        <v>460</v>
      </c>
      <c r="B460" s="482" t="s">
        <v>74</v>
      </c>
      <c r="C460" s="482"/>
      <c r="D460" s="487" t="s">
        <v>231</v>
      </c>
      <c r="E460" s="334" t="s">
        <v>632</v>
      </c>
      <c r="F460" s="513" t="s">
        <v>185</v>
      </c>
      <c r="G460" s="298" t="s">
        <v>291</v>
      </c>
      <c r="H460" s="510" t="s">
        <v>135</v>
      </c>
      <c r="I460" s="504" t="s">
        <v>225</v>
      </c>
      <c r="J460" s="341">
        <v>6.915</v>
      </c>
      <c r="K460" s="336">
        <f t="shared" si="64"/>
        <v>730</v>
      </c>
      <c r="L460" s="247">
        <v>255</v>
      </c>
      <c r="M460" s="247">
        <v>255</v>
      </c>
      <c r="N460" s="247">
        <v>102</v>
      </c>
      <c r="O460" s="247">
        <v>102</v>
      </c>
      <c r="P460" s="247">
        <v>8</v>
      </c>
      <c r="Q460" s="247">
        <v>8</v>
      </c>
      <c r="R460" s="246" t="e">
        <f>IF(L460="nio",0,IF(L460&gt;0,L460*J460/X460,0))*VLOOKUP(B460,'2-Kosten per locatie'!$A$14:$C$56,3,FALSE)</f>
        <v>#DIV/0!</v>
      </c>
      <c r="S460" s="246" t="e">
        <f>IF(L460="nio",0,IF(M460&gt;0,M460*J460/Y460,0))*VLOOKUP(B460,'2-Kosten per locatie'!$A$14:$C$56,3,FALSE)</f>
        <v>#DIV/0!</v>
      </c>
      <c r="T460" s="246" t="e">
        <f>IF(L460="nio",0,IF(N460&gt;0,N460*J460/Z460,0))*VLOOKUP(B460,'2-Kosten per locatie'!$A$14:$C$56,3,FALSE)</f>
        <v>#DIV/0!</v>
      </c>
      <c r="U460" s="246" t="e">
        <f>IF(L460="nio",0,IF(O460&gt;0,O460*J460/AA460,0))*VLOOKUP(B460,'2-Kosten per locatie'!$A$14:$C$56,3,FALSE)</f>
        <v>#DIV/0!</v>
      </c>
      <c r="V460" s="246" t="e">
        <f>IF(L460="nio",0,IF(P460&gt;0,P460*J460/Z460,0))*VLOOKUP(B460,'2-Kosten per locatie'!$A$14:$C$56,3,FALSE)</f>
        <v>#DIV/0!</v>
      </c>
      <c r="W460" s="246" t="e">
        <f>IF(L460="nio",0,IF(Q460&gt;0,Q460*J460/AA460,0))*VLOOKUP(B460,'2-Kosten per locatie'!$A$14:$C$56,3,FALSE)</f>
        <v>#DIV/0!</v>
      </c>
      <c r="X460" s="337">
        <f>IF(L460="nio",0,IF(L460&gt;0,VLOOKUP(H460,'3-Productie normen'!A:L,VLOOKUP(L460,'3-Productie normen'!$B$35:$C$38,2,FALSE),FALSE)))</f>
        <v>0</v>
      </c>
      <c r="Y460" s="337">
        <f t="shared" si="65"/>
        <v>0</v>
      </c>
      <c r="Z460" s="337">
        <f t="shared" si="66"/>
        <v>0</v>
      </c>
      <c r="AA460" s="337">
        <f t="shared" si="67"/>
        <v>0</v>
      </c>
      <c r="AB460" s="338" t="str">
        <f>VLOOKUP(H460,'3-Productie normen'!A:O,12,FALSE)</f>
        <v>V</v>
      </c>
      <c r="AC460" s="338"/>
      <c r="AE460" s="339">
        <f t="shared" si="76"/>
        <v>5047.95</v>
      </c>
    </row>
    <row r="461" spans="1:31" ht="14.1" customHeight="1">
      <c r="A461" s="71">
        <v>461</v>
      </c>
      <c r="B461" s="482" t="s">
        <v>74</v>
      </c>
      <c r="C461" s="482"/>
      <c r="D461" s="538">
        <v>1</v>
      </c>
      <c r="E461" s="334" t="s">
        <v>315</v>
      </c>
      <c r="F461" s="513" t="s">
        <v>197</v>
      </c>
      <c r="G461" s="298" t="s">
        <v>549</v>
      </c>
      <c r="H461" s="314" t="s">
        <v>569</v>
      </c>
      <c r="I461" s="504"/>
      <c r="J461" s="341">
        <v>7.8731999999999998</v>
      </c>
      <c r="K461" s="336">
        <f t="shared" si="64"/>
        <v>0</v>
      </c>
      <c r="L461" s="247" t="s">
        <v>199</v>
      </c>
      <c r="M461" s="247"/>
      <c r="N461" s="247"/>
      <c r="O461" s="247"/>
      <c r="P461" s="247"/>
      <c r="Q461" s="247"/>
      <c r="R461" s="246">
        <f>IF(L461="nio",0,IF(L461&gt;0,L461*J461/X461,0))*VLOOKUP(B461,'2-Kosten per locatie'!$A$14:$C$56,3,FALSE)</f>
        <v>0</v>
      </c>
      <c r="S461" s="246">
        <f>IF(L461="nio",0,IF(M461&gt;0,M461*J461/Y461,0))*VLOOKUP(B461,'2-Kosten per locatie'!$A$14:$C$56,3,FALSE)</f>
        <v>0</v>
      </c>
      <c r="T461" s="246">
        <f>IF(L461="nio",0,IF(N461&gt;0,N461*J461/Z461,0))*VLOOKUP(B461,'2-Kosten per locatie'!$A$14:$C$56,3,FALSE)</f>
        <v>0</v>
      </c>
      <c r="U461" s="246">
        <f>IF(L461="nio",0,IF(O461&gt;0,O461*J461/AA461,0))*VLOOKUP(B461,'2-Kosten per locatie'!$A$14:$C$56,3,FALSE)</f>
        <v>0</v>
      </c>
      <c r="V461" s="246">
        <f>IF(L461="nio",0,IF(P461&gt;0,P461*J461/Z461,0))*VLOOKUP(B461,'2-Kosten per locatie'!$A$14:$C$56,3,FALSE)</f>
        <v>0</v>
      </c>
      <c r="W461" s="246">
        <f>IF(L461="nio",0,IF(Q461&gt;0,Q461*J461/AA461,0))*VLOOKUP(B461,'2-Kosten per locatie'!$A$14:$C$56,3,FALSE)</f>
        <v>0</v>
      </c>
      <c r="X461" s="337">
        <f>IF(L461="nio",0,IF(L461&gt;0,VLOOKUP(H461,'3-Productie normen'!A:L,VLOOKUP(L461,'3-Productie normen'!$B$35:$C$38,2,FALSE),FALSE)))</f>
        <v>0</v>
      </c>
      <c r="Y461" s="337">
        <f t="shared" si="65"/>
        <v>0</v>
      </c>
      <c r="Z461" s="337">
        <f t="shared" si="66"/>
        <v>0</v>
      </c>
      <c r="AA461" s="337">
        <f t="shared" si="67"/>
        <v>0</v>
      </c>
      <c r="AB461" s="338">
        <f>VLOOKUP(H461,'3-Productie normen'!A:O,12,FALSE)</f>
        <v>0</v>
      </c>
      <c r="AC461" s="338"/>
      <c r="AE461" s="339">
        <f t="shared" si="76"/>
        <v>0</v>
      </c>
    </row>
    <row r="462" spans="1:31" ht="14.1" customHeight="1">
      <c r="A462" s="71">
        <v>462</v>
      </c>
      <c r="B462" s="482" t="s">
        <v>74</v>
      </c>
      <c r="C462" s="482"/>
      <c r="D462" s="538">
        <v>1</v>
      </c>
      <c r="E462" s="334" t="s">
        <v>317</v>
      </c>
      <c r="F462" s="513" t="s">
        <v>197</v>
      </c>
      <c r="G462" s="298" t="s">
        <v>554</v>
      </c>
      <c r="H462" s="314" t="s">
        <v>569</v>
      </c>
      <c r="I462" s="505"/>
      <c r="J462" s="341">
        <v>9.2195999999999998</v>
      </c>
      <c r="K462" s="336">
        <f t="shared" si="64"/>
        <v>0</v>
      </c>
      <c r="L462" s="247" t="s">
        <v>199</v>
      </c>
      <c r="M462" s="247"/>
      <c r="N462" s="247"/>
      <c r="O462" s="247"/>
      <c r="P462" s="247"/>
      <c r="Q462" s="247"/>
      <c r="R462" s="246">
        <f>IF(L462="nio",0,IF(L462&gt;0,L462*J462/X462,0))*VLOOKUP(B462,'2-Kosten per locatie'!$A$14:$C$56,3,FALSE)</f>
        <v>0</v>
      </c>
      <c r="S462" s="246">
        <f>IF(L462="nio",0,IF(M462&gt;0,M462*J462/Y462,0))*VLOOKUP(B462,'2-Kosten per locatie'!$A$14:$C$56,3,FALSE)</f>
        <v>0</v>
      </c>
      <c r="T462" s="246">
        <f>IF(L462="nio",0,IF(N462&gt;0,N462*J462/Z462,0))*VLOOKUP(B462,'2-Kosten per locatie'!$A$14:$C$56,3,FALSE)</f>
        <v>0</v>
      </c>
      <c r="U462" s="246">
        <f>IF(L462="nio",0,IF(O462&gt;0,O462*J462/AA462,0))*VLOOKUP(B462,'2-Kosten per locatie'!$A$14:$C$56,3,FALSE)</f>
        <v>0</v>
      </c>
      <c r="V462" s="246">
        <f>IF(L462="nio",0,IF(P462&gt;0,P462*J462/Z462,0))*VLOOKUP(B462,'2-Kosten per locatie'!$A$14:$C$56,3,FALSE)</f>
        <v>0</v>
      </c>
      <c r="W462" s="246">
        <f>IF(L462="nio",0,IF(Q462&gt;0,Q462*J462/AA462,0))*VLOOKUP(B462,'2-Kosten per locatie'!$A$14:$C$56,3,FALSE)</f>
        <v>0</v>
      </c>
      <c r="X462" s="337">
        <f>IF(L462="nio",0,IF(L462&gt;0,VLOOKUP(H462,'3-Productie normen'!A:L,VLOOKUP(L462,'3-Productie normen'!$B$35:$C$38,2,FALSE),FALSE)))</f>
        <v>0</v>
      </c>
      <c r="Y462" s="337">
        <f t="shared" si="65"/>
        <v>0</v>
      </c>
      <c r="Z462" s="337">
        <f t="shared" si="66"/>
        <v>0</v>
      </c>
      <c r="AA462" s="337">
        <f t="shared" si="67"/>
        <v>0</v>
      </c>
      <c r="AB462" s="338">
        <f>VLOOKUP(H462,'3-Productie normen'!A:O,12,FALSE)</f>
        <v>0</v>
      </c>
      <c r="AC462" s="338"/>
      <c r="AE462" s="339">
        <f t="shared" si="76"/>
        <v>0</v>
      </c>
    </row>
    <row r="463" spans="1:31" ht="14.1" customHeight="1">
      <c r="A463" s="71">
        <v>463</v>
      </c>
      <c r="B463" s="482" t="s">
        <v>74</v>
      </c>
      <c r="C463" s="482"/>
      <c r="D463" s="538">
        <v>1</v>
      </c>
      <c r="E463" s="334" t="s">
        <v>320</v>
      </c>
      <c r="F463" s="513" t="s">
        <v>185</v>
      </c>
      <c r="G463" s="298" t="s">
        <v>310</v>
      </c>
      <c r="H463" s="314" t="s">
        <v>569</v>
      </c>
      <c r="I463" s="505" t="s">
        <v>225</v>
      </c>
      <c r="J463" s="341">
        <v>30.213470000000001</v>
      </c>
      <c r="K463" s="336">
        <f t="shared" si="64"/>
        <v>0</v>
      </c>
      <c r="L463" s="247" t="s">
        <v>199</v>
      </c>
      <c r="M463" s="247"/>
      <c r="N463" s="247"/>
      <c r="O463" s="247"/>
      <c r="P463" s="247"/>
      <c r="Q463" s="247"/>
      <c r="R463" s="246">
        <f>IF(L463="nio",0,IF(L463&gt;0,L463*J463/X463,0))*VLOOKUP(B463,'2-Kosten per locatie'!$A$14:$C$56,3,FALSE)</f>
        <v>0</v>
      </c>
      <c r="S463" s="246">
        <f>IF(L463="nio",0,IF(M463&gt;0,M463*J463/Y463,0))*VLOOKUP(B463,'2-Kosten per locatie'!$A$14:$C$56,3,FALSE)</f>
        <v>0</v>
      </c>
      <c r="T463" s="246">
        <f>IF(L463="nio",0,IF(N463&gt;0,N463*J463/Z463,0))*VLOOKUP(B463,'2-Kosten per locatie'!$A$14:$C$56,3,FALSE)</f>
        <v>0</v>
      </c>
      <c r="U463" s="246">
        <f>IF(L463="nio",0,IF(O463&gt;0,O463*J463/AA463,0))*VLOOKUP(B463,'2-Kosten per locatie'!$A$14:$C$56,3,FALSE)</f>
        <v>0</v>
      </c>
      <c r="V463" s="246">
        <f>IF(L463="nio",0,IF(P463&gt;0,P463*J463/Z463,0))*VLOOKUP(B463,'2-Kosten per locatie'!$A$14:$C$56,3,FALSE)</f>
        <v>0</v>
      </c>
      <c r="W463" s="246">
        <f>IF(L463="nio",0,IF(Q463&gt;0,Q463*J463/AA463,0))*VLOOKUP(B463,'2-Kosten per locatie'!$A$14:$C$56,3,FALSE)</f>
        <v>0</v>
      </c>
      <c r="X463" s="337">
        <f>IF(L463="nio",0,IF(L463&gt;0,VLOOKUP(H463,'3-Productie normen'!A:L,VLOOKUP(L463,'3-Productie normen'!$B$35:$C$38,2,FALSE),FALSE)))</f>
        <v>0</v>
      </c>
      <c r="Y463" s="337">
        <f t="shared" si="65"/>
        <v>0</v>
      </c>
      <c r="Z463" s="337">
        <f t="shared" si="66"/>
        <v>0</v>
      </c>
      <c r="AA463" s="337">
        <f t="shared" si="67"/>
        <v>0</v>
      </c>
      <c r="AB463" s="338">
        <f>VLOOKUP(H463,'3-Productie normen'!A:O,12,FALSE)</f>
        <v>0</v>
      </c>
      <c r="AC463" s="338"/>
      <c r="AE463" s="339">
        <f t="shared" si="76"/>
        <v>0</v>
      </c>
    </row>
    <row r="464" spans="1:31" ht="14.1" customHeight="1">
      <c r="A464" s="71">
        <v>464</v>
      </c>
      <c r="B464" s="482" t="s">
        <v>74</v>
      </c>
      <c r="C464" s="482"/>
      <c r="D464" s="538">
        <v>1</v>
      </c>
      <c r="E464" s="334" t="s">
        <v>570</v>
      </c>
      <c r="F464" s="513" t="s">
        <v>185</v>
      </c>
      <c r="G464" s="298" t="s">
        <v>291</v>
      </c>
      <c r="H464" s="314" t="s">
        <v>569</v>
      </c>
      <c r="I464" s="504" t="s">
        <v>225</v>
      </c>
      <c r="J464" s="341">
        <v>106.67036</v>
      </c>
      <c r="K464" s="336">
        <f t="shared" si="64"/>
        <v>0</v>
      </c>
      <c r="L464" s="247" t="s">
        <v>199</v>
      </c>
      <c r="M464" s="247"/>
      <c r="N464" s="247"/>
      <c r="O464" s="247"/>
      <c r="P464" s="247"/>
      <c r="Q464" s="247"/>
      <c r="R464" s="246">
        <f>IF(L464="nio",0,IF(L464&gt;0,L464*J464/X464,0))*VLOOKUP(B464,'2-Kosten per locatie'!$A$14:$C$56,3,FALSE)</f>
        <v>0</v>
      </c>
      <c r="S464" s="246">
        <f>IF(L464="nio",0,IF(M464&gt;0,M464*J464/Y464,0))*VLOOKUP(B464,'2-Kosten per locatie'!$A$14:$C$56,3,FALSE)</f>
        <v>0</v>
      </c>
      <c r="T464" s="246">
        <f>IF(L464="nio",0,IF(N464&gt;0,N464*J464/Z464,0))*VLOOKUP(B464,'2-Kosten per locatie'!$A$14:$C$56,3,FALSE)</f>
        <v>0</v>
      </c>
      <c r="U464" s="246">
        <f>IF(L464="nio",0,IF(O464&gt;0,O464*J464/AA464,0))*VLOOKUP(B464,'2-Kosten per locatie'!$A$14:$C$56,3,FALSE)</f>
        <v>0</v>
      </c>
      <c r="V464" s="246">
        <f>IF(L464="nio",0,IF(P464&gt;0,P464*J464/Z464,0))*VLOOKUP(B464,'2-Kosten per locatie'!$A$14:$C$56,3,FALSE)</f>
        <v>0</v>
      </c>
      <c r="W464" s="246">
        <f>IF(L464="nio",0,IF(Q464&gt;0,Q464*J464/AA464,0))*VLOOKUP(B464,'2-Kosten per locatie'!$A$14:$C$56,3,FALSE)</f>
        <v>0</v>
      </c>
      <c r="X464" s="337">
        <f>IF(L464="nio",0,IF(L464&gt;0,VLOOKUP(H464,'3-Productie normen'!A:L,VLOOKUP(L464,'3-Productie normen'!$B$35:$C$38,2,FALSE),FALSE)))</f>
        <v>0</v>
      </c>
      <c r="Y464" s="337">
        <f t="shared" si="65"/>
        <v>0</v>
      </c>
      <c r="Z464" s="337">
        <f t="shared" si="66"/>
        <v>0</v>
      </c>
      <c r="AA464" s="337">
        <f t="shared" si="67"/>
        <v>0</v>
      </c>
      <c r="AB464" s="338">
        <f>VLOOKUP(H464,'3-Productie normen'!A:O,12,FALSE)</f>
        <v>0</v>
      </c>
      <c r="AC464" s="338"/>
      <c r="AE464" s="339">
        <f t="shared" si="76"/>
        <v>0</v>
      </c>
    </row>
    <row r="465" spans="1:31" ht="14.1" customHeight="1">
      <c r="A465" s="71">
        <v>465</v>
      </c>
      <c r="B465" s="482" t="s">
        <v>74</v>
      </c>
      <c r="C465" s="482"/>
      <c r="D465" s="538">
        <v>1</v>
      </c>
      <c r="E465" s="334" t="s">
        <v>571</v>
      </c>
      <c r="F465" s="513" t="s">
        <v>185</v>
      </c>
      <c r="G465" s="298" t="s">
        <v>310</v>
      </c>
      <c r="H465" s="314" t="s">
        <v>569</v>
      </c>
      <c r="I465" s="505" t="s">
        <v>225</v>
      </c>
      <c r="J465" s="341">
        <v>26.396740000000001</v>
      </c>
      <c r="K465" s="336">
        <f t="shared" si="64"/>
        <v>0</v>
      </c>
      <c r="L465" s="247" t="s">
        <v>199</v>
      </c>
      <c r="M465" s="247"/>
      <c r="N465" s="247"/>
      <c r="O465" s="247"/>
      <c r="P465" s="247"/>
      <c r="Q465" s="247"/>
      <c r="R465" s="246">
        <f>IF(L465="nio",0,IF(L465&gt;0,L465*J465/X465,0))*VLOOKUP(B465,'2-Kosten per locatie'!$A$14:$C$56,3,FALSE)</f>
        <v>0</v>
      </c>
      <c r="S465" s="246">
        <f>IF(L465="nio",0,IF(M465&gt;0,M465*J465/Y465,0))*VLOOKUP(B465,'2-Kosten per locatie'!$A$14:$C$56,3,FALSE)</f>
        <v>0</v>
      </c>
      <c r="T465" s="246">
        <f>IF(L465="nio",0,IF(N465&gt;0,N465*J465/Z465,0))*VLOOKUP(B465,'2-Kosten per locatie'!$A$14:$C$56,3,FALSE)</f>
        <v>0</v>
      </c>
      <c r="U465" s="246">
        <f>IF(L465="nio",0,IF(O465&gt;0,O465*J465/AA465,0))*VLOOKUP(B465,'2-Kosten per locatie'!$A$14:$C$56,3,FALSE)</f>
        <v>0</v>
      </c>
      <c r="V465" s="246">
        <f>IF(L465="nio",0,IF(P465&gt;0,P465*J465/Z465,0))*VLOOKUP(B465,'2-Kosten per locatie'!$A$14:$C$56,3,FALSE)</f>
        <v>0</v>
      </c>
      <c r="W465" s="246">
        <f>IF(L465="nio",0,IF(Q465&gt;0,Q465*J465/AA465,0))*VLOOKUP(B465,'2-Kosten per locatie'!$A$14:$C$56,3,FALSE)</f>
        <v>0</v>
      </c>
      <c r="X465" s="337">
        <f>IF(L465="nio",0,IF(L465&gt;0,VLOOKUP(H465,'3-Productie normen'!A:L,VLOOKUP(L465,'3-Productie normen'!$B$35:$C$38,2,FALSE),FALSE)))</f>
        <v>0</v>
      </c>
      <c r="Y465" s="337">
        <f t="shared" si="65"/>
        <v>0</v>
      </c>
      <c r="Z465" s="337">
        <f t="shared" si="66"/>
        <v>0</v>
      </c>
      <c r="AA465" s="337">
        <f t="shared" si="67"/>
        <v>0</v>
      </c>
      <c r="AB465" s="338">
        <f>VLOOKUP(H465,'3-Productie normen'!A:O,12,FALSE)</f>
        <v>0</v>
      </c>
      <c r="AC465" s="338"/>
      <c r="AE465" s="339">
        <f t="shared" si="76"/>
        <v>0</v>
      </c>
    </row>
    <row r="466" spans="1:31" ht="14.1" customHeight="1">
      <c r="A466" s="71">
        <v>466</v>
      </c>
      <c r="B466" s="482" t="s">
        <v>74</v>
      </c>
      <c r="C466" s="482"/>
      <c r="D466" s="538">
        <v>1</v>
      </c>
      <c r="E466" s="334" t="s">
        <v>573</v>
      </c>
      <c r="F466" s="513" t="s">
        <v>185</v>
      </c>
      <c r="G466" s="298" t="s">
        <v>633</v>
      </c>
      <c r="H466" s="314" t="s">
        <v>569</v>
      </c>
      <c r="I466" s="504" t="s">
        <v>225</v>
      </c>
      <c r="J466" s="341">
        <v>17.954740000000001</v>
      </c>
      <c r="K466" s="336">
        <f t="shared" ref="K466:K504" si="77">SUM(L466:Q466)</f>
        <v>0</v>
      </c>
      <c r="L466" s="247" t="s">
        <v>199</v>
      </c>
      <c r="M466" s="247"/>
      <c r="N466" s="247"/>
      <c r="O466" s="247"/>
      <c r="P466" s="247"/>
      <c r="Q466" s="247"/>
      <c r="R466" s="246">
        <f>IF(L466="nio",0,IF(L466&gt;0,L466*J466/X466,0))*VLOOKUP(B466,'2-Kosten per locatie'!$A$14:$C$56,3,FALSE)</f>
        <v>0</v>
      </c>
      <c r="S466" s="246">
        <f>IF(L466="nio",0,IF(M466&gt;0,M466*J466/Y466,0))*VLOOKUP(B466,'2-Kosten per locatie'!$A$14:$C$56,3,FALSE)</f>
        <v>0</v>
      </c>
      <c r="T466" s="246">
        <f>IF(L466="nio",0,IF(N466&gt;0,N466*J466/Z466,0))*VLOOKUP(B466,'2-Kosten per locatie'!$A$14:$C$56,3,FALSE)</f>
        <v>0</v>
      </c>
      <c r="U466" s="246">
        <f>IF(L466="nio",0,IF(O466&gt;0,O466*J466/AA466,0))*VLOOKUP(B466,'2-Kosten per locatie'!$A$14:$C$56,3,FALSE)</f>
        <v>0</v>
      </c>
      <c r="V466" s="246">
        <f>IF(L466="nio",0,IF(P466&gt;0,P466*J466/Z466,0))*VLOOKUP(B466,'2-Kosten per locatie'!$A$14:$C$56,3,FALSE)</f>
        <v>0</v>
      </c>
      <c r="W466" s="246">
        <f>IF(L466="nio",0,IF(Q466&gt;0,Q466*J466/AA466,0))*VLOOKUP(B466,'2-Kosten per locatie'!$A$14:$C$56,3,FALSE)</f>
        <v>0</v>
      </c>
      <c r="X466" s="337">
        <f>IF(L466="nio",0,IF(L466&gt;0,VLOOKUP(H466,'3-Productie normen'!A:L,VLOOKUP(L466,'3-Productie normen'!$B$35:$C$38,2,FALSE),FALSE)))</f>
        <v>0</v>
      </c>
      <c r="Y466" s="337">
        <f t="shared" ref="Y466:Y504" si="78">IF(M466&gt;0,X466*$Y$8,0)</f>
        <v>0</v>
      </c>
      <c r="Z466" s="337">
        <f t="shared" ref="Z466:Z504" si="79">IF((OR(N466&gt;0,P466&gt;0)),X466*$Z$8,0)</f>
        <v>0</v>
      </c>
      <c r="AA466" s="337">
        <f t="shared" ref="AA466:AA504" si="80">IF((OR(O466&gt;0,Q466&gt;0)),X466*$AA$8,0)</f>
        <v>0</v>
      </c>
      <c r="AB466" s="338">
        <f>VLOOKUP(H466,'3-Productie normen'!A:O,12,FALSE)</f>
        <v>0</v>
      </c>
      <c r="AC466" s="338"/>
      <c r="AE466" s="339">
        <f t="shared" si="76"/>
        <v>0</v>
      </c>
    </row>
    <row r="467" spans="1:31" ht="14.1" customHeight="1">
      <c r="A467" s="71">
        <v>467</v>
      </c>
      <c r="B467" s="482" t="s">
        <v>74</v>
      </c>
      <c r="C467" s="482"/>
      <c r="D467" s="538">
        <v>1</v>
      </c>
      <c r="E467" s="334" t="s">
        <v>574</v>
      </c>
      <c r="F467" s="513" t="s">
        <v>185</v>
      </c>
      <c r="G467" s="298" t="s">
        <v>310</v>
      </c>
      <c r="H467" s="314" t="s">
        <v>569</v>
      </c>
      <c r="I467" s="505" t="s">
        <v>225</v>
      </c>
      <c r="J467" s="341">
        <v>36.086500000000001</v>
      </c>
      <c r="K467" s="336">
        <f t="shared" si="77"/>
        <v>0</v>
      </c>
      <c r="L467" s="247" t="s">
        <v>199</v>
      </c>
      <c r="M467" s="247"/>
      <c r="N467" s="247"/>
      <c r="O467" s="247"/>
      <c r="P467" s="247"/>
      <c r="Q467" s="247"/>
      <c r="R467" s="246">
        <f>IF(L467="nio",0,IF(L467&gt;0,L467*J467/X467,0))*VLOOKUP(B467,'2-Kosten per locatie'!$A$14:$C$56,3,FALSE)</f>
        <v>0</v>
      </c>
      <c r="S467" s="246">
        <f>IF(L467="nio",0,IF(M467&gt;0,M467*J467/Y467,0))*VLOOKUP(B467,'2-Kosten per locatie'!$A$14:$C$56,3,FALSE)</f>
        <v>0</v>
      </c>
      <c r="T467" s="246">
        <f>IF(L467="nio",0,IF(N467&gt;0,N467*J467/Z467,0))*VLOOKUP(B467,'2-Kosten per locatie'!$A$14:$C$56,3,FALSE)</f>
        <v>0</v>
      </c>
      <c r="U467" s="246">
        <f>IF(L467="nio",0,IF(O467&gt;0,O467*J467/AA467,0))*VLOOKUP(B467,'2-Kosten per locatie'!$A$14:$C$56,3,FALSE)</f>
        <v>0</v>
      </c>
      <c r="V467" s="246">
        <f>IF(L467="nio",0,IF(P467&gt;0,P467*J467/Z467,0))*VLOOKUP(B467,'2-Kosten per locatie'!$A$14:$C$56,3,FALSE)</f>
        <v>0</v>
      </c>
      <c r="W467" s="246">
        <f>IF(L467="nio",0,IF(Q467&gt;0,Q467*J467/AA467,0))*VLOOKUP(B467,'2-Kosten per locatie'!$A$14:$C$56,3,FALSE)</f>
        <v>0</v>
      </c>
      <c r="X467" s="337">
        <f>IF(L467="nio",0,IF(L467&gt;0,VLOOKUP(H467,'3-Productie normen'!A:L,VLOOKUP(L467,'3-Productie normen'!$B$35:$C$38,2,FALSE),FALSE)))</f>
        <v>0</v>
      </c>
      <c r="Y467" s="337">
        <f t="shared" si="78"/>
        <v>0</v>
      </c>
      <c r="Z467" s="337">
        <f t="shared" si="79"/>
        <v>0</v>
      </c>
      <c r="AA467" s="337">
        <f t="shared" si="80"/>
        <v>0</v>
      </c>
      <c r="AB467" s="338">
        <f>VLOOKUP(H467,'3-Productie normen'!A:O,12,FALSE)</f>
        <v>0</v>
      </c>
      <c r="AC467" s="338"/>
      <c r="AE467" s="339">
        <f t="shared" si="76"/>
        <v>0</v>
      </c>
    </row>
    <row r="468" spans="1:31" ht="14.1" customHeight="1">
      <c r="A468" s="71">
        <v>468</v>
      </c>
      <c r="B468" s="482" t="s">
        <v>74</v>
      </c>
      <c r="C468" s="482"/>
      <c r="D468" s="538">
        <v>1</v>
      </c>
      <c r="E468" s="334" t="s">
        <v>575</v>
      </c>
      <c r="F468" s="513" t="s">
        <v>185</v>
      </c>
      <c r="G468" s="298" t="s">
        <v>310</v>
      </c>
      <c r="H468" s="314" t="s">
        <v>569</v>
      </c>
      <c r="I468" s="505" t="s">
        <v>225</v>
      </c>
      <c r="J468" s="341">
        <v>36.798999999999999</v>
      </c>
      <c r="K468" s="336">
        <f t="shared" si="77"/>
        <v>0</v>
      </c>
      <c r="L468" s="247" t="s">
        <v>199</v>
      </c>
      <c r="M468" s="247"/>
      <c r="N468" s="247"/>
      <c r="O468" s="247"/>
      <c r="P468" s="247"/>
      <c r="Q468" s="247"/>
      <c r="R468" s="246">
        <f>IF(L468="nio",0,IF(L468&gt;0,L468*J468/X468,0))*VLOOKUP(B468,'2-Kosten per locatie'!$A$14:$C$56,3,FALSE)</f>
        <v>0</v>
      </c>
      <c r="S468" s="246">
        <f>IF(L468="nio",0,IF(M468&gt;0,M468*J468/Y468,0))*VLOOKUP(B468,'2-Kosten per locatie'!$A$14:$C$56,3,FALSE)</f>
        <v>0</v>
      </c>
      <c r="T468" s="246">
        <f>IF(L468="nio",0,IF(N468&gt;0,N468*J468/Z468,0))*VLOOKUP(B468,'2-Kosten per locatie'!$A$14:$C$56,3,FALSE)</f>
        <v>0</v>
      </c>
      <c r="U468" s="246">
        <f>IF(L468="nio",0,IF(O468&gt;0,O468*J468/AA468,0))*VLOOKUP(B468,'2-Kosten per locatie'!$A$14:$C$56,3,FALSE)</f>
        <v>0</v>
      </c>
      <c r="V468" s="246">
        <f>IF(L468="nio",0,IF(P468&gt;0,P468*J468/Z468,0))*VLOOKUP(B468,'2-Kosten per locatie'!$A$14:$C$56,3,FALSE)</f>
        <v>0</v>
      </c>
      <c r="W468" s="246">
        <f>IF(L468="nio",0,IF(Q468&gt;0,Q468*J468/AA468,0))*VLOOKUP(B468,'2-Kosten per locatie'!$A$14:$C$56,3,FALSE)</f>
        <v>0</v>
      </c>
      <c r="X468" s="337">
        <f>IF(L468="nio",0,IF(L468&gt;0,VLOOKUP(H468,'3-Productie normen'!A:L,VLOOKUP(L468,'3-Productie normen'!$B$35:$C$38,2,FALSE),FALSE)))</f>
        <v>0</v>
      </c>
      <c r="Y468" s="337">
        <f t="shared" si="78"/>
        <v>0</v>
      </c>
      <c r="Z468" s="337">
        <f t="shared" si="79"/>
        <v>0</v>
      </c>
      <c r="AA468" s="337">
        <f t="shared" si="80"/>
        <v>0</v>
      </c>
      <c r="AB468" s="338">
        <f>VLOOKUP(H468,'3-Productie normen'!A:O,12,FALSE)</f>
        <v>0</v>
      </c>
      <c r="AC468" s="338"/>
      <c r="AE468" s="339">
        <f t="shared" si="76"/>
        <v>0</v>
      </c>
    </row>
    <row r="469" spans="1:31" ht="14.1" customHeight="1">
      <c r="A469" s="71">
        <v>469</v>
      </c>
      <c r="B469" s="482" t="s">
        <v>74</v>
      </c>
      <c r="C469" s="482"/>
      <c r="D469" s="538">
        <v>1</v>
      </c>
      <c r="E469" s="334" t="s">
        <v>577</v>
      </c>
      <c r="F469" s="513" t="s">
        <v>197</v>
      </c>
      <c r="G469" s="298" t="s">
        <v>301</v>
      </c>
      <c r="H469" s="314" t="s">
        <v>569</v>
      </c>
      <c r="I469" s="504"/>
      <c r="J469" s="341">
        <v>2.48367</v>
      </c>
      <c r="K469" s="336">
        <f t="shared" si="77"/>
        <v>0</v>
      </c>
      <c r="L469" s="247" t="s">
        <v>199</v>
      </c>
      <c r="M469" s="247"/>
      <c r="N469" s="247"/>
      <c r="O469" s="247"/>
      <c r="P469" s="247"/>
      <c r="Q469" s="247"/>
      <c r="R469" s="246">
        <f>IF(L469="nio",0,IF(L469&gt;0,L469*J469/X469,0))*VLOOKUP(B469,'2-Kosten per locatie'!$A$14:$C$56,3,FALSE)</f>
        <v>0</v>
      </c>
      <c r="S469" s="246">
        <f>IF(L469="nio",0,IF(M469&gt;0,M469*J469/Y469,0))*VLOOKUP(B469,'2-Kosten per locatie'!$A$14:$C$56,3,FALSE)</f>
        <v>0</v>
      </c>
      <c r="T469" s="246">
        <f>IF(L469="nio",0,IF(N469&gt;0,N469*J469/Z469,0))*VLOOKUP(B469,'2-Kosten per locatie'!$A$14:$C$56,3,FALSE)</f>
        <v>0</v>
      </c>
      <c r="U469" s="246">
        <f>IF(L469="nio",0,IF(O469&gt;0,O469*J469/AA469,0))*VLOOKUP(B469,'2-Kosten per locatie'!$A$14:$C$56,3,FALSE)</f>
        <v>0</v>
      </c>
      <c r="V469" s="246">
        <f>IF(L469="nio",0,IF(P469&gt;0,P469*J469/Z469,0))*VLOOKUP(B469,'2-Kosten per locatie'!$A$14:$C$56,3,FALSE)</f>
        <v>0</v>
      </c>
      <c r="W469" s="246">
        <f>IF(L469="nio",0,IF(Q469&gt;0,Q469*J469/AA469,0))*VLOOKUP(B469,'2-Kosten per locatie'!$A$14:$C$56,3,FALSE)</f>
        <v>0</v>
      </c>
      <c r="X469" s="337">
        <f>IF(L469="nio",0,IF(L469&gt;0,VLOOKUP(H469,'3-Productie normen'!A:L,VLOOKUP(L469,'3-Productie normen'!$B$35:$C$38,2,FALSE),FALSE)))</f>
        <v>0</v>
      </c>
      <c r="Y469" s="337">
        <f t="shared" si="78"/>
        <v>0</v>
      </c>
      <c r="Z469" s="337">
        <f t="shared" si="79"/>
        <v>0</v>
      </c>
      <c r="AA469" s="337">
        <f t="shared" si="80"/>
        <v>0</v>
      </c>
      <c r="AB469" s="338">
        <f>VLOOKUP(H469,'3-Productie normen'!A:O,12,FALSE)</f>
        <v>0</v>
      </c>
      <c r="AC469" s="338"/>
      <c r="AE469" s="339">
        <f t="shared" si="76"/>
        <v>0</v>
      </c>
    </row>
    <row r="470" spans="1:31" ht="14.1" customHeight="1">
      <c r="A470" s="71">
        <v>470</v>
      </c>
      <c r="B470" s="482" t="s">
        <v>74</v>
      </c>
      <c r="C470" s="482"/>
      <c r="D470" s="538">
        <v>1</v>
      </c>
      <c r="E470" s="334" t="s">
        <v>578</v>
      </c>
      <c r="F470" s="513" t="s">
        <v>185</v>
      </c>
      <c r="G470" s="298" t="s">
        <v>291</v>
      </c>
      <c r="H470" s="314" t="s">
        <v>569</v>
      </c>
      <c r="I470" s="504" t="s">
        <v>225</v>
      </c>
      <c r="J470" s="341">
        <v>30.511019999999998</v>
      </c>
      <c r="K470" s="336">
        <f t="shared" si="77"/>
        <v>0</v>
      </c>
      <c r="L470" s="247" t="s">
        <v>199</v>
      </c>
      <c r="M470" s="247"/>
      <c r="N470" s="247"/>
      <c r="O470" s="247"/>
      <c r="P470" s="247"/>
      <c r="Q470" s="247"/>
      <c r="R470" s="246">
        <f>IF(L470="nio",0,IF(L470&gt;0,L470*J470/X470,0))*VLOOKUP(B470,'2-Kosten per locatie'!$A$14:$C$56,3,FALSE)</f>
        <v>0</v>
      </c>
      <c r="S470" s="246">
        <f>IF(L470="nio",0,IF(M470&gt;0,M470*J470/Y470,0))*VLOOKUP(B470,'2-Kosten per locatie'!$A$14:$C$56,3,FALSE)</f>
        <v>0</v>
      </c>
      <c r="T470" s="246">
        <f>IF(L470="nio",0,IF(N470&gt;0,N470*J470/Z470,0))*VLOOKUP(B470,'2-Kosten per locatie'!$A$14:$C$56,3,FALSE)</f>
        <v>0</v>
      </c>
      <c r="U470" s="246">
        <f>IF(L470="nio",0,IF(O470&gt;0,O470*J470/AA470,0))*VLOOKUP(B470,'2-Kosten per locatie'!$A$14:$C$56,3,FALSE)</f>
        <v>0</v>
      </c>
      <c r="V470" s="246">
        <f>IF(L470="nio",0,IF(P470&gt;0,P470*J470/Z470,0))*VLOOKUP(B470,'2-Kosten per locatie'!$A$14:$C$56,3,FALSE)</f>
        <v>0</v>
      </c>
      <c r="W470" s="246">
        <f>IF(L470="nio",0,IF(Q470&gt;0,Q470*J470/AA470,0))*VLOOKUP(B470,'2-Kosten per locatie'!$A$14:$C$56,3,FALSE)</f>
        <v>0</v>
      </c>
      <c r="X470" s="337">
        <f>IF(L470="nio",0,IF(L470&gt;0,VLOOKUP(H470,'3-Productie normen'!A:L,VLOOKUP(L470,'3-Productie normen'!$B$35:$C$38,2,FALSE),FALSE)))</f>
        <v>0</v>
      </c>
      <c r="Y470" s="337">
        <f t="shared" si="78"/>
        <v>0</v>
      </c>
      <c r="Z470" s="337">
        <f t="shared" si="79"/>
        <v>0</v>
      </c>
      <c r="AA470" s="337">
        <f t="shared" si="80"/>
        <v>0</v>
      </c>
      <c r="AB470" s="338">
        <f>VLOOKUP(H470,'3-Productie normen'!A:O,12,FALSE)</f>
        <v>0</v>
      </c>
      <c r="AC470" s="338"/>
      <c r="AE470" s="339">
        <f t="shared" si="76"/>
        <v>0</v>
      </c>
    </row>
    <row r="471" spans="1:31" ht="14.1" customHeight="1">
      <c r="A471" s="71">
        <v>471</v>
      </c>
      <c r="B471" s="482" t="s">
        <v>74</v>
      </c>
      <c r="C471" s="482"/>
      <c r="D471" s="538">
        <v>1</v>
      </c>
      <c r="E471" s="334" t="s">
        <v>634</v>
      </c>
      <c r="F471" s="513" t="s">
        <v>185</v>
      </c>
      <c r="G471" s="298" t="s">
        <v>143</v>
      </c>
      <c r="H471" s="314" t="s">
        <v>569</v>
      </c>
      <c r="I471" s="504" t="s">
        <v>225</v>
      </c>
      <c r="J471" s="341">
        <v>15.764620000000001</v>
      </c>
      <c r="K471" s="336">
        <f t="shared" si="77"/>
        <v>0</v>
      </c>
      <c r="L471" s="247" t="s">
        <v>199</v>
      </c>
      <c r="M471" s="247"/>
      <c r="N471" s="247"/>
      <c r="O471" s="247"/>
      <c r="P471" s="247"/>
      <c r="Q471" s="247"/>
      <c r="R471" s="246">
        <f>IF(L471="nio",0,IF(L471&gt;0,L471*J471/X471,0))*VLOOKUP(B471,'2-Kosten per locatie'!$A$14:$C$56,3,FALSE)</f>
        <v>0</v>
      </c>
      <c r="S471" s="246">
        <f>IF(L471="nio",0,IF(M471&gt;0,M471*J471/Y471,0))*VLOOKUP(B471,'2-Kosten per locatie'!$A$14:$C$56,3,FALSE)</f>
        <v>0</v>
      </c>
      <c r="T471" s="246">
        <f>IF(L471="nio",0,IF(N471&gt;0,N471*J471/Z471,0))*VLOOKUP(B471,'2-Kosten per locatie'!$A$14:$C$56,3,FALSE)</f>
        <v>0</v>
      </c>
      <c r="U471" s="246">
        <f>IF(L471="nio",0,IF(O471&gt;0,O471*J471/AA471,0))*VLOOKUP(B471,'2-Kosten per locatie'!$A$14:$C$56,3,FALSE)</f>
        <v>0</v>
      </c>
      <c r="V471" s="246">
        <f>IF(L471="nio",0,IF(P471&gt;0,P471*J471/Z471,0))*VLOOKUP(B471,'2-Kosten per locatie'!$A$14:$C$56,3,FALSE)</f>
        <v>0</v>
      </c>
      <c r="W471" s="246">
        <f>IF(L471="nio",0,IF(Q471&gt;0,Q471*J471/AA471,0))*VLOOKUP(B471,'2-Kosten per locatie'!$A$14:$C$56,3,FALSE)</f>
        <v>0</v>
      </c>
      <c r="X471" s="337">
        <f>IF(L471="nio",0,IF(L471&gt;0,VLOOKUP(H471,'3-Productie normen'!A:L,VLOOKUP(L471,'3-Productie normen'!$B$35:$C$38,2,FALSE),FALSE)))</f>
        <v>0</v>
      </c>
      <c r="Y471" s="337">
        <f t="shared" si="78"/>
        <v>0</v>
      </c>
      <c r="Z471" s="337">
        <f t="shared" si="79"/>
        <v>0</v>
      </c>
      <c r="AA471" s="337">
        <f t="shared" si="80"/>
        <v>0</v>
      </c>
      <c r="AB471" s="338">
        <f>VLOOKUP(H471,'3-Productie normen'!A:O,12,FALSE)</f>
        <v>0</v>
      </c>
      <c r="AC471" s="338"/>
      <c r="AE471" s="339">
        <f t="shared" si="76"/>
        <v>0</v>
      </c>
    </row>
    <row r="472" spans="1:31" ht="14.1" customHeight="1">
      <c r="A472" s="71">
        <v>472</v>
      </c>
      <c r="B472" s="482" t="s">
        <v>74</v>
      </c>
      <c r="C472" s="482"/>
      <c r="D472" s="538">
        <v>1</v>
      </c>
      <c r="E472" s="334" t="s">
        <v>582</v>
      </c>
      <c r="F472" s="513" t="s">
        <v>185</v>
      </c>
      <c r="G472" s="298" t="s">
        <v>285</v>
      </c>
      <c r="H472" s="314" t="s">
        <v>141</v>
      </c>
      <c r="I472" s="504" t="s">
        <v>203</v>
      </c>
      <c r="J472" s="341">
        <v>13.72035</v>
      </c>
      <c r="K472" s="336">
        <f t="shared" si="77"/>
        <v>255</v>
      </c>
      <c r="L472" s="247">
        <v>255</v>
      </c>
      <c r="M472" s="247"/>
      <c r="N472" s="247"/>
      <c r="O472" s="247"/>
      <c r="P472" s="247"/>
      <c r="Q472" s="247"/>
      <c r="R472" s="246" t="e">
        <f>IF(L472="nio",0,IF(L472&gt;0,L472*J472/X472,0))*VLOOKUP(B472,'2-Kosten per locatie'!$A$14:$C$56,3,FALSE)</f>
        <v>#DIV/0!</v>
      </c>
      <c r="S472" s="246">
        <f>IF(L472="nio",0,IF(M472&gt;0,M472*J472/Y472,0))*VLOOKUP(B472,'2-Kosten per locatie'!$A$14:$C$56,3,FALSE)</f>
        <v>0</v>
      </c>
      <c r="T472" s="246">
        <f>IF(L472="nio",0,IF(N472&gt;0,N472*J472/Z472,0))*VLOOKUP(B472,'2-Kosten per locatie'!$A$14:$C$56,3,FALSE)</f>
        <v>0</v>
      </c>
      <c r="U472" s="246">
        <f>IF(L472="nio",0,IF(O472&gt;0,O472*J472/AA472,0))*VLOOKUP(B472,'2-Kosten per locatie'!$A$14:$C$56,3,FALSE)</f>
        <v>0</v>
      </c>
      <c r="V472" s="246">
        <f>IF(L472="nio",0,IF(P472&gt;0,P472*J472/Z472,0))*VLOOKUP(B472,'2-Kosten per locatie'!$A$14:$C$56,3,FALSE)</f>
        <v>0</v>
      </c>
      <c r="W472" s="246">
        <f>IF(L472="nio",0,IF(Q472&gt;0,Q472*J472/AA472,0))*VLOOKUP(B472,'2-Kosten per locatie'!$A$14:$C$56,3,FALSE)</f>
        <v>0</v>
      </c>
      <c r="X472" s="337">
        <f>IF(L472="nio",0,IF(L472&gt;0,VLOOKUP(H472,'3-Productie normen'!A:L,VLOOKUP(L472,'3-Productie normen'!$B$35:$C$38,2,FALSE),FALSE)))</f>
        <v>0</v>
      </c>
      <c r="Y472" s="337">
        <f t="shared" si="78"/>
        <v>0</v>
      </c>
      <c r="Z472" s="337">
        <f t="shared" si="79"/>
        <v>0</v>
      </c>
      <c r="AA472" s="337">
        <f t="shared" si="80"/>
        <v>0</v>
      </c>
      <c r="AB472" s="338" t="str">
        <f>VLOOKUP(H472,'3-Productie normen'!A:O,12,FALSE)</f>
        <v>S</v>
      </c>
      <c r="AC472" s="338"/>
      <c r="AE472" s="339">
        <f t="shared" si="76"/>
        <v>3498.6892499999999</v>
      </c>
    </row>
    <row r="473" spans="1:31" ht="14.1" customHeight="1">
      <c r="A473" s="71">
        <v>473</v>
      </c>
      <c r="B473" s="482" t="s">
        <v>74</v>
      </c>
      <c r="C473" s="482"/>
      <c r="D473" s="538">
        <v>1</v>
      </c>
      <c r="E473" s="334" t="s">
        <v>583</v>
      </c>
      <c r="F473" s="513" t="s">
        <v>185</v>
      </c>
      <c r="G473" s="298" t="s">
        <v>291</v>
      </c>
      <c r="H473" s="317" t="s">
        <v>135</v>
      </c>
      <c r="I473" s="504" t="s">
        <v>225</v>
      </c>
      <c r="J473" s="341">
        <v>18.691299999999998</v>
      </c>
      <c r="K473" s="336">
        <f t="shared" si="77"/>
        <v>255</v>
      </c>
      <c r="L473" s="247">
        <v>255</v>
      </c>
      <c r="M473" s="247"/>
      <c r="N473" s="247"/>
      <c r="O473" s="247"/>
      <c r="P473" s="247"/>
      <c r="Q473" s="247"/>
      <c r="R473" s="246" t="e">
        <f>IF(L473="nio",0,IF(L473&gt;0,L473*J473/X473,0))*VLOOKUP(B473,'2-Kosten per locatie'!$A$14:$C$56,3,FALSE)</f>
        <v>#DIV/0!</v>
      </c>
      <c r="S473" s="246">
        <f>IF(L473="nio",0,IF(M473&gt;0,M473*J473/Y473,0))*VLOOKUP(B473,'2-Kosten per locatie'!$A$14:$C$56,3,FALSE)</f>
        <v>0</v>
      </c>
      <c r="T473" s="246">
        <f>IF(L473="nio",0,IF(N473&gt;0,N473*J473/Z473,0))*VLOOKUP(B473,'2-Kosten per locatie'!$A$14:$C$56,3,FALSE)</f>
        <v>0</v>
      </c>
      <c r="U473" s="246">
        <f>IF(L473="nio",0,IF(O473&gt;0,O473*J473/AA473,0))*VLOOKUP(B473,'2-Kosten per locatie'!$A$14:$C$56,3,FALSE)</f>
        <v>0</v>
      </c>
      <c r="V473" s="246">
        <f>IF(L473="nio",0,IF(P473&gt;0,P473*J473/Z473,0))*VLOOKUP(B473,'2-Kosten per locatie'!$A$14:$C$56,3,FALSE)</f>
        <v>0</v>
      </c>
      <c r="W473" s="246">
        <f>IF(L473="nio",0,IF(Q473&gt;0,Q473*J473/AA473,0))*VLOOKUP(B473,'2-Kosten per locatie'!$A$14:$C$56,3,FALSE)</f>
        <v>0</v>
      </c>
      <c r="X473" s="337">
        <f>IF(L473="nio",0,IF(L473&gt;0,VLOOKUP(H473,'3-Productie normen'!A:L,VLOOKUP(L473,'3-Productie normen'!$B$35:$C$38,2,FALSE),FALSE)))</f>
        <v>0</v>
      </c>
      <c r="Y473" s="337">
        <f t="shared" si="78"/>
        <v>0</v>
      </c>
      <c r="Z473" s="337">
        <f t="shared" si="79"/>
        <v>0</v>
      </c>
      <c r="AA473" s="337">
        <f t="shared" si="80"/>
        <v>0</v>
      </c>
      <c r="AB473" s="338" t="str">
        <f>VLOOKUP(H473,'3-Productie normen'!A:O,12,FALSE)</f>
        <v>V</v>
      </c>
      <c r="AC473" s="338"/>
      <c r="AE473" s="339">
        <f t="shared" si="76"/>
        <v>4766.2814999999991</v>
      </c>
    </row>
    <row r="474" spans="1:31" ht="14.1" customHeight="1">
      <c r="A474" s="71">
        <v>474</v>
      </c>
      <c r="B474" s="482" t="s">
        <v>74</v>
      </c>
      <c r="C474" s="482"/>
      <c r="D474" s="538">
        <v>1</v>
      </c>
      <c r="E474" s="334" t="s">
        <v>635</v>
      </c>
      <c r="F474" s="513" t="s">
        <v>185</v>
      </c>
      <c r="G474" s="298" t="s">
        <v>291</v>
      </c>
      <c r="H474" s="317" t="s">
        <v>135</v>
      </c>
      <c r="I474" s="504" t="s">
        <v>225</v>
      </c>
      <c r="J474" s="341">
        <v>47.9771</v>
      </c>
      <c r="K474" s="336">
        <f t="shared" si="77"/>
        <v>255</v>
      </c>
      <c r="L474" s="247">
        <v>255</v>
      </c>
      <c r="M474" s="247"/>
      <c r="N474" s="247"/>
      <c r="O474" s="247"/>
      <c r="P474" s="247"/>
      <c r="Q474" s="247"/>
      <c r="R474" s="246" t="e">
        <f>IF(L474="nio",0,IF(L474&gt;0,L474*J474/X474,0))*VLOOKUP(B474,'2-Kosten per locatie'!$A$14:$C$56,3,FALSE)</f>
        <v>#DIV/0!</v>
      </c>
      <c r="S474" s="246">
        <f>IF(L474="nio",0,IF(M474&gt;0,M474*J474/Y474,0))*VLOOKUP(B474,'2-Kosten per locatie'!$A$14:$C$56,3,FALSE)</f>
        <v>0</v>
      </c>
      <c r="T474" s="246">
        <f>IF(L474="nio",0,IF(N474&gt;0,N474*J474/Z474,0))*VLOOKUP(B474,'2-Kosten per locatie'!$A$14:$C$56,3,FALSE)</f>
        <v>0</v>
      </c>
      <c r="U474" s="246">
        <f>IF(L474="nio",0,IF(O474&gt;0,O474*J474/AA474,0))*VLOOKUP(B474,'2-Kosten per locatie'!$A$14:$C$56,3,FALSE)</f>
        <v>0</v>
      </c>
      <c r="V474" s="246">
        <f>IF(L474="nio",0,IF(P474&gt;0,P474*J474/Z474,0))*VLOOKUP(B474,'2-Kosten per locatie'!$A$14:$C$56,3,FALSE)</f>
        <v>0</v>
      </c>
      <c r="W474" s="246">
        <f>IF(L474="nio",0,IF(Q474&gt;0,Q474*J474/AA474,0))*VLOOKUP(B474,'2-Kosten per locatie'!$A$14:$C$56,3,FALSE)</f>
        <v>0</v>
      </c>
      <c r="X474" s="337">
        <f>IF(L474="nio",0,IF(L474&gt;0,VLOOKUP(H474,'3-Productie normen'!A:L,VLOOKUP(L474,'3-Productie normen'!$B$35:$C$38,2,FALSE),FALSE)))</f>
        <v>0</v>
      </c>
      <c r="Y474" s="337">
        <f t="shared" si="78"/>
        <v>0</v>
      </c>
      <c r="Z474" s="337">
        <f t="shared" si="79"/>
        <v>0</v>
      </c>
      <c r="AA474" s="337">
        <f t="shared" si="80"/>
        <v>0</v>
      </c>
      <c r="AB474" s="338" t="str">
        <f>VLOOKUP(H474,'3-Productie normen'!A:O,12,FALSE)</f>
        <v>V</v>
      </c>
      <c r="AC474" s="338"/>
      <c r="AE474" s="339">
        <f t="shared" si="76"/>
        <v>12234.1605</v>
      </c>
    </row>
    <row r="475" spans="1:31" ht="14.1" customHeight="1">
      <c r="A475" s="71">
        <v>475</v>
      </c>
      <c r="B475" s="482" t="s">
        <v>74</v>
      </c>
      <c r="C475" s="482"/>
      <c r="D475" s="538">
        <v>1</v>
      </c>
      <c r="E475" s="334" t="s">
        <v>636</v>
      </c>
      <c r="F475" s="513" t="s">
        <v>185</v>
      </c>
      <c r="G475" s="298" t="s">
        <v>285</v>
      </c>
      <c r="H475" s="511" t="s">
        <v>141</v>
      </c>
      <c r="I475" s="504" t="s">
        <v>203</v>
      </c>
      <c r="J475" s="341">
        <v>3.6778</v>
      </c>
      <c r="K475" s="336">
        <f t="shared" si="77"/>
        <v>255</v>
      </c>
      <c r="L475" s="247">
        <v>255</v>
      </c>
      <c r="M475" s="247"/>
      <c r="N475" s="247"/>
      <c r="O475" s="247"/>
      <c r="P475" s="247"/>
      <c r="Q475" s="247"/>
      <c r="R475" s="246" t="e">
        <f>IF(L475="nio",0,IF(L475&gt;0,L475*J475/X475,0))*VLOOKUP(B475,'2-Kosten per locatie'!$A$14:$C$56,3,FALSE)</f>
        <v>#DIV/0!</v>
      </c>
      <c r="S475" s="246">
        <f>IF(L475="nio",0,IF(M475&gt;0,M475*J475/Y475,0))*VLOOKUP(B475,'2-Kosten per locatie'!$A$14:$C$56,3,FALSE)</f>
        <v>0</v>
      </c>
      <c r="T475" s="246">
        <f>IF(L475="nio",0,IF(N475&gt;0,N475*J475/Z475,0))*VLOOKUP(B475,'2-Kosten per locatie'!$A$14:$C$56,3,FALSE)</f>
        <v>0</v>
      </c>
      <c r="U475" s="246">
        <f>IF(L475="nio",0,IF(O475&gt;0,O475*J475/AA475,0))*VLOOKUP(B475,'2-Kosten per locatie'!$A$14:$C$56,3,FALSE)</f>
        <v>0</v>
      </c>
      <c r="V475" s="246">
        <f>IF(L475="nio",0,IF(P475&gt;0,P475*J475/Z475,0))*VLOOKUP(B475,'2-Kosten per locatie'!$A$14:$C$56,3,FALSE)</f>
        <v>0</v>
      </c>
      <c r="W475" s="246">
        <f>IF(L475="nio",0,IF(Q475&gt;0,Q475*J475/AA475,0))*VLOOKUP(B475,'2-Kosten per locatie'!$A$14:$C$56,3,FALSE)</f>
        <v>0</v>
      </c>
      <c r="X475" s="337">
        <f>IF(L475="nio",0,IF(L475&gt;0,VLOOKUP(H475,'3-Productie normen'!A:L,VLOOKUP(L475,'3-Productie normen'!$B$35:$C$38,2,FALSE),FALSE)))</f>
        <v>0</v>
      </c>
      <c r="Y475" s="337">
        <f t="shared" si="78"/>
        <v>0</v>
      </c>
      <c r="Z475" s="337">
        <f t="shared" si="79"/>
        <v>0</v>
      </c>
      <c r="AA475" s="337">
        <f t="shared" si="80"/>
        <v>0</v>
      </c>
      <c r="AB475" s="338" t="str">
        <f>VLOOKUP(H475,'3-Productie normen'!A:O,12,FALSE)</f>
        <v>S</v>
      </c>
      <c r="AC475" s="338"/>
      <c r="AE475" s="339">
        <f t="shared" si="76"/>
        <v>937.83899999999994</v>
      </c>
    </row>
    <row r="476" spans="1:31" ht="14.1" customHeight="1">
      <c r="A476" s="71">
        <v>476</v>
      </c>
      <c r="B476" s="482" t="s">
        <v>74</v>
      </c>
      <c r="C476" s="482"/>
      <c r="D476" s="538">
        <v>1</v>
      </c>
      <c r="E476" s="334" t="s">
        <v>637</v>
      </c>
      <c r="F476" s="513" t="s">
        <v>185</v>
      </c>
      <c r="G476" s="298" t="s">
        <v>310</v>
      </c>
      <c r="H476" s="314" t="s">
        <v>569</v>
      </c>
      <c r="I476" s="505" t="s">
        <v>225</v>
      </c>
      <c r="J476" s="341">
        <v>24.027750000000001</v>
      </c>
      <c r="K476" s="336">
        <f t="shared" si="77"/>
        <v>0</v>
      </c>
      <c r="L476" s="247" t="s">
        <v>199</v>
      </c>
      <c r="M476" s="247"/>
      <c r="N476" s="247"/>
      <c r="O476" s="247"/>
      <c r="P476" s="247"/>
      <c r="Q476" s="247"/>
      <c r="R476" s="246">
        <f>IF(L476="nio",0,IF(L476&gt;0,L476*J476/X476,0))*VLOOKUP(B476,'2-Kosten per locatie'!$A$14:$C$56,3,FALSE)</f>
        <v>0</v>
      </c>
      <c r="S476" s="246">
        <f>IF(L476="nio",0,IF(M476&gt;0,M476*J476/Y476,0))*VLOOKUP(B476,'2-Kosten per locatie'!$A$14:$C$56,3,FALSE)</f>
        <v>0</v>
      </c>
      <c r="T476" s="246">
        <f>IF(L476="nio",0,IF(N476&gt;0,N476*J476/Z476,0))*VLOOKUP(B476,'2-Kosten per locatie'!$A$14:$C$56,3,FALSE)</f>
        <v>0</v>
      </c>
      <c r="U476" s="246">
        <f>IF(L476="nio",0,IF(O476&gt;0,O476*J476/AA476,0))*VLOOKUP(B476,'2-Kosten per locatie'!$A$14:$C$56,3,FALSE)</f>
        <v>0</v>
      </c>
      <c r="V476" s="246">
        <f>IF(L476="nio",0,IF(P476&gt;0,P476*J476/Z476,0))*VLOOKUP(B476,'2-Kosten per locatie'!$A$14:$C$56,3,FALSE)</f>
        <v>0</v>
      </c>
      <c r="W476" s="246">
        <f>IF(L476="nio",0,IF(Q476&gt;0,Q476*J476/AA476,0))*VLOOKUP(B476,'2-Kosten per locatie'!$A$14:$C$56,3,FALSE)</f>
        <v>0</v>
      </c>
      <c r="X476" s="337">
        <f>IF(L476="nio",0,IF(L476&gt;0,VLOOKUP(H476,'3-Productie normen'!A:L,VLOOKUP(L476,'3-Productie normen'!$B$35:$C$38,2,FALSE),FALSE)))</f>
        <v>0</v>
      </c>
      <c r="Y476" s="337">
        <f t="shared" si="78"/>
        <v>0</v>
      </c>
      <c r="Z476" s="337">
        <f t="shared" si="79"/>
        <v>0</v>
      </c>
      <c r="AA476" s="337">
        <f t="shared" si="80"/>
        <v>0</v>
      </c>
      <c r="AB476" s="338">
        <f>VLOOKUP(H476,'3-Productie normen'!A:O,12,FALSE)</f>
        <v>0</v>
      </c>
      <c r="AC476" s="338"/>
      <c r="AE476" s="339">
        <f t="shared" si="76"/>
        <v>0</v>
      </c>
    </row>
    <row r="477" spans="1:31" ht="14.1" customHeight="1">
      <c r="A477" s="71">
        <v>477</v>
      </c>
      <c r="B477" s="482" t="s">
        <v>74</v>
      </c>
      <c r="C477" s="482"/>
      <c r="D477" s="538">
        <v>1</v>
      </c>
      <c r="E477" s="334" t="s">
        <v>588</v>
      </c>
      <c r="F477" s="513" t="s">
        <v>185</v>
      </c>
      <c r="G477" s="298" t="s">
        <v>310</v>
      </c>
      <c r="H477" s="314" t="s">
        <v>569</v>
      </c>
      <c r="I477" s="505" t="s">
        <v>225</v>
      </c>
      <c r="J477" s="341">
        <v>25.115359999999999</v>
      </c>
      <c r="K477" s="336">
        <f t="shared" si="77"/>
        <v>0</v>
      </c>
      <c r="L477" s="247" t="s">
        <v>199</v>
      </c>
      <c r="M477" s="247"/>
      <c r="N477" s="247"/>
      <c r="O477" s="247"/>
      <c r="P477" s="247"/>
      <c r="Q477" s="247"/>
      <c r="R477" s="246">
        <f>IF(L477="nio",0,IF(L477&gt;0,L477*J477/X477,0))*VLOOKUP(B477,'2-Kosten per locatie'!$A$14:$C$56,3,FALSE)</f>
        <v>0</v>
      </c>
      <c r="S477" s="246">
        <f>IF(L477="nio",0,IF(M477&gt;0,M477*J477/Y477,0))*VLOOKUP(B477,'2-Kosten per locatie'!$A$14:$C$56,3,FALSE)</f>
        <v>0</v>
      </c>
      <c r="T477" s="246">
        <f>IF(L477="nio",0,IF(N477&gt;0,N477*J477/Z477,0))*VLOOKUP(B477,'2-Kosten per locatie'!$A$14:$C$56,3,FALSE)</f>
        <v>0</v>
      </c>
      <c r="U477" s="246">
        <f>IF(L477="nio",0,IF(O477&gt;0,O477*J477/AA477,0))*VLOOKUP(B477,'2-Kosten per locatie'!$A$14:$C$56,3,FALSE)</f>
        <v>0</v>
      </c>
      <c r="V477" s="246">
        <f>IF(L477="nio",0,IF(P477&gt;0,P477*J477/Z477,0))*VLOOKUP(B477,'2-Kosten per locatie'!$A$14:$C$56,3,FALSE)</f>
        <v>0</v>
      </c>
      <c r="W477" s="246">
        <f>IF(L477="nio",0,IF(Q477&gt;0,Q477*J477/AA477,0))*VLOOKUP(B477,'2-Kosten per locatie'!$A$14:$C$56,3,FALSE)</f>
        <v>0</v>
      </c>
      <c r="X477" s="337">
        <f>IF(L477="nio",0,IF(L477&gt;0,VLOOKUP(H477,'3-Productie normen'!A:L,VLOOKUP(L477,'3-Productie normen'!$B$35:$C$38,2,FALSE),FALSE)))</f>
        <v>0</v>
      </c>
      <c r="Y477" s="337">
        <f t="shared" si="78"/>
        <v>0</v>
      </c>
      <c r="Z477" s="337">
        <f t="shared" si="79"/>
        <v>0</v>
      </c>
      <c r="AA477" s="337">
        <f t="shared" si="80"/>
        <v>0</v>
      </c>
      <c r="AB477" s="338">
        <f>VLOOKUP(H477,'3-Productie normen'!A:O,12,FALSE)</f>
        <v>0</v>
      </c>
      <c r="AC477" s="338"/>
      <c r="AE477" s="339">
        <f t="shared" si="76"/>
        <v>0</v>
      </c>
    </row>
    <row r="478" spans="1:31" ht="14.1" customHeight="1">
      <c r="A478" s="71">
        <v>478</v>
      </c>
      <c r="B478" s="482" t="s">
        <v>74</v>
      </c>
      <c r="C478" s="482"/>
      <c r="D478" s="538">
        <v>1</v>
      </c>
      <c r="E478" s="334" t="s">
        <v>589</v>
      </c>
      <c r="F478" s="513" t="s">
        <v>185</v>
      </c>
      <c r="G478" s="298" t="s">
        <v>310</v>
      </c>
      <c r="H478" s="314" t="s">
        <v>569</v>
      </c>
      <c r="I478" s="505" t="s">
        <v>225</v>
      </c>
      <c r="J478" s="341">
        <v>28.754290000000001</v>
      </c>
      <c r="K478" s="336">
        <f t="shared" si="77"/>
        <v>0</v>
      </c>
      <c r="L478" s="247" t="s">
        <v>199</v>
      </c>
      <c r="M478" s="247"/>
      <c r="N478" s="247"/>
      <c r="O478" s="247"/>
      <c r="P478" s="247"/>
      <c r="Q478" s="247"/>
      <c r="R478" s="246">
        <f>IF(L478="nio",0,IF(L478&gt;0,L478*J478/X478,0))*VLOOKUP(B478,'2-Kosten per locatie'!$A$14:$C$56,3,FALSE)</f>
        <v>0</v>
      </c>
      <c r="S478" s="246">
        <f>IF(L478="nio",0,IF(M478&gt;0,M478*J478/Y478,0))*VLOOKUP(B478,'2-Kosten per locatie'!$A$14:$C$56,3,FALSE)</f>
        <v>0</v>
      </c>
      <c r="T478" s="246">
        <f>IF(L478="nio",0,IF(N478&gt;0,N478*J478/Z478,0))*VLOOKUP(B478,'2-Kosten per locatie'!$A$14:$C$56,3,FALSE)</f>
        <v>0</v>
      </c>
      <c r="U478" s="246">
        <f>IF(L478="nio",0,IF(O478&gt;0,O478*J478/AA478,0))*VLOOKUP(B478,'2-Kosten per locatie'!$A$14:$C$56,3,FALSE)</f>
        <v>0</v>
      </c>
      <c r="V478" s="246">
        <f>IF(L478="nio",0,IF(P478&gt;0,P478*J478/Z478,0))*VLOOKUP(B478,'2-Kosten per locatie'!$A$14:$C$56,3,FALSE)</f>
        <v>0</v>
      </c>
      <c r="W478" s="246">
        <f>IF(L478="nio",0,IF(Q478&gt;0,Q478*J478/AA478,0))*VLOOKUP(B478,'2-Kosten per locatie'!$A$14:$C$56,3,FALSE)</f>
        <v>0</v>
      </c>
      <c r="X478" s="337">
        <f>IF(L478="nio",0,IF(L478&gt;0,VLOOKUP(H478,'3-Productie normen'!A:L,VLOOKUP(L478,'3-Productie normen'!$B$35:$C$38,2,FALSE),FALSE)))</f>
        <v>0</v>
      </c>
      <c r="Y478" s="337">
        <f t="shared" si="78"/>
        <v>0</v>
      </c>
      <c r="Z478" s="337">
        <f t="shared" si="79"/>
        <v>0</v>
      </c>
      <c r="AA478" s="337">
        <f t="shared" si="80"/>
        <v>0</v>
      </c>
      <c r="AB478" s="338">
        <f>VLOOKUP(H478,'3-Productie normen'!A:O,12,FALSE)</f>
        <v>0</v>
      </c>
      <c r="AC478" s="338"/>
      <c r="AE478" s="339">
        <f t="shared" si="76"/>
        <v>0</v>
      </c>
    </row>
    <row r="479" spans="1:31" ht="14.1" customHeight="1">
      <c r="A479" s="71">
        <v>479</v>
      </c>
      <c r="B479" s="482" t="s">
        <v>74</v>
      </c>
      <c r="C479" s="482"/>
      <c r="D479" s="538">
        <v>1</v>
      </c>
      <c r="E479" s="334" t="s">
        <v>590</v>
      </c>
      <c r="F479" s="513" t="s">
        <v>185</v>
      </c>
      <c r="G479" s="298" t="s">
        <v>291</v>
      </c>
      <c r="H479" s="314" t="s">
        <v>569</v>
      </c>
      <c r="I479" s="504" t="s">
        <v>225</v>
      </c>
      <c r="J479" s="341">
        <v>17.611180000000001</v>
      </c>
      <c r="K479" s="336">
        <f t="shared" si="77"/>
        <v>0</v>
      </c>
      <c r="L479" s="247" t="s">
        <v>199</v>
      </c>
      <c r="M479" s="247"/>
      <c r="N479" s="247"/>
      <c r="O479" s="247"/>
      <c r="P479" s="247"/>
      <c r="Q479" s="247"/>
      <c r="R479" s="246">
        <f>IF(L479="nio",0,IF(L479&gt;0,L479*J479/X479,0))*VLOOKUP(B479,'2-Kosten per locatie'!$A$14:$C$56,3,FALSE)</f>
        <v>0</v>
      </c>
      <c r="S479" s="246">
        <f>IF(L479="nio",0,IF(M479&gt;0,M479*J479/Y479,0))*VLOOKUP(B479,'2-Kosten per locatie'!$A$14:$C$56,3,FALSE)</f>
        <v>0</v>
      </c>
      <c r="T479" s="246">
        <f>IF(L479="nio",0,IF(N479&gt;0,N479*J479/Z479,0))*VLOOKUP(B479,'2-Kosten per locatie'!$A$14:$C$56,3,FALSE)</f>
        <v>0</v>
      </c>
      <c r="U479" s="246">
        <f>IF(L479="nio",0,IF(O479&gt;0,O479*J479/AA479,0))*VLOOKUP(B479,'2-Kosten per locatie'!$A$14:$C$56,3,FALSE)</f>
        <v>0</v>
      </c>
      <c r="V479" s="246">
        <f>IF(L479="nio",0,IF(P479&gt;0,P479*J479/Z479,0))*VLOOKUP(B479,'2-Kosten per locatie'!$A$14:$C$56,3,FALSE)</f>
        <v>0</v>
      </c>
      <c r="W479" s="246">
        <f>IF(L479="nio",0,IF(Q479&gt;0,Q479*J479/AA479,0))*VLOOKUP(B479,'2-Kosten per locatie'!$A$14:$C$56,3,FALSE)</f>
        <v>0</v>
      </c>
      <c r="X479" s="337">
        <f>IF(L479="nio",0,IF(L479&gt;0,VLOOKUP(H479,'3-Productie normen'!A:L,VLOOKUP(L479,'3-Productie normen'!$B$35:$C$38,2,FALSE),FALSE)))</f>
        <v>0</v>
      </c>
      <c r="Y479" s="337">
        <f t="shared" si="78"/>
        <v>0</v>
      </c>
      <c r="Z479" s="337">
        <f t="shared" si="79"/>
        <v>0</v>
      </c>
      <c r="AA479" s="337">
        <f t="shared" si="80"/>
        <v>0</v>
      </c>
      <c r="AB479" s="338">
        <f>VLOOKUP(H479,'3-Productie normen'!A:O,12,FALSE)</f>
        <v>0</v>
      </c>
      <c r="AC479" s="338"/>
      <c r="AE479" s="339">
        <f t="shared" si="76"/>
        <v>0</v>
      </c>
    </row>
    <row r="480" spans="1:31" ht="14.1" customHeight="1">
      <c r="A480" s="71">
        <v>480</v>
      </c>
      <c r="B480" s="482" t="s">
        <v>74</v>
      </c>
      <c r="C480" s="482"/>
      <c r="D480" s="538">
        <v>1</v>
      </c>
      <c r="E480" s="334" t="s">
        <v>638</v>
      </c>
      <c r="F480" s="513" t="s">
        <v>185</v>
      </c>
      <c r="G480" s="298" t="s">
        <v>310</v>
      </c>
      <c r="H480" s="314" t="s">
        <v>569</v>
      </c>
      <c r="I480" s="505" t="s">
        <v>225</v>
      </c>
      <c r="J480" s="341">
        <v>16.676839999999999</v>
      </c>
      <c r="K480" s="336">
        <f t="shared" si="77"/>
        <v>0</v>
      </c>
      <c r="L480" s="247" t="s">
        <v>199</v>
      </c>
      <c r="M480" s="247"/>
      <c r="N480" s="247"/>
      <c r="O480" s="247"/>
      <c r="P480" s="247"/>
      <c r="Q480" s="247"/>
      <c r="R480" s="246">
        <f>IF(L480="nio",0,IF(L480&gt;0,L480*J480/X480,0))*VLOOKUP(B480,'2-Kosten per locatie'!$A$14:$C$56,3,FALSE)</f>
        <v>0</v>
      </c>
      <c r="S480" s="246">
        <f>IF(L480="nio",0,IF(M480&gt;0,M480*J480/Y480,0))*VLOOKUP(B480,'2-Kosten per locatie'!$A$14:$C$56,3,FALSE)</f>
        <v>0</v>
      </c>
      <c r="T480" s="246">
        <f>IF(L480="nio",0,IF(N480&gt;0,N480*J480/Z480,0))*VLOOKUP(B480,'2-Kosten per locatie'!$A$14:$C$56,3,FALSE)</f>
        <v>0</v>
      </c>
      <c r="U480" s="246">
        <f>IF(L480="nio",0,IF(O480&gt;0,O480*J480/AA480,0))*VLOOKUP(B480,'2-Kosten per locatie'!$A$14:$C$56,3,FALSE)</f>
        <v>0</v>
      </c>
      <c r="V480" s="246">
        <f>IF(L480="nio",0,IF(P480&gt;0,P480*J480/Z480,0))*VLOOKUP(B480,'2-Kosten per locatie'!$A$14:$C$56,3,FALSE)</f>
        <v>0</v>
      </c>
      <c r="W480" s="246">
        <f>IF(L480="nio",0,IF(Q480&gt;0,Q480*J480/AA480,0))*VLOOKUP(B480,'2-Kosten per locatie'!$A$14:$C$56,3,FALSE)</f>
        <v>0</v>
      </c>
      <c r="X480" s="337">
        <f>IF(L480="nio",0,IF(L480&gt;0,VLOOKUP(H480,'3-Productie normen'!A:L,VLOOKUP(L480,'3-Productie normen'!$B$35:$C$38,2,FALSE),FALSE)))</f>
        <v>0</v>
      </c>
      <c r="Y480" s="337">
        <f t="shared" si="78"/>
        <v>0</v>
      </c>
      <c r="Z480" s="337">
        <f t="shared" si="79"/>
        <v>0</v>
      </c>
      <c r="AA480" s="337">
        <f t="shared" si="80"/>
        <v>0</v>
      </c>
      <c r="AB480" s="338">
        <f>VLOOKUP(H480,'3-Productie normen'!A:O,12,FALSE)</f>
        <v>0</v>
      </c>
      <c r="AC480" s="338"/>
      <c r="AE480" s="339">
        <f t="shared" si="76"/>
        <v>0</v>
      </c>
    </row>
    <row r="481" spans="1:31" ht="14.1" customHeight="1">
      <c r="A481" s="71">
        <v>481</v>
      </c>
      <c r="B481" s="482" t="s">
        <v>74</v>
      </c>
      <c r="C481" s="482"/>
      <c r="D481" s="538">
        <v>1</v>
      </c>
      <c r="E481" s="334" t="s">
        <v>591</v>
      </c>
      <c r="F481" s="513" t="s">
        <v>185</v>
      </c>
      <c r="G481" s="298" t="s">
        <v>310</v>
      </c>
      <c r="H481" s="314" t="s">
        <v>569</v>
      </c>
      <c r="I481" s="505" t="s">
        <v>225</v>
      </c>
      <c r="J481" s="341">
        <v>10.709580000000001</v>
      </c>
      <c r="K481" s="336">
        <f t="shared" si="77"/>
        <v>0</v>
      </c>
      <c r="L481" s="247" t="s">
        <v>199</v>
      </c>
      <c r="M481" s="247"/>
      <c r="N481" s="247"/>
      <c r="O481" s="247"/>
      <c r="P481" s="247"/>
      <c r="Q481" s="247"/>
      <c r="R481" s="246">
        <f>IF(L481="nio",0,IF(L481&gt;0,L481*J481/X481,0))*VLOOKUP(B481,'2-Kosten per locatie'!$A$14:$C$56,3,FALSE)</f>
        <v>0</v>
      </c>
      <c r="S481" s="246">
        <f>IF(L481="nio",0,IF(M481&gt;0,M481*J481/Y481,0))*VLOOKUP(B481,'2-Kosten per locatie'!$A$14:$C$56,3,FALSE)</f>
        <v>0</v>
      </c>
      <c r="T481" s="246">
        <f>IF(L481="nio",0,IF(N481&gt;0,N481*J481/Z481,0))*VLOOKUP(B481,'2-Kosten per locatie'!$A$14:$C$56,3,FALSE)</f>
        <v>0</v>
      </c>
      <c r="U481" s="246">
        <f>IF(L481="nio",0,IF(O481&gt;0,O481*J481/AA481,0))*VLOOKUP(B481,'2-Kosten per locatie'!$A$14:$C$56,3,FALSE)</f>
        <v>0</v>
      </c>
      <c r="V481" s="246">
        <f>IF(L481="nio",0,IF(P481&gt;0,P481*J481/Z481,0))*VLOOKUP(B481,'2-Kosten per locatie'!$A$14:$C$56,3,FALSE)</f>
        <v>0</v>
      </c>
      <c r="W481" s="246">
        <f>IF(L481="nio",0,IF(Q481&gt;0,Q481*J481/AA481,0))*VLOOKUP(B481,'2-Kosten per locatie'!$A$14:$C$56,3,FALSE)</f>
        <v>0</v>
      </c>
      <c r="X481" s="337">
        <f>IF(L481="nio",0,IF(L481&gt;0,VLOOKUP(H481,'3-Productie normen'!A:L,VLOOKUP(L481,'3-Productie normen'!$B$35:$C$38,2,FALSE),FALSE)))</f>
        <v>0</v>
      </c>
      <c r="Y481" s="337">
        <f t="shared" si="78"/>
        <v>0</v>
      </c>
      <c r="Z481" s="337">
        <f t="shared" si="79"/>
        <v>0</v>
      </c>
      <c r="AA481" s="337">
        <f t="shared" si="80"/>
        <v>0</v>
      </c>
      <c r="AB481" s="338">
        <f>VLOOKUP(H481,'3-Productie normen'!A:O,12,FALSE)</f>
        <v>0</v>
      </c>
      <c r="AC481" s="338"/>
      <c r="AE481" s="339">
        <f t="shared" si="76"/>
        <v>0</v>
      </c>
    </row>
    <row r="482" spans="1:31" ht="14.1" customHeight="1">
      <c r="A482" s="71">
        <v>482</v>
      </c>
      <c r="B482" s="482" t="s">
        <v>74</v>
      </c>
      <c r="C482" s="482"/>
      <c r="D482" s="538">
        <v>1</v>
      </c>
      <c r="E482" s="334" t="s">
        <v>592</v>
      </c>
      <c r="F482" s="513" t="s">
        <v>185</v>
      </c>
      <c r="G482" s="298" t="s">
        <v>310</v>
      </c>
      <c r="H482" s="314" t="s">
        <v>569</v>
      </c>
      <c r="I482" s="505" t="s">
        <v>225</v>
      </c>
      <c r="J482" s="341">
        <v>44.841479999999997</v>
      </c>
      <c r="K482" s="336">
        <f t="shared" si="77"/>
        <v>0</v>
      </c>
      <c r="L482" s="247" t="s">
        <v>199</v>
      </c>
      <c r="M482" s="247"/>
      <c r="N482" s="247"/>
      <c r="O482" s="247"/>
      <c r="P482" s="247"/>
      <c r="Q482" s="247"/>
      <c r="R482" s="246">
        <f>IF(L482="nio",0,IF(L482&gt;0,L482*J482/X482,0))*VLOOKUP(B482,'2-Kosten per locatie'!$A$14:$C$56,3,FALSE)</f>
        <v>0</v>
      </c>
      <c r="S482" s="246">
        <f>IF(L482="nio",0,IF(M482&gt;0,M482*J482/Y482,0))*VLOOKUP(B482,'2-Kosten per locatie'!$A$14:$C$56,3,FALSE)</f>
        <v>0</v>
      </c>
      <c r="T482" s="246">
        <f>IF(L482="nio",0,IF(N482&gt;0,N482*J482/Z482,0))*VLOOKUP(B482,'2-Kosten per locatie'!$A$14:$C$56,3,FALSE)</f>
        <v>0</v>
      </c>
      <c r="U482" s="246">
        <f>IF(L482="nio",0,IF(O482&gt;0,O482*J482/AA482,0))*VLOOKUP(B482,'2-Kosten per locatie'!$A$14:$C$56,3,FALSE)</f>
        <v>0</v>
      </c>
      <c r="V482" s="246">
        <f>IF(L482="nio",0,IF(P482&gt;0,P482*J482/Z482,0))*VLOOKUP(B482,'2-Kosten per locatie'!$A$14:$C$56,3,FALSE)</f>
        <v>0</v>
      </c>
      <c r="W482" s="246">
        <f>IF(L482="nio",0,IF(Q482&gt;0,Q482*J482/AA482,0))*VLOOKUP(B482,'2-Kosten per locatie'!$A$14:$C$56,3,FALSE)</f>
        <v>0</v>
      </c>
      <c r="X482" s="337">
        <f>IF(L482="nio",0,IF(L482&gt;0,VLOOKUP(H482,'3-Productie normen'!A:L,VLOOKUP(L482,'3-Productie normen'!$B$35:$C$38,2,FALSE),FALSE)))</f>
        <v>0</v>
      </c>
      <c r="Y482" s="337">
        <f t="shared" si="78"/>
        <v>0</v>
      </c>
      <c r="Z482" s="337">
        <f t="shared" si="79"/>
        <v>0</v>
      </c>
      <c r="AA482" s="337">
        <f t="shared" si="80"/>
        <v>0</v>
      </c>
      <c r="AB482" s="338">
        <f>VLOOKUP(H482,'3-Productie normen'!A:O,12,FALSE)</f>
        <v>0</v>
      </c>
      <c r="AC482" s="338"/>
      <c r="AE482" s="339">
        <f t="shared" si="76"/>
        <v>0</v>
      </c>
    </row>
    <row r="483" spans="1:31" ht="14.1" customHeight="1">
      <c r="A483" s="71">
        <v>483</v>
      </c>
      <c r="B483" s="482" t="s">
        <v>74</v>
      </c>
      <c r="C483" s="482"/>
      <c r="D483" s="538">
        <v>1</v>
      </c>
      <c r="E483" s="334" t="s">
        <v>639</v>
      </c>
      <c r="F483" s="513" t="s">
        <v>185</v>
      </c>
      <c r="G483" s="298" t="s">
        <v>310</v>
      </c>
      <c r="H483" s="314" t="s">
        <v>569</v>
      </c>
      <c r="I483" s="505" t="s">
        <v>225</v>
      </c>
      <c r="J483" s="341">
        <v>103.93031999999999</v>
      </c>
      <c r="K483" s="336">
        <f t="shared" si="77"/>
        <v>0</v>
      </c>
      <c r="L483" s="247" t="s">
        <v>199</v>
      </c>
      <c r="M483" s="247"/>
      <c r="N483" s="247"/>
      <c r="O483" s="247"/>
      <c r="P483" s="247"/>
      <c r="Q483" s="247"/>
      <c r="R483" s="246">
        <f>IF(L483="nio",0,IF(L483&gt;0,L483*J483/X483,0))*VLOOKUP(B483,'2-Kosten per locatie'!$A$14:$C$56,3,FALSE)</f>
        <v>0</v>
      </c>
      <c r="S483" s="246">
        <f>IF(L483="nio",0,IF(M483&gt;0,M483*J483/Y483,0))*VLOOKUP(B483,'2-Kosten per locatie'!$A$14:$C$56,3,FALSE)</f>
        <v>0</v>
      </c>
      <c r="T483" s="246">
        <f>IF(L483="nio",0,IF(N483&gt;0,N483*J483/Z483,0))*VLOOKUP(B483,'2-Kosten per locatie'!$A$14:$C$56,3,FALSE)</f>
        <v>0</v>
      </c>
      <c r="U483" s="246">
        <f>IF(L483="nio",0,IF(O483&gt;0,O483*J483/AA483,0))*VLOOKUP(B483,'2-Kosten per locatie'!$A$14:$C$56,3,FALSE)</f>
        <v>0</v>
      </c>
      <c r="V483" s="246">
        <f>IF(L483="nio",0,IF(P483&gt;0,P483*J483/Z483,0))*VLOOKUP(B483,'2-Kosten per locatie'!$A$14:$C$56,3,FALSE)</f>
        <v>0</v>
      </c>
      <c r="W483" s="246">
        <f>IF(L483="nio",0,IF(Q483&gt;0,Q483*J483/AA483,0))*VLOOKUP(B483,'2-Kosten per locatie'!$A$14:$C$56,3,FALSE)</f>
        <v>0</v>
      </c>
      <c r="X483" s="337">
        <f>IF(L483="nio",0,IF(L483&gt;0,VLOOKUP(H483,'3-Productie normen'!A:L,VLOOKUP(L483,'3-Productie normen'!$B$35:$C$38,2,FALSE),FALSE)))</f>
        <v>0</v>
      </c>
      <c r="Y483" s="337">
        <f t="shared" si="78"/>
        <v>0</v>
      </c>
      <c r="Z483" s="337">
        <f t="shared" si="79"/>
        <v>0</v>
      </c>
      <c r="AA483" s="337">
        <f t="shared" si="80"/>
        <v>0</v>
      </c>
      <c r="AB483" s="338">
        <f>VLOOKUP(H483,'3-Productie normen'!A:O,12,FALSE)</f>
        <v>0</v>
      </c>
      <c r="AC483" s="338"/>
      <c r="AE483" s="339">
        <f t="shared" si="76"/>
        <v>0</v>
      </c>
    </row>
    <row r="484" spans="1:31" ht="14.1" customHeight="1">
      <c r="A484" s="71">
        <v>484</v>
      </c>
      <c r="B484" s="482" t="s">
        <v>74</v>
      </c>
      <c r="C484" s="482"/>
      <c r="D484" s="538">
        <v>1</v>
      </c>
      <c r="E484" s="334" t="s">
        <v>640</v>
      </c>
      <c r="F484" s="513" t="s">
        <v>197</v>
      </c>
      <c r="G484" s="298" t="s">
        <v>549</v>
      </c>
      <c r="H484" s="314" t="s">
        <v>569</v>
      </c>
      <c r="I484" s="504"/>
      <c r="J484" s="341">
        <v>24.565259999999999</v>
      </c>
      <c r="K484" s="336">
        <f t="shared" si="77"/>
        <v>0</v>
      </c>
      <c r="L484" s="247" t="s">
        <v>199</v>
      </c>
      <c r="M484" s="247"/>
      <c r="N484" s="247"/>
      <c r="O484" s="247"/>
      <c r="P484" s="247"/>
      <c r="Q484" s="247"/>
      <c r="R484" s="246">
        <f>IF(L484="nio",0,IF(L484&gt;0,L484*J484/X484,0))*VLOOKUP(B484,'2-Kosten per locatie'!$A$14:$C$56,3,FALSE)</f>
        <v>0</v>
      </c>
      <c r="S484" s="246">
        <f>IF(L484="nio",0,IF(M484&gt;0,M484*J484/Y484,0))*VLOOKUP(B484,'2-Kosten per locatie'!$A$14:$C$56,3,FALSE)</f>
        <v>0</v>
      </c>
      <c r="T484" s="246">
        <f>IF(L484="nio",0,IF(N484&gt;0,N484*J484/Z484,0))*VLOOKUP(B484,'2-Kosten per locatie'!$A$14:$C$56,3,FALSE)</f>
        <v>0</v>
      </c>
      <c r="U484" s="246">
        <f>IF(L484="nio",0,IF(O484&gt;0,O484*J484/AA484,0))*VLOOKUP(B484,'2-Kosten per locatie'!$A$14:$C$56,3,FALSE)</f>
        <v>0</v>
      </c>
      <c r="V484" s="246">
        <f>IF(L484="nio",0,IF(P484&gt;0,P484*J484/Z484,0))*VLOOKUP(B484,'2-Kosten per locatie'!$A$14:$C$56,3,FALSE)</f>
        <v>0</v>
      </c>
      <c r="W484" s="246">
        <f>IF(L484="nio",0,IF(Q484&gt;0,Q484*J484/AA484,0))*VLOOKUP(B484,'2-Kosten per locatie'!$A$14:$C$56,3,FALSE)</f>
        <v>0</v>
      </c>
      <c r="X484" s="337">
        <f>IF(L484="nio",0,IF(L484&gt;0,VLOOKUP(H484,'3-Productie normen'!A:L,VLOOKUP(L484,'3-Productie normen'!$B$35:$C$38,2,FALSE),FALSE)))</f>
        <v>0</v>
      </c>
      <c r="Y484" s="337">
        <f t="shared" si="78"/>
        <v>0</v>
      </c>
      <c r="Z484" s="337">
        <f t="shared" si="79"/>
        <v>0</v>
      </c>
      <c r="AA484" s="337">
        <f t="shared" si="80"/>
        <v>0</v>
      </c>
      <c r="AB484" s="338">
        <f>VLOOKUP(H484,'3-Productie normen'!A:O,12,FALSE)</f>
        <v>0</v>
      </c>
      <c r="AC484" s="338"/>
      <c r="AE484" s="339">
        <f t="shared" si="76"/>
        <v>0</v>
      </c>
    </row>
    <row r="485" spans="1:31" ht="14.1" customHeight="1">
      <c r="A485" s="71">
        <v>485</v>
      </c>
      <c r="B485" s="482" t="s">
        <v>74</v>
      </c>
      <c r="C485" s="482"/>
      <c r="D485" s="538">
        <v>1</v>
      </c>
      <c r="E485" s="334" t="s">
        <v>641</v>
      </c>
      <c r="F485" s="513" t="s">
        <v>185</v>
      </c>
      <c r="G485" s="298" t="s">
        <v>310</v>
      </c>
      <c r="H485" s="317" t="s">
        <v>128</v>
      </c>
      <c r="I485" s="505" t="s">
        <v>225</v>
      </c>
      <c r="J485" s="341">
        <v>12.199759999999999</v>
      </c>
      <c r="K485" s="336">
        <f t="shared" si="77"/>
        <v>255</v>
      </c>
      <c r="L485" s="247">
        <v>255</v>
      </c>
      <c r="M485" s="247"/>
      <c r="N485" s="247"/>
      <c r="O485" s="247"/>
      <c r="P485" s="247"/>
      <c r="Q485" s="247"/>
      <c r="R485" s="246" t="e">
        <f>IF(L485="nio",0,IF(L485&gt;0,L485*J485/X485,0))*VLOOKUP(B485,'2-Kosten per locatie'!$A$14:$C$56,3,FALSE)</f>
        <v>#DIV/0!</v>
      </c>
      <c r="S485" s="246">
        <f>IF(L485="nio",0,IF(M485&gt;0,M485*J485/Y485,0))*VLOOKUP(B485,'2-Kosten per locatie'!$A$14:$C$56,3,FALSE)</f>
        <v>0</v>
      </c>
      <c r="T485" s="246">
        <f>IF(L485="nio",0,IF(N485&gt;0,N485*J485/Z485,0))*VLOOKUP(B485,'2-Kosten per locatie'!$A$14:$C$56,3,FALSE)</f>
        <v>0</v>
      </c>
      <c r="U485" s="246">
        <f>IF(L485="nio",0,IF(O485&gt;0,O485*J485/AA485,0))*VLOOKUP(B485,'2-Kosten per locatie'!$A$14:$C$56,3,FALSE)</f>
        <v>0</v>
      </c>
      <c r="V485" s="246">
        <f>IF(L485="nio",0,IF(P485&gt;0,P485*J485/Z485,0))*VLOOKUP(B485,'2-Kosten per locatie'!$A$14:$C$56,3,FALSE)</f>
        <v>0</v>
      </c>
      <c r="W485" s="246">
        <f>IF(L485="nio",0,IF(Q485&gt;0,Q485*J485/AA485,0))*VLOOKUP(B485,'2-Kosten per locatie'!$A$14:$C$56,3,FALSE)</f>
        <v>0</v>
      </c>
      <c r="X485" s="337">
        <f>IF(L485="nio",0,IF(L485&gt;0,VLOOKUP(H485,'3-Productie normen'!A:L,VLOOKUP(L485,'3-Productie normen'!$B$35:$C$38,2,FALSE),FALSE)))</f>
        <v>0</v>
      </c>
      <c r="Y485" s="337">
        <f t="shared" si="78"/>
        <v>0</v>
      </c>
      <c r="Z485" s="337">
        <f t="shared" si="79"/>
        <v>0</v>
      </c>
      <c r="AA485" s="337">
        <f t="shared" si="80"/>
        <v>0</v>
      </c>
      <c r="AB485" s="338" t="str">
        <f>VLOOKUP(H485,'3-Productie normen'!A:O,12,FALSE)</f>
        <v>B</v>
      </c>
      <c r="AC485" s="338"/>
      <c r="AE485" s="339">
        <f t="shared" si="76"/>
        <v>3110.9387999999999</v>
      </c>
    </row>
    <row r="486" spans="1:31" ht="14.1" customHeight="1">
      <c r="A486" s="71">
        <v>486</v>
      </c>
      <c r="B486" s="482" t="s">
        <v>74</v>
      </c>
      <c r="C486" s="482"/>
      <c r="D486" s="538">
        <v>1</v>
      </c>
      <c r="E486" s="334" t="s">
        <v>642</v>
      </c>
      <c r="F486" s="513" t="s">
        <v>185</v>
      </c>
      <c r="G486" s="298" t="s">
        <v>310</v>
      </c>
      <c r="H486" s="314" t="s">
        <v>128</v>
      </c>
      <c r="I486" s="505" t="s">
        <v>225</v>
      </c>
      <c r="J486" s="341">
        <v>22.8964</v>
      </c>
      <c r="K486" s="336">
        <f t="shared" si="77"/>
        <v>255</v>
      </c>
      <c r="L486" s="247">
        <v>255</v>
      </c>
      <c r="M486" s="247"/>
      <c r="N486" s="247"/>
      <c r="O486" s="247"/>
      <c r="P486" s="247"/>
      <c r="Q486" s="247"/>
      <c r="R486" s="246" t="e">
        <f>IF(L486="nio",0,IF(L486&gt;0,L486*J486/X486,0))*VLOOKUP(B486,'2-Kosten per locatie'!$A$14:$C$56,3,FALSE)</f>
        <v>#DIV/0!</v>
      </c>
      <c r="S486" s="246">
        <f>IF(L486="nio",0,IF(M486&gt;0,M486*J486/Y486,0))*VLOOKUP(B486,'2-Kosten per locatie'!$A$14:$C$56,3,FALSE)</f>
        <v>0</v>
      </c>
      <c r="T486" s="246">
        <f>IF(L486="nio",0,IF(N486&gt;0,N486*J486/Z486,0))*VLOOKUP(B486,'2-Kosten per locatie'!$A$14:$C$56,3,FALSE)</f>
        <v>0</v>
      </c>
      <c r="U486" s="246">
        <f>IF(L486="nio",0,IF(O486&gt;0,O486*J486/AA486,0))*VLOOKUP(B486,'2-Kosten per locatie'!$A$14:$C$56,3,FALSE)</f>
        <v>0</v>
      </c>
      <c r="V486" s="246">
        <f>IF(L486="nio",0,IF(P486&gt;0,P486*J486/Z486,0))*VLOOKUP(B486,'2-Kosten per locatie'!$A$14:$C$56,3,FALSE)</f>
        <v>0</v>
      </c>
      <c r="W486" s="246">
        <f>IF(L486="nio",0,IF(Q486&gt;0,Q486*J486/AA486,0))*VLOOKUP(B486,'2-Kosten per locatie'!$A$14:$C$56,3,FALSE)</f>
        <v>0</v>
      </c>
      <c r="X486" s="337">
        <f>IF(L486="nio",0,IF(L486&gt;0,VLOOKUP(H486,'3-Productie normen'!A:L,VLOOKUP(L486,'3-Productie normen'!$B$35:$C$38,2,FALSE),FALSE)))</f>
        <v>0</v>
      </c>
      <c r="Y486" s="337">
        <f t="shared" si="78"/>
        <v>0</v>
      </c>
      <c r="Z486" s="337">
        <f t="shared" si="79"/>
        <v>0</v>
      </c>
      <c r="AA486" s="337">
        <f t="shared" si="80"/>
        <v>0</v>
      </c>
      <c r="AB486" s="338" t="str">
        <f>VLOOKUP(H486,'3-Productie normen'!A:O,12,FALSE)</f>
        <v>B</v>
      </c>
      <c r="AC486" s="338"/>
      <c r="AE486" s="339">
        <f t="shared" si="76"/>
        <v>5838.5820000000003</v>
      </c>
    </row>
    <row r="487" spans="1:31" ht="14.1" customHeight="1">
      <c r="A487" s="71">
        <v>487</v>
      </c>
      <c r="B487" s="482" t="s">
        <v>74</v>
      </c>
      <c r="C487" s="482"/>
      <c r="D487" s="538">
        <v>1</v>
      </c>
      <c r="E487" s="334" t="s">
        <v>593</v>
      </c>
      <c r="F487" s="513" t="s">
        <v>185</v>
      </c>
      <c r="G487" s="298" t="s">
        <v>310</v>
      </c>
      <c r="H487" s="314" t="s">
        <v>128</v>
      </c>
      <c r="I487" s="505" t="s">
        <v>225</v>
      </c>
      <c r="J487" s="341">
        <v>19.442609999999998</v>
      </c>
      <c r="K487" s="336">
        <f t="shared" si="77"/>
        <v>255</v>
      </c>
      <c r="L487" s="247">
        <v>255</v>
      </c>
      <c r="M487" s="247"/>
      <c r="N487" s="247"/>
      <c r="O487" s="247"/>
      <c r="P487" s="247"/>
      <c r="Q487" s="247"/>
      <c r="R487" s="246" t="e">
        <f>IF(L487="nio",0,IF(L487&gt;0,L487*J487/X487,0))*VLOOKUP(B487,'2-Kosten per locatie'!$A$14:$C$56,3,FALSE)</f>
        <v>#DIV/0!</v>
      </c>
      <c r="S487" s="246">
        <f>IF(L487="nio",0,IF(M487&gt;0,M487*J487/Y487,0))*VLOOKUP(B487,'2-Kosten per locatie'!$A$14:$C$56,3,FALSE)</f>
        <v>0</v>
      </c>
      <c r="T487" s="246">
        <f>IF(L487="nio",0,IF(N487&gt;0,N487*J487/Z487,0))*VLOOKUP(B487,'2-Kosten per locatie'!$A$14:$C$56,3,FALSE)</f>
        <v>0</v>
      </c>
      <c r="U487" s="246">
        <f>IF(L487="nio",0,IF(O487&gt;0,O487*J487/AA487,0))*VLOOKUP(B487,'2-Kosten per locatie'!$A$14:$C$56,3,FALSE)</f>
        <v>0</v>
      </c>
      <c r="V487" s="246">
        <f>IF(L487="nio",0,IF(P487&gt;0,P487*J487/Z487,0))*VLOOKUP(B487,'2-Kosten per locatie'!$A$14:$C$56,3,FALSE)</f>
        <v>0</v>
      </c>
      <c r="W487" s="246">
        <f>IF(L487="nio",0,IF(Q487&gt;0,Q487*J487/AA487,0))*VLOOKUP(B487,'2-Kosten per locatie'!$A$14:$C$56,3,FALSE)</f>
        <v>0</v>
      </c>
      <c r="X487" s="337">
        <f>IF(L487="nio",0,IF(L487&gt;0,VLOOKUP(H487,'3-Productie normen'!A:L,VLOOKUP(L487,'3-Productie normen'!$B$35:$C$38,2,FALSE),FALSE)))</f>
        <v>0</v>
      </c>
      <c r="Y487" s="337">
        <f t="shared" si="78"/>
        <v>0</v>
      </c>
      <c r="Z487" s="337">
        <f t="shared" si="79"/>
        <v>0</v>
      </c>
      <c r="AA487" s="337">
        <f t="shared" si="80"/>
        <v>0</v>
      </c>
      <c r="AB487" s="338" t="str">
        <f>VLOOKUP(H487,'3-Productie normen'!A:O,12,FALSE)</f>
        <v>B</v>
      </c>
      <c r="AC487" s="338"/>
      <c r="AE487" s="339">
        <f t="shared" si="76"/>
        <v>4957.8655499999995</v>
      </c>
    </row>
    <row r="488" spans="1:31" ht="14.1" customHeight="1">
      <c r="A488" s="71">
        <v>488</v>
      </c>
      <c r="B488" s="482" t="s">
        <v>74</v>
      </c>
      <c r="C488" s="482"/>
      <c r="D488" s="538">
        <v>1</v>
      </c>
      <c r="E488" s="334" t="s">
        <v>594</v>
      </c>
      <c r="F488" s="513" t="s">
        <v>185</v>
      </c>
      <c r="G488" s="298" t="s">
        <v>633</v>
      </c>
      <c r="H488" s="314" t="s">
        <v>145</v>
      </c>
      <c r="I488" s="504" t="s">
        <v>225</v>
      </c>
      <c r="J488" s="341">
        <v>52.083100000000002</v>
      </c>
      <c r="K488" s="336">
        <f t="shared" si="77"/>
        <v>255</v>
      </c>
      <c r="L488" s="247">
        <v>255</v>
      </c>
      <c r="M488" s="247"/>
      <c r="N488" s="247"/>
      <c r="O488" s="247"/>
      <c r="P488" s="247"/>
      <c r="Q488" s="247"/>
      <c r="R488" s="246" t="e">
        <f>IF(L488="nio",0,IF(L488&gt;0,L488*J488/X488,0))*VLOOKUP(B488,'2-Kosten per locatie'!$A$14:$C$56,3,FALSE)</f>
        <v>#DIV/0!</v>
      </c>
      <c r="S488" s="246">
        <f>IF(L488="nio",0,IF(M488&gt;0,M488*J488/Y488,0))*VLOOKUP(B488,'2-Kosten per locatie'!$A$14:$C$56,3,FALSE)</f>
        <v>0</v>
      </c>
      <c r="T488" s="246">
        <f>IF(L488="nio",0,IF(N488&gt;0,N488*J488/Z488,0))*VLOOKUP(B488,'2-Kosten per locatie'!$A$14:$C$56,3,FALSE)</f>
        <v>0</v>
      </c>
      <c r="U488" s="246">
        <f>IF(L488="nio",0,IF(O488&gt;0,O488*J488/AA488,0))*VLOOKUP(B488,'2-Kosten per locatie'!$A$14:$C$56,3,FALSE)</f>
        <v>0</v>
      </c>
      <c r="V488" s="246">
        <f>IF(L488="nio",0,IF(P488&gt;0,P488*J488/Z488,0))*VLOOKUP(B488,'2-Kosten per locatie'!$A$14:$C$56,3,FALSE)</f>
        <v>0</v>
      </c>
      <c r="W488" s="246">
        <f>IF(L488="nio",0,IF(Q488&gt;0,Q488*J488/AA488,0))*VLOOKUP(B488,'2-Kosten per locatie'!$A$14:$C$56,3,FALSE)</f>
        <v>0</v>
      </c>
      <c r="X488" s="337">
        <f>IF(L488="nio",0,IF(L488&gt;0,VLOOKUP(H488,'3-Productie normen'!A:L,VLOOKUP(L488,'3-Productie normen'!$B$35:$C$38,2,FALSE),FALSE)))</f>
        <v>0</v>
      </c>
      <c r="Y488" s="337">
        <f t="shared" si="78"/>
        <v>0</v>
      </c>
      <c r="Z488" s="337">
        <f t="shared" si="79"/>
        <v>0</v>
      </c>
      <c r="AA488" s="337">
        <f t="shared" si="80"/>
        <v>0</v>
      </c>
      <c r="AB488" s="338" t="str">
        <f>VLOOKUP(H488,'3-Productie normen'!A:O,12,FALSE)</f>
        <v>B</v>
      </c>
      <c r="AC488" s="338"/>
      <c r="AE488" s="339">
        <f t="shared" si="76"/>
        <v>13281.190500000001</v>
      </c>
    </row>
    <row r="489" spans="1:31" ht="14.1" customHeight="1">
      <c r="A489" s="71">
        <v>489</v>
      </c>
      <c r="B489" s="482" t="s">
        <v>74</v>
      </c>
      <c r="C489" s="482"/>
      <c r="D489" s="538">
        <v>1</v>
      </c>
      <c r="E489" s="334" t="s">
        <v>595</v>
      </c>
      <c r="F489" s="513" t="s">
        <v>197</v>
      </c>
      <c r="G489" s="298" t="s">
        <v>554</v>
      </c>
      <c r="H489" s="314" t="s">
        <v>569</v>
      </c>
      <c r="I489" s="504"/>
      <c r="J489" s="341">
        <v>18.937249999999999</v>
      </c>
      <c r="K489" s="336">
        <f t="shared" si="77"/>
        <v>0</v>
      </c>
      <c r="L489" s="247" t="s">
        <v>199</v>
      </c>
      <c r="M489" s="247"/>
      <c r="N489" s="247"/>
      <c r="O489" s="247"/>
      <c r="P489" s="247"/>
      <c r="Q489" s="247"/>
      <c r="R489" s="246">
        <f>IF(L489="nio",0,IF(L489&gt;0,L489*J489/X489,0))*VLOOKUP(B489,'2-Kosten per locatie'!$A$14:$C$56,3,FALSE)</f>
        <v>0</v>
      </c>
      <c r="S489" s="246">
        <f>IF(L489="nio",0,IF(M489&gt;0,M489*J489/Y489,0))*VLOOKUP(B489,'2-Kosten per locatie'!$A$14:$C$56,3,FALSE)</f>
        <v>0</v>
      </c>
      <c r="T489" s="246">
        <f>IF(L489="nio",0,IF(N489&gt;0,N489*J489/Z489,0))*VLOOKUP(B489,'2-Kosten per locatie'!$A$14:$C$56,3,FALSE)</f>
        <v>0</v>
      </c>
      <c r="U489" s="246">
        <f>IF(L489="nio",0,IF(O489&gt;0,O489*J489/AA489,0))*VLOOKUP(B489,'2-Kosten per locatie'!$A$14:$C$56,3,FALSE)</f>
        <v>0</v>
      </c>
      <c r="V489" s="246">
        <f>IF(L489="nio",0,IF(P489&gt;0,P489*J489/Z489,0))*VLOOKUP(B489,'2-Kosten per locatie'!$A$14:$C$56,3,FALSE)</f>
        <v>0</v>
      </c>
      <c r="W489" s="246">
        <f>IF(L489="nio",0,IF(Q489&gt;0,Q489*J489/AA489,0))*VLOOKUP(B489,'2-Kosten per locatie'!$A$14:$C$56,3,FALSE)</f>
        <v>0</v>
      </c>
      <c r="X489" s="337">
        <f>IF(L489="nio",0,IF(L489&gt;0,VLOOKUP(H489,'3-Productie normen'!A:L,VLOOKUP(L489,'3-Productie normen'!$B$35:$C$38,2,FALSE),FALSE)))</f>
        <v>0</v>
      </c>
      <c r="Y489" s="337">
        <f t="shared" si="78"/>
        <v>0</v>
      </c>
      <c r="Z489" s="337">
        <f t="shared" si="79"/>
        <v>0</v>
      </c>
      <c r="AA489" s="337">
        <f t="shared" si="80"/>
        <v>0</v>
      </c>
      <c r="AB489" s="338">
        <f>VLOOKUP(H489,'3-Productie normen'!A:O,12,FALSE)</f>
        <v>0</v>
      </c>
      <c r="AC489" s="338"/>
      <c r="AE489" s="339">
        <f t="shared" si="76"/>
        <v>0</v>
      </c>
    </row>
    <row r="490" spans="1:31" ht="14.1" customHeight="1">
      <c r="A490" s="71">
        <v>490</v>
      </c>
      <c r="B490" s="482" t="s">
        <v>74</v>
      </c>
      <c r="C490" s="482"/>
      <c r="D490" s="538">
        <v>1</v>
      </c>
      <c r="E490" s="334" t="s">
        <v>643</v>
      </c>
      <c r="F490" s="513" t="s">
        <v>197</v>
      </c>
      <c r="G490" s="298" t="s">
        <v>554</v>
      </c>
      <c r="H490" s="314" t="s">
        <v>569</v>
      </c>
      <c r="I490" s="504"/>
      <c r="J490" s="341">
        <v>16.556799999999999</v>
      </c>
      <c r="K490" s="336">
        <f t="shared" si="77"/>
        <v>0</v>
      </c>
      <c r="L490" s="247" t="s">
        <v>199</v>
      </c>
      <c r="M490" s="247"/>
      <c r="N490" s="247"/>
      <c r="O490" s="247"/>
      <c r="P490" s="247"/>
      <c r="Q490" s="247"/>
      <c r="R490" s="246">
        <f>IF(L490="nio",0,IF(L490&gt;0,L490*J490/X490,0))*VLOOKUP(B490,'2-Kosten per locatie'!$A$14:$C$56,3,FALSE)</f>
        <v>0</v>
      </c>
      <c r="S490" s="246">
        <f>IF(L490="nio",0,IF(M490&gt;0,M490*J490/Y490,0))*VLOOKUP(B490,'2-Kosten per locatie'!$A$14:$C$56,3,FALSE)</f>
        <v>0</v>
      </c>
      <c r="T490" s="246">
        <f>IF(L490="nio",0,IF(N490&gt;0,N490*J490/Z490,0))*VLOOKUP(B490,'2-Kosten per locatie'!$A$14:$C$56,3,FALSE)</f>
        <v>0</v>
      </c>
      <c r="U490" s="246">
        <f>IF(L490="nio",0,IF(O490&gt;0,O490*J490/AA490,0))*VLOOKUP(B490,'2-Kosten per locatie'!$A$14:$C$56,3,FALSE)</f>
        <v>0</v>
      </c>
      <c r="V490" s="246">
        <f>IF(L490="nio",0,IF(P490&gt;0,P490*J490/Z490,0))*VLOOKUP(B490,'2-Kosten per locatie'!$A$14:$C$56,3,FALSE)</f>
        <v>0</v>
      </c>
      <c r="W490" s="246">
        <f>IF(L490="nio",0,IF(Q490&gt;0,Q490*J490/AA490,0))*VLOOKUP(B490,'2-Kosten per locatie'!$A$14:$C$56,3,FALSE)</f>
        <v>0</v>
      </c>
      <c r="X490" s="337">
        <f>IF(L490="nio",0,IF(L490&gt;0,VLOOKUP(H490,'3-Productie normen'!A:L,VLOOKUP(L490,'3-Productie normen'!$B$35:$C$38,2,FALSE),FALSE)))</f>
        <v>0</v>
      </c>
      <c r="Y490" s="337">
        <f t="shared" si="78"/>
        <v>0</v>
      </c>
      <c r="Z490" s="337">
        <f t="shared" si="79"/>
        <v>0</v>
      </c>
      <c r="AA490" s="337">
        <f t="shared" si="80"/>
        <v>0</v>
      </c>
      <c r="AB490" s="338">
        <f>VLOOKUP(H490,'3-Productie normen'!A:O,12,FALSE)</f>
        <v>0</v>
      </c>
      <c r="AC490" s="338"/>
      <c r="AE490" s="339">
        <f t="shared" si="76"/>
        <v>0</v>
      </c>
    </row>
    <row r="491" spans="1:31" ht="14.1" customHeight="1">
      <c r="A491" s="71">
        <v>491</v>
      </c>
      <c r="B491" s="482" t="s">
        <v>74</v>
      </c>
      <c r="C491" s="482"/>
      <c r="D491" s="538">
        <v>1</v>
      </c>
      <c r="E491" s="334" t="s">
        <v>644</v>
      </c>
      <c r="F491" s="513" t="s">
        <v>185</v>
      </c>
      <c r="G491" s="298" t="s">
        <v>310</v>
      </c>
      <c r="H491" s="314" t="s">
        <v>569</v>
      </c>
      <c r="I491" s="505" t="s">
        <v>225</v>
      </c>
      <c r="J491" s="341">
        <v>69.663409999999999</v>
      </c>
      <c r="K491" s="336">
        <f t="shared" si="77"/>
        <v>0</v>
      </c>
      <c r="L491" s="247" t="s">
        <v>199</v>
      </c>
      <c r="M491" s="247"/>
      <c r="N491" s="247"/>
      <c r="O491" s="247"/>
      <c r="P491" s="247"/>
      <c r="Q491" s="247"/>
      <c r="R491" s="246">
        <f>IF(L491="nio",0,IF(L491&gt;0,L491*J491/X491,0))*VLOOKUP(B491,'2-Kosten per locatie'!$A$14:$C$56,3,FALSE)</f>
        <v>0</v>
      </c>
      <c r="S491" s="246">
        <f>IF(L491="nio",0,IF(M491&gt;0,M491*J491/Y491,0))*VLOOKUP(B491,'2-Kosten per locatie'!$A$14:$C$56,3,FALSE)</f>
        <v>0</v>
      </c>
      <c r="T491" s="246">
        <f>IF(L491="nio",0,IF(N491&gt;0,N491*J491/Z491,0))*VLOOKUP(B491,'2-Kosten per locatie'!$A$14:$C$56,3,FALSE)</f>
        <v>0</v>
      </c>
      <c r="U491" s="246">
        <f>IF(L491="nio",0,IF(O491&gt;0,O491*J491/AA491,0))*VLOOKUP(B491,'2-Kosten per locatie'!$A$14:$C$56,3,FALSE)</f>
        <v>0</v>
      </c>
      <c r="V491" s="246">
        <f>IF(L491="nio",0,IF(P491&gt;0,P491*J491/Z491,0))*VLOOKUP(B491,'2-Kosten per locatie'!$A$14:$C$56,3,FALSE)</f>
        <v>0</v>
      </c>
      <c r="W491" s="246">
        <f>IF(L491="nio",0,IF(Q491&gt;0,Q491*J491/AA491,0))*VLOOKUP(B491,'2-Kosten per locatie'!$A$14:$C$56,3,FALSE)</f>
        <v>0</v>
      </c>
      <c r="X491" s="337">
        <f>IF(L491="nio",0,IF(L491&gt;0,VLOOKUP(H491,'3-Productie normen'!A:L,VLOOKUP(L491,'3-Productie normen'!$B$35:$C$38,2,FALSE),FALSE)))</f>
        <v>0</v>
      </c>
      <c r="Y491" s="337">
        <f t="shared" si="78"/>
        <v>0</v>
      </c>
      <c r="Z491" s="337">
        <f t="shared" si="79"/>
        <v>0</v>
      </c>
      <c r="AA491" s="337">
        <f t="shared" si="80"/>
        <v>0</v>
      </c>
      <c r="AB491" s="338">
        <f>VLOOKUP(H491,'3-Productie normen'!A:O,12,FALSE)</f>
        <v>0</v>
      </c>
      <c r="AC491" s="338"/>
      <c r="AE491" s="339">
        <f t="shared" si="76"/>
        <v>0</v>
      </c>
    </row>
    <row r="492" spans="1:31" ht="14.1" customHeight="1">
      <c r="A492" s="71">
        <v>492</v>
      </c>
      <c r="B492" s="482" t="s">
        <v>74</v>
      </c>
      <c r="C492" s="482"/>
      <c r="D492" s="538">
        <v>1</v>
      </c>
      <c r="E492" s="334" t="s">
        <v>645</v>
      </c>
      <c r="F492" s="513" t="s">
        <v>185</v>
      </c>
      <c r="G492" s="298" t="s">
        <v>137</v>
      </c>
      <c r="H492" s="314" t="s">
        <v>569</v>
      </c>
      <c r="I492" s="504"/>
      <c r="J492" s="341">
        <v>4.4850000000000003</v>
      </c>
      <c r="K492" s="336">
        <f t="shared" si="77"/>
        <v>0</v>
      </c>
      <c r="L492" s="247" t="s">
        <v>199</v>
      </c>
      <c r="M492" s="247"/>
      <c r="N492" s="247"/>
      <c r="O492" s="247"/>
      <c r="P492" s="247"/>
      <c r="Q492" s="247"/>
      <c r="R492" s="246">
        <f>IF(L492="nio",0,IF(L492&gt;0,L492*J492/X492,0))*VLOOKUP(B492,'2-Kosten per locatie'!$A$14:$C$56,3,FALSE)</f>
        <v>0</v>
      </c>
      <c r="S492" s="246">
        <f>IF(L492="nio",0,IF(M492&gt;0,M492*J492/Y492,0))*VLOOKUP(B492,'2-Kosten per locatie'!$A$14:$C$56,3,FALSE)</f>
        <v>0</v>
      </c>
      <c r="T492" s="246">
        <f>IF(L492="nio",0,IF(N492&gt;0,N492*J492/Z492,0))*VLOOKUP(B492,'2-Kosten per locatie'!$A$14:$C$56,3,FALSE)</f>
        <v>0</v>
      </c>
      <c r="U492" s="246">
        <f>IF(L492="nio",0,IF(O492&gt;0,O492*J492/AA492,0))*VLOOKUP(B492,'2-Kosten per locatie'!$A$14:$C$56,3,FALSE)</f>
        <v>0</v>
      </c>
      <c r="V492" s="246">
        <f>IF(L492="nio",0,IF(P492&gt;0,P492*J492/Z492,0))*VLOOKUP(B492,'2-Kosten per locatie'!$A$14:$C$56,3,FALSE)</f>
        <v>0</v>
      </c>
      <c r="W492" s="246">
        <f>IF(L492="nio",0,IF(Q492&gt;0,Q492*J492/AA492,0))*VLOOKUP(B492,'2-Kosten per locatie'!$A$14:$C$56,3,FALSE)</f>
        <v>0</v>
      </c>
      <c r="X492" s="337">
        <f>IF(L492="nio",0,IF(L492&gt;0,VLOOKUP(H492,'3-Productie normen'!A:L,VLOOKUP(L492,'3-Productie normen'!$B$35:$C$38,2,FALSE),FALSE)))</f>
        <v>0</v>
      </c>
      <c r="Y492" s="337">
        <f t="shared" si="78"/>
        <v>0</v>
      </c>
      <c r="Z492" s="337">
        <f t="shared" si="79"/>
        <v>0</v>
      </c>
      <c r="AA492" s="337">
        <f t="shared" si="80"/>
        <v>0</v>
      </c>
      <c r="AB492" s="338">
        <f>VLOOKUP(H492,'3-Productie normen'!A:O,12,FALSE)</f>
        <v>0</v>
      </c>
      <c r="AC492" s="338"/>
      <c r="AE492" s="339">
        <f t="shared" si="76"/>
        <v>0</v>
      </c>
    </row>
    <row r="493" spans="1:31" ht="14.1" customHeight="1">
      <c r="A493" s="71">
        <v>493</v>
      </c>
      <c r="B493" s="482" t="s">
        <v>74</v>
      </c>
      <c r="C493" s="482"/>
      <c r="D493" s="538">
        <v>1</v>
      </c>
      <c r="E493" s="334" t="s">
        <v>596</v>
      </c>
      <c r="F493" s="513" t="s">
        <v>185</v>
      </c>
      <c r="G493" s="298" t="s">
        <v>143</v>
      </c>
      <c r="H493" s="314" t="s">
        <v>569</v>
      </c>
      <c r="I493" s="504" t="s">
        <v>225</v>
      </c>
      <c r="J493" s="341">
        <v>5.2428400000000002</v>
      </c>
      <c r="K493" s="336">
        <f t="shared" si="77"/>
        <v>0</v>
      </c>
      <c r="L493" s="247" t="s">
        <v>199</v>
      </c>
      <c r="M493" s="247"/>
      <c r="N493" s="247"/>
      <c r="O493" s="247"/>
      <c r="P493" s="247"/>
      <c r="Q493" s="247"/>
      <c r="R493" s="246">
        <f>IF(L493="nio",0,IF(L493&gt;0,L493*J493/X493,0))*VLOOKUP(B493,'2-Kosten per locatie'!$A$14:$C$56,3,FALSE)</f>
        <v>0</v>
      </c>
      <c r="S493" s="246">
        <f>IF(L493="nio",0,IF(M493&gt;0,M493*J493/Y493,0))*VLOOKUP(B493,'2-Kosten per locatie'!$A$14:$C$56,3,FALSE)</f>
        <v>0</v>
      </c>
      <c r="T493" s="246">
        <f>IF(L493="nio",0,IF(N493&gt;0,N493*J493/Z493,0))*VLOOKUP(B493,'2-Kosten per locatie'!$A$14:$C$56,3,FALSE)</f>
        <v>0</v>
      </c>
      <c r="U493" s="246">
        <f>IF(L493="nio",0,IF(O493&gt;0,O493*J493/AA493,0))*VLOOKUP(B493,'2-Kosten per locatie'!$A$14:$C$56,3,FALSE)</f>
        <v>0</v>
      </c>
      <c r="V493" s="246">
        <f>IF(L493="nio",0,IF(P493&gt;0,P493*J493/Z493,0))*VLOOKUP(B493,'2-Kosten per locatie'!$A$14:$C$56,3,FALSE)</f>
        <v>0</v>
      </c>
      <c r="W493" s="246">
        <f>IF(L493="nio",0,IF(Q493&gt;0,Q493*J493/AA493,0))*VLOOKUP(B493,'2-Kosten per locatie'!$A$14:$C$56,3,FALSE)</f>
        <v>0</v>
      </c>
      <c r="X493" s="337">
        <f>IF(L493="nio",0,IF(L493&gt;0,VLOOKUP(H493,'3-Productie normen'!A:L,VLOOKUP(L493,'3-Productie normen'!$B$35:$C$38,2,FALSE),FALSE)))</f>
        <v>0</v>
      </c>
      <c r="Y493" s="337">
        <f t="shared" si="78"/>
        <v>0</v>
      </c>
      <c r="Z493" s="337">
        <f t="shared" si="79"/>
        <v>0</v>
      </c>
      <c r="AA493" s="337">
        <f t="shared" si="80"/>
        <v>0</v>
      </c>
      <c r="AB493" s="338">
        <f>VLOOKUP(H493,'3-Productie normen'!A:O,12,FALSE)</f>
        <v>0</v>
      </c>
      <c r="AC493" s="338"/>
      <c r="AE493" s="339">
        <f t="shared" si="76"/>
        <v>0</v>
      </c>
    </row>
    <row r="494" spans="1:31" ht="14.1" customHeight="1">
      <c r="A494" s="71">
        <v>494</v>
      </c>
      <c r="B494" s="482" t="s">
        <v>74</v>
      </c>
      <c r="C494" s="482"/>
      <c r="D494" s="538">
        <v>1</v>
      </c>
      <c r="E494" s="334" t="s">
        <v>646</v>
      </c>
      <c r="F494" s="513" t="s">
        <v>197</v>
      </c>
      <c r="G494" s="298" t="s">
        <v>554</v>
      </c>
      <c r="H494" s="314" t="s">
        <v>569</v>
      </c>
      <c r="I494" s="504"/>
      <c r="J494" s="341">
        <v>4.0389499999999998</v>
      </c>
      <c r="K494" s="336">
        <f t="shared" si="77"/>
        <v>0</v>
      </c>
      <c r="L494" s="247" t="s">
        <v>199</v>
      </c>
      <c r="M494" s="247"/>
      <c r="N494" s="247"/>
      <c r="O494" s="247"/>
      <c r="P494" s="247"/>
      <c r="Q494" s="247"/>
      <c r="R494" s="246">
        <f>IF(L494="nio",0,IF(L494&gt;0,L494*J494/X494,0))*VLOOKUP(B494,'2-Kosten per locatie'!$A$14:$C$56,3,FALSE)</f>
        <v>0</v>
      </c>
      <c r="S494" s="246">
        <f>IF(L494="nio",0,IF(M494&gt;0,M494*J494/Y494,0))*VLOOKUP(B494,'2-Kosten per locatie'!$A$14:$C$56,3,FALSE)</f>
        <v>0</v>
      </c>
      <c r="T494" s="246">
        <f>IF(L494="nio",0,IF(N494&gt;0,N494*J494/Z494,0))*VLOOKUP(B494,'2-Kosten per locatie'!$A$14:$C$56,3,FALSE)</f>
        <v>0</v>
      </c>
      <c r="U494" s="246">
        <f>IF(L494="nio",0,IF(O494&gt;0,O494*J494/AA494,0))*VLOOKUP(B494,'2-Kosten per locatie'!$A$14:$C$56,3,FALSE)</f>
        <v>0</v>
      </c>
      <c r="V494" s="246">
        <f>IF(L494="nio",0,IF(P494&gt;0,P494*J494/Z494,0))*VLOOKUP(B494,'2-Kosten per locatie'!$A$14:$C$56,3,FALSE)</f>
        <v>0</v>
      </c>
      <c r="W494" s="246">
        <f>IF(L494="nio",0,IF(Q494&gt;0,Q494*J494/AA494,0))*VLOOKUP(B494,'2-Kosten per locatie'!$A$14:$C$56,3,FALSE)</f>
        <v>0</v>
      </c>
      <c r="X494" s="337">
        <f>IF(L494="nio",0,IF(L494&gt;0,VLOOKUP(H494,'3-Productie normen'!A:L,VLOOKUP(L494,'3-Productie normen'!$B$35:$C$38,2,FALSE),FALSE)))</f>
        <v>0</v>
      </c>
      <c r="Y494" s="337">
        <f t="shared" si="78"/>
        <v>0</v>
      </c>
      <c r="Z494" s="337">
        <f t="shared" si="79"/>
        <v>0</v>
      </c>
      <c r="AA494" s="337">
        <f t="shared" si="80"/>
        <v>0</v>
      </c>
      <c r="AB494" s="338">
        <f>VLOOKUP(H494,'3-Productie normen'!A:O,12,FALSE)</f>
        <v>0</v>
      </c>
      <c r="AC494" s="338"/>
      <c r="AE494" s="339">
        <f t="shared" si="76"/>
        <v>0</v>
      </c>
    </row>
    <row r="495" spans="1:31" ht="14.1" customHeight="1">
      <c r="A495" s="71">
        <v>495</v>
      </c>
      <c r="B495" s="482" t="s">
        <v>74</v>
      </c>
      <c r="C495" s="482"/>
      <c r="D495" s="538">
        <v>1</v>
      </c>
      <c r="E495" s="334" t="s">
        <v>647</v>
      </c>
      <c r="F495" s="513" t="s">
        <v>197</v>
      </c>
      <c r="G495" s="298" t="s">
        <v>554</v>
      </c>
      <c r="H495" s="314" t="s">
        <v>569</v>
      </c>
      <c r="I495" s="504"/>
      <c r="J495" s="341">
        <v>8.9639000000000006</v>
      </c>
      <c r="K495" s="336">
        <f t="shared" si="77"/>
        <v>0</v>
      </c>
      <c r="L495" s="247" t="s">
        <v>199</v>
      </c>
      <c r="M495" s="247"/>
      <c r="N495" s="247"/>
      <c r="O495" s="247"/>
      <c r="P495" s="247"/>
      <c r="Q495" s="247"/>
      <c r="R495" s="246">
        <f>IF(L495="nio",0,IF(L495&gt;0,L495*J495/X495,0))*VLOOKUP(B495,'2-Kosten per locatie'!$A$14:$C$56,3,FALSE)</f>
        <v>0</v>
      </c>
      <c r="S495" s="246">
        <f>IF(L495="nio",0,IF(M495&gt;0,M495*J495/Y495,0))*VLOOKUP(B495,'2-Kosten per locatie'!$A$14:$C$56,3,FALSE)</f>
        <v>0</v>
      </c>
      <c r="T495" s="246">
        <f>IF(L495="nio",0,IF(N495&gt;0,N495*J495/Z495,0))*VLOOKUP(B495,'2-Kosten per locatie'!$A$14:$C$56,3,FALSE)</f>
        <v>0</v>
      </c>
      <c r="U495" s="246">
        <f>IF(L495="nio",0,IF(O495&gt;0,O495*J495/AA495,0))*VLOOKUP(B495,'2-Kosten per locatie'!$A$14:$C$56,3,FALSE)</f>
        <v>0</v>
      </c>
      <c r="V495" s="246">
        <f>IF(L495="nio",0,IF(P495&gt;0,P495*J495/Z495,0))*VLOOKUP(B495,'2-Kosten per locatie'!$A$14:$C$56,3,FALSE)</f>
        <v>0</v>
      </c>
      <c r="W495" s="246">
        <f>IF(L495="nio",0,IF(Q495&gt;0,Q495*J495/AA495,0))*VLOOKUP(B495,'2-Kosten per locatie'!$A$14:$C$56,3,FALSE)</f>
        <v>0</v>
      </c>
      <c r="X495" s="337">
        <f>IF(L495="nio",0,IF(L495&gt;0,VLOOKUP(H495,'3-Productie normen'!A:L,VLOOKUP(L495,'3-Productie normen'!$B$35:$C$38,2,FALSE),FALSE)))</f>
        <v>0</v>
      </c>
      <c r="Y495" s="337">
        <f t="shared" si="78"/>
        <v>0</v>
      </c>
      <c r="Z495" s="337">
        <f t="shared" si="79"/>
        <v>0</v>
      </c>
      <c r="AA495" s="337">
        <f t="shared" si="80"/>
        <v>0</v>
      </c>
      <c r="AB495" s="338">
        <f>VLOOKUP(H495,'3-Productie normen'!A:O,12,FALSE)</f>
        <v>0</v>
      </c>
      <c r="AC495" s="338"/>
      <c r="AE495" s="339">
        <f t="shared" si="76"/>
        <v>0</v>
      </c>
    </row>
    <row r="496" spans="1:31" ht="14.1" customHeight="1">
      <c r="A496" s="71">
        <v>496</v>
      </c>
      <c r="B496" s="482" t="s">
        <v>74</v>
      </c>
      <c r="C496" s="482"/>
      <c r="D496" s="538">
        <v>1</v>
      </c>
      <c r="E496" s="334" t="s">
        <v>648</v>
      </c>
      <c r="F496" s="513" t="s">
        <v>185</v>
      </c>
      <c r="G496" s="298" t="s">
        <v>291</v>
      </c>
      <c r="H496" s="314" t="s">
        <v>569</v>
      </c>
      <c r="I496" s="504" t="s">
        <v>225</v>
      </c>
      <c r="J496" s="341">
        <v>13.03407</v>
      </c>
      <c r="K496" s="336">
        <f t="shared" si="77"/>
        <v>0</v>
      </c>
      <c r="L496" s="247" t="s">
        <v>199</v>
      </c>
      <c r="M496" s="247"/>
      <c r="N496" s="247"/>
      <c r="O496" s="247"/>
      <c r="P496" s="247"/>
      <c r="Q496" s="247"/>
      <c r="R496" s="246">
        <f>IF(L496="nio",0,IF(L496&gt;0,L496*J496/X496,0))*VLOOKUP(B496,'2-Kosten per locatie'!$A$14:$C$56,3,FALSE)</f>
        <v>0</v>
      </c>
      <c r="S496" s="246">
        <f>IF(L496="nio",0,IF(M496&gt;0,M496*J496/Y496,0))*VLOOKUP(B496,'2-Kosten per locatie'!$A$14:$C$56,3,FALSE)</f>
        <v>0</v>
      </c>
      <c r="T496" s="246">
        <f>IF(L496="nio",0,IF(N496&gt;0,N496*J496/Z496,0))*VLOOKUP(B496,'2-Kosten per locatie'!$A$14:$C$56,3,FALSE)</f>
        <v>0</v>
      </c>
      <c r="U496" s="246">
        <f>IF(L496="nio",0,IF(O496&gt;0,O496*J496/AA496,0))*VLOOKUP(B496,'2-Kosten per locatie'!$A$14:$C$56,3,FALSE)</f>
        <v>0</v>
      </c>
      <c r="V496" s="246">
        <f>IF(L496="nio",0,IF(P496&gt;0,P496*J496/Z496,0))*VLOOKUP(B496,'2-Kosten per locatie'!$A$14:$C$56,3,FALSE)</f>
        <v>0</v>
      </c>
      <c r="W496" s="246">
        <f>IF(L496="nio",0,IF(Q496&gt;0,Q496*J496/AA496,0))*VLOOKUP(B496,'2-Kosten per locatie'!$A$14:$C$56,3,FALSE)</f>
        <v>0</v>
      </c>
      <c r="X496" s="337">
        <f>IF(L496="nio",0,IF(L496&gt;0,VLOOKUP(H496,'3-Productie normen'!A:L,VLOOKUP(L496,'3-Productie normen'!$B$35:$C$38,2,FALSE),FALSE)))</f>
        <v>0</v>
      </c>
      <c r="Y496" s="337">
        <f t="shared" si="78"/>
        <v>0</v>
      </c>
      <c r="Z496" s="337">
        <f t="shared" si="79"/>
        <v>0</v>
      </c>
      <c r="AA496" s="337">
        <f t="shared" si="80"/>
        <v>0</v>
      </c>
      <c r="AB496" s="338">
        <f>VLOOKUP(H496,'3-Productie normen'!A:O,12,FALSE)</f>
        <v>0</v>
      </c>
      <c r="AC496" s="338"/>
      <c r="AE496" s="339">
        <f t="shared" si="76"/>
        <v>0</v>
      </c>
    </row>
    <row r="497" spans="1:31" ht="14.1" customHeight="1">
      <c r="A497" s="71">
        <v>497</v>
      </c>
      <c r="B497" s="482" t="s">
        <v>74</v>
      </c>
      <c r="C497" s="482"/>
      <c r="D497" s="538">
        <v>1</v>
      </c>
      <c r="E497" s="334" t="s">
        <v>311</v>
      </c>
      <c r="F497" s="513" t="s">
        <v>197</v>
      </c>
      <c r="G497" s="298" t="s">
        <v>301</v>
      </c>
      <c r="H497" s="314" t="s">
        <v>569</v>
      </c>
      <c r="I497" s="504"/>
      <c r="J497" s="341">
        <v>12.18</v>
      </c>
      <c r="K497" s="336">
        <f t="shared" si="77"/>
        <v>0</v>
      </c>
      <c r="L497" s="247" t="s">
        <v>199</v>
      </c>
      <c r="M497" s="247"/>
      <c r="N497" s="247"/>
      <c r="O497" s="247"/>
      <c r="P497" s="247"/>
      <c r="Q497" s="247"/>
      <c r="R497" s="246">
        <f>IF(L497="nio",0,IF(L497&gt;0,L497*J497/X497,0))*VLOOKUP(B497,'2-Kosten per locatie'!$A$14:$C$56,3,FALSE)</f>
        <v>0</v>
      </c>
      <c r="S497" s="246">
        <f>IF(L497="nio",0,IF(M497&gt;0,M497*J497/Y497,0))*VLOOKUP(B497,'2-Kosten per locatie'!$A$14:$C$56,3,FALSE)</f>
        <v>0</v>
      </c>
      <c r="T497" s="246">
        <f>IF(L497="nio",0,IF(N497&gt;0,N497*J497/Z497,0))*VLOOKUP(B497,'2-Kosten per locatie'!$A$14:$C$56,3,FALSE)</f>
        <v>0</v>
      </c>
      <c r="U497" s="246">
        <f>IF(L497="nio",0,IF(O497&gt;0,O497*J497/AA497,0))*VLOOKUP(B497,'2-Kosten per locatie'!$A$14:$C$56,3,FALSE)</f>
        <v>0</v>
      </c>
      <c r="V497" s="246">
        <f>IF(L497="nio",0,IF(P497&gt;0,P497*J497/Z497,0))*VLOOKUP(B497,'2-Kosten per locatie'!$A$14:$C$56,3,FALSE)</f>
        <v>0</v>
      </c>
      <c r="W497" s="246">
        <f>IF(L497="nio",0,IF(Q497&gt;0,Q497*J497/AA497,0))*VLOOKUP(B497,'2-Kosten per locatie'!$A$14:$C$56,3,FALSE)</f>
        <v>0</v>
      </c>
      <c r="X497" s="337">
        <f>IF(L497="nio",0,IF(L497&gt;0,VLOOKUP(H497,'3-Productie normen'!A:L,VLOOKUP(L497,'3-Productie normen'!$B$35:$C$38,2,FALSE),FALSE)))</f>
        <v>0</v>
      </c>
      <c r="Y497" s="337">
        <f t="shared" si="78"/>
        <v>0</v>
      </c>
      <c r="Z497" s="337">
        <f t="shared" si="79"/>
        <v>0</v>
      </c>
      <c r="AA497" s="337">
        <f t="shared" si="80"/>
        <v>0</v>
      </c>
      <c r="AB497" s="338">
        <f>VLOOKUP(H497,'3-Productie normen'!A:O,12,FALSE)</f>
        <v>0</v>
      </c>
      <c r="AC497" s="338"/>
      <c r="AE497" s="339">
        <f t="shared" si="76"/>
        <v>0</v>
      </c>
    </row>
    <row r="498" spans="1:31" ht="14.1" customHeight="1">
      <c r="A498" s="71">
        <v>498</v>
      </c>
      <c r="B498" s="482" t="s">
        <v>74</v>
      </c>
      <c r="C498" s="482"/>
      <c r="D498" s="538">
        <v>2</v>
      </c>
      <c r="E498" s="334" t="s">
        <v>649</v>
      </c>
      <c r="F498" s="513" t="s">
        <v>185</v>
      </c>
      <c r="G498" s="298" t="s">
        <v>310</v>
      </c>
      <c r="H498" s="314" t="s">
        <v>569</v>
      </c>
      <c r="I498" s="505" t="s">
        <v>225</v>
      </c>
      <c r="J498" s="341">
        <v>69.751940000000005</v>
      </c>
      <c r="K498" s="336">
        <f t="shared" si="77"/>
        <v>0</v>
      </c>
      <c r="L498" s="247" t="s">
        <v>199</v>
      </c>
      <c r="M498" s="247"/>
      <c r="N498" s="247"/>
      <c r="O498" s="247"/>
      <c r="P498" s="247"/>
      <c r="Q498" s="247"/>
      <c r="R498" s="246">
        <f>IF(L498="nio",0,IF(L498&gt;0,L498*J498/X498,0))*VLOOKUP(B498,'2-Kosten per locatie'!$A$14:$C$56,3,FALSE)</f>
        <v>0</v>
      </c>
      <c r="S498" s="246">
        <f>IF(L498="nio",0,IF(M498&gt;0,M498*J498/Y498,0))*VLOOKUP(B498,'2-Kosten per locatie'!$A$14:$C$56,3,FALSE)</f>
        <v>0</v>
      </c>
      <c r="T498" s="246">
        <f>IF(L498="nio",0,IF(N498&gt;0,N498*J498/Z498,0))*VLOOKUP(B498,'2-Kosten per locatie'!$A$14:$C$56,3,FALSE)</f>
        <v>0</v>
      </c>
      <c r="U498" s="246">
        <f>IF(L498="nio",0,IF(O498&gt;0,O498*J498/AA498,0))*VLOOKUP(B498,'2-Kosten per locatie'!$A$14:$C$56,3,FALSE)</f>
        <v>0</v>
      </c>
      <c r="V498" s="246">
        <f>IF(L498="nio",0,IF(P498&gt;0,P498*J498/Z498,0))*VLOOKUP(B498,'2-Kosten per locatie'!$A$14:$C$56,3,FALSE)</f>
        <v>0</v>
      </c>
      <c r="W498" s="246">
        <f>IF(L498="nio",0,IF(Q498&gt;0,Q498*J498/AA498,0))*VLOOKUP(B498,'2-Kosten per locatie'!$A$14:$C$56,3,FALSE)</f>
        <v>0</v>
      </c>
      <c r="X498" s="337">
        <f>IF(L498="nio",0,IF(L498&gt;0,VLOOKUP(H498,'3-Productie normen'!A:L,VLOOKUP(L498,'3-Productie normen'!$B$35:$C$38,2,FALSE),FALSE)))</f>
        <v>0</v>
      </c>
      <c r="Y498" s="337">
        <f t="shared" si="78"/>
        <v>0</v>
      </c>
      <c r="Z498" s="337">
        <f t="shared" si="79"/>
        <v>0</v>
      </c>
      <c r="AA498" s="337">
        <f t="shared" si="80"/>
        <v>0</v>
      </c>
      <c r="AB498" s="338">
        <f>VLOOKUP(H498,'3-Productie normen'!A:O,12,FALSE)</f>
        <v>0</v>
      </c>
      <c r="AC498" s="338"/>
      <c r="AE498" s="339">
        <f t="shared" si="76"/>
        <v>0</v>
      </c>
    </row>
    <row r="499" spans="1:31" ht="14.1" customHeight="1">
      <c r="A499" s="71">
        <v>499</v>
      </c>
      <c r="B499" s="482" t="s">
        <v>74</v>
      </c>
      <c r="C499" s="482"/>
      <c r="D499" s="538">
        <v>2</v>
      </c>
      <c r="E499" s="334" t="s">
        <v>312</v>
      </c>
      <c r="F499" s="513" t="s">
        <v>185</v>
      </c>
      <c r="G499" s="298" t="s">
        <v>310</v>
      </c>
      <c r="H499" s="314" t="s">
        <v>569</v>
      </c>
      <c r="I499" s="505" t="s">
        <v>225</v>
      </c>
      <c r="J499" s="341">
        <v>41.240679999999998</v>
      </c>
      <c r="K499" s="336">
        <f t="shared" si="77"/>
        <v>0</v>
      </c>
      <c r="L499" s="247" t="s">
        <v>199</v>
      </c>
      <c r="M499" s="247"/>
      <c r="N499" s="247"/>
      <c r="O499" s="247"/>
      <c r="P499" s="247"/>
      <c r="Q499" s="247"/>
      <c r="R499" s="246">
        <f>IF(L499="nio",0,IF(L499&gt;0,L499*J499/X499,0))*VLOOKUP(B499,'2-Kosten per locatie'!$A$14:$C$56,3,FALSE)</f>
        <v>0</v>
      </c>
      <c r="S499" s="246">
        <f>IF(L499="nio",0,IF(M499&gt;0,M499*J499/Y499,0))*VLOOKUP(B499,'2-Kosten per locatie'!$A$14:$C$56,3,FALSE)</f>
        <v>0</v>
      </c>
      <c r="T499" s="246">
        <f>IF(L499="nio",0,IF(N499&gt;0,N499*J499/Z499,0))*VLOOKUP(B499,'2-Kosten per locatie'!$A$14:$C$56,3,FALSE)</f>
        <v>0</v>
      </c>
      <c r="U499" s="246">
        <f>IF(L499="nio",0,IF(O499&gt;0,O499*J499/AA499,0))*VLOOKUP(B499,'2-Kosten per locatie'!$A$14:$C$56,3,FALSE)</f>
        <v>0</v>
      </c>
      <c r="V499" s="246">
        <f>IF(L499="nio",0,IF(P499&gt;0,P499*J499/Z499,0))*VLOOKUP(B499,'2-Kosten per locatie'!$A$14:$C$56,3,FALSE)</f>
        <v>0</v>
      </c>
      <c r="W499" s="246">
        <f>IF(L499="nio",0,IF(Q499&gt;0,Q499*J499/AA499,0))*VLOOKUP(B499,'2-Kosten per locatie'!$A$14:$C$56,3,FALSE)</f>
        <v>0</v>
      </c>
      <c r="X499" s="337">
        <f>IF(L499="nio",0,IF(L499&gt;0,VLOOKUP(H499,'3-Productie normen'!A:L,VLOOKUP(L499,'3-Productie normen'!$B$35:$C$38,2,FALSE),FALSE)))</f>
        <v>0</v>
      </c>
      <c r="Y499" s="337">
        <f t="shared" si="78"/>
        <v>0</v>
      </c>
      <c r="Z499" s="337">
        <f t="shared" si="79"/>
        <v>0</v>
      </c>
      <c r="AA499" s="337">
        <f t="shared" si="80"/>
        <v>0</v>
      </c>
      <c r="AB499" s="338">
        <f>VLOOKUP(H499,'3-Productie normen'!A:O,12,FALSE)</f>
        <v>0</v>
      </c>
      <c r="AC499" s="338"/>
      <c r="AE499" s="339">
        <f t="shared" si="76"/>
        <v>0</v>
      </c>
    </row>
    <row r="500" spans="1:31" ht="14.1" customHeight="1">
      <c r="A500" s="71">
        <v>500</v>
      </c>
      <c r="B500" s="482" t="s">
        <v>74</v>
      </c>
      <c r="C500" s="482"/>
      <c r="D500" s="538">
        <v>2</v>
      </c>
      <c r="E500" s="334" t="s">
        <v>313</v>
      </c>
      <c r="F500" s="513" t="s">
        <v>185</v>
      </c>
      <c r="G500" s="298" t="s">
        <v>310</v>
      </c>
      <c r="H500" s="314" t="s">
        <v>569</v>
      </c>
      <c r="I500" s="505" t="s">
        <v>225</v>
      </c>
      <c r="J500" s="341">
        <v>37.573860000000003</v>
      </c>
      <c r="K500" s="336">
        <f t="shared" si="77"/>
        <v>0</v>
      </c>
      <c r="L500" s="247" t="s">
        <v>199</v>
      </c>
      <c r="M500" s="247"/>
      <c r="N500" s="247"/>
      <c r="O500" s="247"/>
      <c r="P500" s="247"/>
      <c r="Q500" s="247"/>
      <c r="R500" s="246">
        <f>IF(L500="nio",0,IF(L500&gt;0,L500*J500/X500,0))*VLOOKUP(B500,'2-Kosten per locatie'!$A$14:$C$56,3,FALSE)</f>
        <v>0</v>
      </c>
      <c r="S500" s="246">
        <f>IF(L500="nio",0,IF(M500&gt;0,M500*J500/Y500,0))*VLOOKUP(B500,'2-Kosten per locatie'!$A$14:$C$56,3,FALSE)</f>
        <v>0</v>
      </c>
      <c r="T500" s="246">
        <f>IF(L500="nio",0,IF(N500&gt;0,N500*J500/Z500,0))*VLOOKUP(B500,'2-Kosten per locatie'!$A$14:$C$56,3,FALSE)</f>
        <v>0</v>
      </c>
      <c r="U500" s="246">
        <f>IF(L500="nio",0,IF(O500&gt;0,O500*J500/AA500,0))*VLOOKUP(B500,'2-Kosten per locatie'!$A$14:$C$56,3,FALSE)</f>
        <v>0</v>
      </c>
      <c r="V500" s="246">
        <f>IF(L500="nio",0,IF(P500&gt;0,P500*J500/Z500,0))*VLOOKUP(B500,'2-Kosten per locatie'!$A$14:$C$56,3,FALSE)</f>
        <v>0</v>
      </c>
      <c r="W500" s="246">
        <f>IF(L500="nio",0,IF(Q500&gt;0,Q500*J500/AA500,0))*VLOOKUP(B500,'2-Kosten per locatie'!$A$14:$C$56,3,FALSE)</f>
        <v>0</v>
      </c>
      <c r="X500" s="337">
        <f>IF(L500="nio",0,IF(L500&gt;0,VLOOKUP(H500,'3-Productie normen'!A:L,VLOOKUP(L500,'3-Productie normen'!$B$35:$C$38,2,FALSE),FALSE)))</f>
        <v>0</v>
      </c>
      <c r="Y500" s="337">
        <f t="shared" si="78"/>
        <v>0</v>
      </c>
      <c r="Z500" s="337">
        <f t="shared" si="79"/>
        <v>0</v>
      </c>
      <c r="AA500" s="337">
        <f t="shared" si="80"/>
        <v>0</v>
      </c>
      <c r="AB500" s="338">
        <f>VLOOKUP(H500,'3-Productie normen'!A:O,12,FALSE)</f>
        <v>0</v>
      </c>
      <c r="AC500" s="338"/>
      <c r="AE500" s="339">
        <f t="shared" si="76"/>
        <v>0</v>
      </c>
    </row>
    <row r="501" spans="1:31" ht="14.1" customHeight="1">
      <c r="A501" s="71">
        <v>501</v>
      </c>
      <c r="B501" s="482" t="s">
        <v>74</v>
      </c>
      <c r="C501" s="482"/>
      <c r="D501" s="538">
        <v>2</v>
      </c>
      <c r="E501" s="334" t="s">
        <v>317</v>
      </c>
      <c r="F501" s="513" t="s">
        <v>185</v>
      </c>
      <c r="G501" s="298" t="s">
        <v>310</v>
      </c>
      <c r="H501" s="314" t="s">
        <v>569</v>
      </c>
      <c r="I501" s="505" t="s">
        <v>225</v>
      </c>
      <c r="J501" s="341">
        <v>29.1174</v>
      </c>
      <c r="K501" s="336">
        <f t="shared" si="77"/>
        <v>0</v>
      </c>
      <c r="L501" s="247" t="s">
        <v>199</v>
      </c>
      <c r="M501" s="247"/>
      <c r="N501" s="247"/>
      <c r="O501" s="247"/>
      <c r="P501" s="247"/>
      <c r="Q501" s="247"/>
      <c r="R501" s="246">
        <f>IF(L501="nio",0,IF(L501&gt;0,L501*J501/X501,0))*VLOOKUP(B501,'2-Kosten per locatie'!$A$14:$C$56,3,FALSE)</f>
        <v>0</v>
      </c>
      <c r="S501" s="246">
        <f>IF(L501="nio",0,IF(M501&gt;0,M501*J501/Y501,0))*VLOOKUP(B501,'2-Kosten per locatie'!$A$14:$C$56,3,FALSE)</f>
        <v>0</v>
      </c>
      <c r="T501" s="246">
        <f>IF(L501="nio",0,IF(N501&gt;0,N501*J501/Z501,0))*VLOOKUP(B501,'2-Kosten per locatie'!$A$14:$C$56,3,FALSE)</f>
        <v>0</v>
      </c>
      <c r="U501" s="246">
        <f>IF(L501="nio",0,IF(O501&gt;0,O501*J501/AA501,0))*VLOOKUP(B501,'2-Kosten per locatie'!$A$14:$C$56,3,FALSE)</f>
        <v>0</v>
      </c>
      <c r="V501" s="246">
        <f>IF(L501="nio",0,IF(P501&gt;0,P501*J501/Z501,0))*VLOOKUP(B501,'2-Kosten per locatie'!$A$14:$C$56,3,FALSE)</f>
        <v>0</v>
      </c>
      <c r="W501" s="246">
        <f>IF(L501="nio",0,IF(Q501&gt;0,Q501*J501/AA501,0))*VLOOKUP(B501,'2-Kosten per locatie'!$A$14:$C$56,3,FALSE)</f>
        <v>0</v>
      </c>
      <c r="X501" s="337">
        <f>IF(L501="nio",0,IF(L501&gt;0,VLOOKUP(H501,'3-Productie normen'!A:L,VLOOKUP(L501,'3-Productie normen'!$B$35:$C$38,2,FALSE),FALSE)))</f>
        <v>0</v>
      </c>
      <c r="Y501" s="337">
        <f t="shared" si="78"/>
        <v>0</v>
      </c>
      <c r="Z501" s="337">
        <f t="shared" si="79"/>
        <v>0</v>
      </c>
      <c r="AA501" s="337">
        <f t="shared" si="80"/>
        <v>0</v>
      </c>
      <c r="AB501" s="338">
        <f>VLOOKUP(H501,'3-Productie normen'!A:O,12,FALSE)</f>
        <v>0</v>
      </c>
      <c r="AC501" s="338"/>
      <c r="AE501" s="339">
        <f t="shared" si="76"/>
        <v>0</v>
      </c>
    </row>
    <row r="502" spans="1:31" ht="14.1" customHeight="1">
      <c r="A502" s="71">
        <v>502</v>
      </c>
      <c r="B502" s="482" t="s">
        <v>74</v>
      </c>
      <c r="C502" s="482"/>
      <c r="D502" s="538">
        <v>2</v>
      </c>
      <c r="E502" s="334" t="s">
        <v>318</v>
      </c>
      <c r="F502" s="513" t="s">
        <v>185</v>
      </c>
      <c r="G502" s="298" t="s">
        <v>310</v>
      </c>
      <c r="H502" s="314" t="s">
        <v>569</v>
      </c>
      <c r="I502" s="505" t="s">
        <v>225</v>
      </c>
      <c r="J502" s="341">
        <v>24.555700000000002</v>
      </c>
      <c r="K502" s="336">
        <f t="shared" si="77"/>
        <v>0</v>
      </c>
      <c r="L502" s="247" t="s">
        <v>199</v>
      </c>
      <c r="M502" s="247"/>
      <c r="N502" s="247"/>
      <c r="O502" s="247"/>
      <c r="P502" s="247"/>
      <c r="Q502" s="247"/>
      <c r="R502" s="246">
        <f>IF(L502="nio",0,IF(L502&gt;0,L502*J502/X502,0))*VLOOKUP(B502,'2-Kosten per locatie'!$A$14:$C$56,3,FALSE)</f>
        <v>0</v>
      </c>
      <c r="S502" s="246">
        <f>IF(L502="nio",0,IF(M502&gt;0,M502*J502/Y502,0))*VLOOKUP(B502,'2-Kosten per locatie'!$A$14:$C$56,3,FALSE)</f>
        <v>0</v>
      </c>
      <c r="T502" s="246">
        <f>IF(L502="nio",0,IF(N502&gt;0,N502*J502/Z502,0))*VLOOKUP(B502,'2-Kosten per locatie'!$A$14:$C$56,3,FALSE)</f>
        <v>0</v>
      </c>
      <c r="U502" s="246">
        <f>IF(L502="nio",0,IF(O502&gt;0,O502*J502/AA502,0))*VLOOKUP(B502,'2-Kosten per locatie'!$A$14:$C$56,3,FALSE)</f>
        <v>0</v>
      </c>
      <c r="V502" s="246">
        <f>IF(L502="nio",0,IF(P502&gt;0,P502*J502/Z502,0))*VLOOKUP(B502,'2-Kosten per locatie'!$A$14:$C$56,3,FALSE)</f>
        <v>0</v>
      </c>
      <c r="W502" s="246">
        <f>IF(L502="nio",0,IF(Q502&gt;0,Q502*J502/AA502,0))*VLOOKUP(B502,'2-Kosten per locatie'!$A$14:$C$56,3,FALSE)</f>
        <v>0</v>
      </c>
      <c r="X502" s="337">
        <f>IF(L502="nio",0,IF(L502&gt;0,VLOOKUP(H502,'3-Productie normen'!A:L,VLOOKUP(L502,'3-Productie normen'!$B$35:$C$38,2,FALSE),FALSE)))</f>
        <v>0</v>
      </c>
      <c r="Y502" s="337">
        <f t="shared" si="78"/>
        <v>0</v>
      </c>
      <c r="Z502" s="337">
        <f t="shared" si="79"/>
        <v>0</v>
      </c>
      <c r="AA502" s="337">
        <f t="shared" si="80"/>
        <v>0</v>
      </c>
      <c r="AB502" s="338">
        <f>VLOOKUP(H502,'3-Productie normen'!A:O,12,FALSE)</f>
        <v>0</v>
      </c>
      <c r="AC502" s="338"/>
      <c r="AE502" s="339">
        <f t="shared" si="76"/>
        <v>0</v>
      </c>
    </row>
    <row r="503" spans="1:31" ht="14.1" customHeight="1">
      <c r="A503" s="71">
        <v>503</v>
      </c>
      <c r="B503" s="482" t="s">
        <v>74</v>
      </c>
      <c r="C503" s="482"/>
      <c r="D503" s="538">
        <v>2</v>
      </c>
      <c r="E503" s="334" t="s">
        <v>320</v>
      </c>
      <c r="F503" s="513" t="s">
        <v>185</v>
      </c>
      <c r="G503" s="298" t="s">
        <v>310</v>
      </c>
      <c r="H503" s="314" t="s">
        <v>569</v>
      </c>
      <c r="I503" s="505" t="s">
        <v>225</v>
      </c>
      <c r="J503" s="341">
        <v>20.94014</v>
      </c>
      <c r="K503" s="336">
        <f t="shared" si="77"/>
        <v>0</v>
      </c>
      <c r="L503" s="247" t="s">
        <v>199</v>
      </c>
      <c r="M503" s="247"/>
      <c r="N503" s="247"/>
      <c r="O503" s="247"/>
      <c r="P503" s="247"/>
      <c r="Q503" s="247"/>
      <c r="R503" s="246">
        <f>IF(L503="nio",0,IF(L503&gt;0,L503*J503/X503,0))*VLOOKUP(B503,'2-Kosten per locatie'!$A$14:$C$56,3,FALSE)</f>
        <v>0</v>
      </c>
      <c r="S503" s="246">
        <f>IF(L503="nio",0,IF(M503&gt;0,M503*J503/Y503,0))*VLOOKUP(B503,'2-Kosten per locatie'!$A$14:$C$56,3,FALSE)</f>
        <v>0</v>
      </c>
      <c r="T503" s="246">
        <f>IF(L503="nio",0,IF(N503&gt;0,N503*J503/Z503,0))*VLOOKUP(B503,'2-Kosten per locatie'!$A$14:$C$56,3,FALSE)</f>
        <v>0</v>
      </c>
      <c r="U503" s="246">
        <f>IF(L503="nio",0,IF(O503&gt;0,O503*J503/AA503,0))*VLOOKUP(B503,'2-Kosten per locatie'!$A$14:$C$56,3,FALSE)</f>
        <v>0</v>
      </c>
      <c r="V503" s="246">
        <f>IF(L503="nio",0,IF(P503&gt;0,P503*J503/Z503,0))*VLOOKUP(B503,'2-Kosten per locatie'!$A$14:$C$56,3,FALSE)</f>
        <v>0</v>
      </c>
      <c r="W503" s="246">
        <f>IF(L503="nio",0,IF(Q503&gt;0,Q503*J503/AA503,0))*VLOOKUP(B503,'2-Kosten per locatie'!$A$14:$C$56,3,FALSE)</f>
        <v>0</v>
      </c>
      <c r="X503" s="337">
        <f>IF(L503="nio",0,IF(L503&gt;0,VLOOKUP(H503,'3-Productie normen'!A:L,VLOOKUP(L503,'3-Productie normen'!$B$35:$C$38,2,FALSE),FALSE)))</f>
        <v>0</v>
      </c>
      <c r="Y503" s="337">
        <f t="shared" si="78"/>
        <v>0</v>
      </c>
      <c r="Z503" s="337">
        <f t="shared" si="79"/>
        <v>0</v>
      </c>
      <c r="AA503" s="337">
        <f t="shared" si="80"/>
        <v>0</v>
      </c>
      <c r="AB503" s="338">
        <f>VLOOKUP(H503,'3-Productie normen'!A:O,12,FALSE)</f>
        <v>0</v>
      </c>
      <c r="AC503" s="338"/>
      <c r="AE503" s="339">
        <f t="shared" si="76"/>
        <v>0</v>
      </c>
    </row>
    <row r="504" spans="1:31" ht="14.1" customHeight="1">
      <c r="A504" s="71">
        <v>504</v>
      </c>
      <c r="B504" s="482" t="s">
        <v>74</v>
      </c>
      <c r="C504" s="482"/>
      <c r="D504" s="538">
        <v>2</v>
      </c>
      <c r="E504" s="334" t="s">
        <v>570</v>
      </c>
      <c r="F504" s="513" t="s">
        <v>197</v>
      </c>
      <c r="G504" s="298" t="s">
        <v>554</v>
      </c>
      <c r="H504" s="314" t="s">
        <v>569</v>
      </c>
      <c r="I504" s="504"/>
      <c r="J504" s="341">
        <v>0.50070999999999999</v>
      </c>
      <c r="K504" s="336">
        <f t="shared" si="77"/>
        <v>0</v>
      </c>
      <c r="L504" s="247" t="s">
        <v>199</v>
      </c>
      <c r="M504" s="247"/>
      <c r="N504" s="247"/>
      <c r="O504" s="247"/>
      <c r="P504" s="247"/>
      <c r="Q504" s="247"/>
      <c r="R504" s="246">
        <f>IF(L504="nio",0,IF(L504&gt;0,L504*J504/X504,0))*VLOOKUP(B504,'2-Kosten per locatie'!$A$14:$C$56,3,FALSE)</f>
        <v>0</v>
      </c>
      <c r="S504" s="246">
        <f>IF(L504="nio",0,IF(M504&gt;0,M504*J504/Y504,0))*VLOOKUP(B504,'2-Kosten per locatie'!$A$14:$C$56,3,FALSE)</f>
        <v>0</v>
      </c>
      <c r="T504" s="246">
        <f>IF(L504="nio",0,IF(N504&gt;0,N504*J504/Z504,0))*VLOOKUP(B504,'2-Kosten per locatie'!$A$14:$C$56,3,FALSE)</f>
        <v>0</v>
      </c>
      <c r="U504" s="246">
        <f>IF(L504="nio",0,IF(O504&gt;0,O504*J504/AA504,0))*VLOOKUP(B504,'2-Kosten per locatie'!$A$14:$C$56,3,FALSE)</f>
        <v>0</v>
      </c>
      <c r="V504" s="246">
        <f>IF(L504="nio",0,IF(P504&gt;0,P504*J504/Z504,0))*VLOOKUP(B504,'2-Kosten per locatie'!$A$14:$C$56,3,FALSE)</f>
        <v>0</v>
      </c>
      <c r="W504" s="246">
        <f>IF(L504="nio",0,IF(Q504&gt;0,Q504*J504/AA504,0))*VLOOKUP(B504,'2-Kosten per locatie'!$A$14:$C$56,3,FALSE)</f>
        <v>0</v>
      </c>
      <c r="X504" s="337">
        <f>IF(L504="nio",0,IF(L504&gt;0,VLOOKUP(H504,'3-Productie normen'!A:L,VLOOKUP(L504,'3-Productie normen'!$B$35:$C$38,2,FALSE),FALSE)))</f>
        <v>0</v>
      </c>
      <c r="Y504" s="337">
        <f t="shared" si="78"/>
        <v>0</v>
      </c>
      <c r="Z504" s="337">
        <f t="shared" si="79"/>
        <v>0</v>
      </c>
      <c r="AA504" s="337">
        <f t="shared" si="80"/>
        <v>0</v>
      </c>
      <c r="AB504" s="338">
        <f>VLOOKUP(H504,'3-Productie normen'!A:O,12,FALSE)</f>
        <v>0</v>
      </c>
      <c r="AC504" s="338"/>
      <c r="AE504" s="339">
        <f t="shared" si="76"/>
        <v>0</v>
      </c>
    </row>
    <row r="505" spans="1:31" ht="14.1" customHeight="1">
      <c r="A505" s="71">
        <v>505</v>
      </c>
      <c r="B505" s="482" t="s">
        <v>74</v>
      </c>
      <c r="C505" s="482"/>
      <c r="D505" s="538">
        <v>2</v>
      </c>
      <c r="E505" s="334" t="s">
        <v>571</v>
      </c>
      <c r="F505" s="513" t="s">
        <v>185</v>
      </c>
      <c r="G505" s="298" t="s">
        <v>291</v>
      </c>
      <c r="H505" s="314" t="s">
        <v>569</v>
      </c>
      <c r="I505" s="504" t="s">
        <v>225</v>
      </c>
      <c r="J505" s="341">
        <v>84.353350000000006</v>
      </c>
      <c r="K505" s="336">
        <f>SUM(L505:Q505)</f>
        <v>0</v>
      </c>
      <c r="L505" s="247" t="s">
        <v>199</v>
      </c>
      <c r="M505" s="247"/>
      <c r="N505" s="247"/>
      <c r="O505" s="247"/>
      <c r="P505" s="247"/>
      <c r="Q505" s="247"/>
      <c r="R505" s="246">
        <f>IF(L505="nio",0,IF(L505&gt;0,L505*J505/X505,0))*VLOOKUP(B505,'2-Kosten per locatie'!$A$14:$C$56,3,FALSE)</f>
        <v>0</v>
      </c>
      <c r="S505" s="246">
        <f>IF(L505="nio",0,IF(M505&gt;0,M505*J505/Y505,0))*VLOOKUP(B505,'2-Kosten per locatie'!$A$14:$C$56,3,FALSE)</f>
        <v>0</v>
      </c>
      <c r="T505" s="246">
        <f>IF(L505="nio",0,IF(N505&gt;0,N505*J505/Z505,0))*VLOOKUP(B505,'2-Kosten per locatie'!$A$14:$C$56,3,FALSE)</f>
        <v>0</v>
      </c>
      <c r="U505" s="246">
        <f>IF(L505="nio",0,IF(O505&gt;0,O505*J505/AA505,0))*VLOOKUP(B505,'2-Kosten per locatie'!$A$14:$C$56,3,FALSE)</f>
        <v>0</v>
      </c>
      <c r="V505" s="246">
        <f>IF(L505="nio",0,IF(P505&gt;0,P505*J505/Z505,0))*VLOOKUP(B505,'2-Kosten per locatie'!$A$14:$C$56,3,FALSE)</f>
        <v>0</v>
      </c>
      <c r="W505" s="246">
        <f>IF(L505="nio",0,IF(Q505&gt;0,Q505*J505/AA505,0))*VLOOKUP(B505,'2-Kosten per locatie'!$A$14:$C$56,3,FALSE)</f>
        <v>0</v>
      </c>
      <c r="X505" s="337">
        <f>IF(L505="nio",0,IF(L505&gt;0,VLOOKUP(H505,'3-Productie normen'!A:L,VLOOKUP(L505,'3-Productie normen'!$B$35:$C$38,2,FALSE),FALSE)))</f>
        <v>0</v>
      </c>
      <c r="Y505" s="337">
        <f>IF(M505&gt;0,X505*$Y$8,0)</f>
        <v>0</v>
      </c>
      <c r="Z505" s="337">
        <f>IF((OR(N505&gt;0,P505&gt;0)),X505*$Z$8,0)</f>
        <v>0</v>
      </c>
      <c r="AA505" s="337">
        <f>IF((OR(O505&gt;0,Q505&gt;0)),X505*$AA$8,0)</f>
        <v>0</v>
      </c>
      <c r="AB505" s="338">
        <f>VLOOKUP(H505,'3-Productie normen'!A:O,12,FALSE)</f>
        <v>0</v>
      </c>
      <c r="AC505" s="338"/>
      <c r="AE505" s="339">
        <f t="shared" si="76"/>
        <v>0</v>
      </c>
    </row>
    <row r="506" spans="1:31" ht="14.1" customHeight="1">
      <c r="A506" s="71">
        <v>506</v>
      </c>
      <c r="B506" s="482" t="s">
        <v>74</v>
      </c>
      <c r="C506" s="482"/>
      <c r="D506" s="538">
        <v>2</v>
      </c>
      <c r="E506" s="334" t="s">
        <v>573</v>
      </c>
      <c r="F506" s="513" t="s">
        <v>185</v>
      </c>
      <c r="G506" s="298" t="s">
        <v>310</v>
      </c>
      <c r="H506" s="314" t="s">
        <v>569</v>
      </c>
      <c r="I506" s="505" t="s">
        <v>225</v>
      </c>
      <c r="J506" s="341">
        <v>13.0977</v>
      </c>
      <c r="K506" s="336">
        <f>SUM(L506:Q506)</f>
        <v>0</v>
      </c>
      <c r="L506" s="247" t="s">
        <v>199</v>
      </c>
      <c r="M506" s="247"/>
      <c r="N506" s="247"/>
      <c r="O506" s="247"/>
      <c r="P506" s="247"/>
      <c r="Q506" s="247"/>
      <c r="R506" s="246">
        <f>IF(L506="nio",0,IF(L506&gt;0,L506*J506/X506,0))*VLOOKUP(B506,'2-Kosten per locatie'!$A$14:$C$56,3,FALSE)</f>
        <v>0</v>
      </c>
      <c r="S506" s="246">
        <f>IF(L506="nio",0,IF(M506&gt;0,M506*J506/Y506,0))*VLOOKUP(B506,'2-Kosten per locatie'!$A$14:$C$56,3,FALSE)</f>
        <v>0</v>
      </c>
      <c r="T506" s="246">
        <f>IF(L506="nio",0,IF(N506&gt;0,N506*J506/Z506,0))*VLOOKUP(B506,'2-Kosten per locatie'!$A$14:$C$56,3,FALSE)</f>
        <v>0</v>
      </c>
      <c r="U506" s="246">
        <f>IF(L506="nio",0,IF(O506&gt;0,O506*J506/AA506,0))*VLOOKUP(B506,'2-Kosten per locatie'!$A$14:$C$56,3,FALSE)</f>
        <v>0</v>
      </c>
      <c r="V506" s="246">
        <f>IF(L506="nio",0,IF(P506&gt;0,P506*J506/Z506,0))*VLOOKUP(B506,'2-Kosten per locatie'!$A$14:$C$56,3,FALSE)</f>
        <v>0</v>
      </c>
      <c r="W506" s="246">
        <f>IF(L506="nio",0,IF(Q506&gt;0,Q506*J506/AA506,0))*VLOOKUP(B506,'2-Kosten per locatie'!$A$14:$C$56,3,FALSE)</f>
        <v>0</v>
      </c>
      <c r="X506" s="337">
        <f>IF(L506="nio",0,IF(L506&gt;0,VLOOKUP(H506,'3-Productie normen'!A:L,VLOOKUP(L506,'3-Productie normen'!$B$35:$C$38,2,FALSE),FALSE)))</f>
        <v>0</v>
      </c>
      <c r="Y506" s="337">
        <f>IF(M506&gt;0,X506*$Y$8,0)</f>
        <v>0</v>
      </c>
      <c r="Z506" s="337">
        <f>IF((OR(N506&gt;0,P506&gt;0)),X506*$Z$8,0)</f>
        <v>0</v>
      </c>
      <c r="AA506" s="337">
        <f>IF((OR(O506&gt;0,Q506&gt;0)),X506*$AA$8,0)</f>
        <v>0</v>
      </c>
      <c r="AB506" s="338">
        <f>VLOOKUP(H506,'3-Productie normen'!A:O,12,FALSE)</f>
        <v>0</v>
      </c>
      <c r="AC506" s="338"/>
      <c r="AE506" s="339">
        <f t="shared" si="76"/>
        <v>0</v>
      </c>
    </row>
    <row r="507" spans="1:31" ht="14.1" customHeight="1">
      <c r="A507" s="71">
        <v>507</v>
      </c>
      <c r="B507" s="482" t="s">
        <v>74</v>
      </c>
      <c r="C507" s="482"/>
      <c r="D507" s="538">
        <v>2</v>
      </c>
      <c r="E507" s="334" t="s">
        <v>574</v>
      </c>
      <c r="F507" s="513" t="s">
        <v>185</v>
      </c>
      <c r="G507" s="298" t="s">
        <v>310</v>
      </c>
      <c r="H507" s="314" t="s">
        <v>569</v>
      </c>
      <c r="I507" s="505" t="s">
        <v>225</v>
      </c>
      <c r="J507" s="341">
        <v>14.697089999999999</v>
      </c>
      <c r="K507" s="336">
        <f>SUM(L507:Q507)</f>
        <v>0</v>
      </c>
      <c r="L507" s="247" t="s">
        <v>199</v>
      </c>
      <c r="M507" s="247"/>
      <c r="N507" s="247"/>
      <c r="O507" s="247"/>
      <c r="P507" s="247"/>
      <c r="Q507" s="247"/>
      <c r="R507" s="246">
        <f>IF(L507="nio",0,IF(L507&gt;0,L507*J507/X507,0))*VLOOKUP(B507,'2-Kosten per locatie'!$A$14:$C$56,3,FALSE)</f>
        <v>0</v>
      </c>
      <c r="S507" s="246">
        <f>IF(L507="nio",0,IF(M507&gt;0,M507*J507/Y507,0))*VLOOKUP(B507,'2-Kosten per locatie'!$A$14:$C$56,3,FALSE)</f>
        <v>0</v>
      </c>
      <c r="T507" s="246">
        <f>IF(L507="nio",0,IF(N507&gt;0,N507*J507/Z507,0))*VLOOKUP(B507,'2-Kosten per locatie'!$A$14:$C$56,3,FALSE)</f>
        <v>0</v>
      </c>
      <c r="U507" s="246">
        <f>IF(L507="nio",0,IF(O507&gt;0,O507*J507/AA507,0))*VLOOKUP(B507,'2-Kosten per locatie'!$A$14:$C$56,3,FALSE)</f>
        <v>0</v>
      </c>
      <c r="V507" s="246">
        <f>IF(L507="nio",0,IF(P507&gt;0,P507*J507/Z507,0))*VLOOKUP(B507,'2-Kosten per locatie'!$A$14:$C$56,3,FALSE)</f>
        <v>0</v>
      </c>
      <c r="W507" s="246">
        <f>IF(L507="nio",0,IF(Q507&gt;0,Q507*J507/AA507,0))*VLOOKUP(B507,'2-Kosten per locatie'!$A$14:$C$56,3,FALSE)</f>
        <v>0</v>
      </c>
      <c r="X507" s="337">
        <f>IF(L507="nio",0,IF(L507&gt;0,VLOOKUP(H507,'3-Productie normen'!A:L,VLOOKUP(L507,'3-Productie normen'!$B$35:$C$38,2,FALSE),FALSE)))</f>
        <v>0</v>
      </c>
      <c r="Y507" s="337">
        <f>IF(M507&gt;0,X507*$Y$8,0)</f>
        <v>0</v>
      </c>
      <c r="Z507" s="337">
        <f>IF((OR(N507&gt;0,P507&gt;0)),X507*$Z$8,0)</f>
        <v>0</v>
      </c>
      <c r="AA507" s="337">
        <f>IF((OR(O507&gt;0,Q507&gt;0)),X507*$AA$8,0)</f>
        <v>0</v>
      </c>
      <c r="AB507" s="338">
        <f>VLOOKUP(H507,'3-Productie normen'!A:O,12,FALSE)</f>
        <v>0</v>
      </c>
      <c r="AC507" s="338"/>
      <c r="AE507" s="339">
        <f t="shared" si="76"/>
        <v>0</v>
      </c>
    </row>
    <row r="508" spans="1:31" ht="14.1" customHeight="1">
      <c r="A508" s="71">
        <v>508</v>
      </c>
      <c r="B508" s="482" t="s">
        <v>74</v>
      </c>
      <c r="C508" s="482"/>
      <c r="D508" s="538">
        <v>2</v>
      </c>
      <c r="E508" s="334" t="s">
        <v>575</v>
      </c>
      <c r="F508" s="513" t="s">
        <v>185</v>
      </c>
      <c r="G508" s="298" t="s">
        <v>310</v>
      </c>
      <c r="H508" s="314" t="s">
        <v>569</v>
      </c>
      <c r="I508" s="505" t="s">
        <v>225</v>
      </c>
      <c r="J508" s="341">
        <v>12.534829999999999</v>
      </c>
      <c r="K508" s="336">
        <f>SUM(L508:Q508)</f>
        <v>0</v>
      </c>
      <c r="L508" s="247" t="s">
        <v>199</v>
      </c>
      <c r="M508" s="247"/>
      <c r="N508" s="247"/>
      <c r="O508" s="247"/>
      <c r="P508" s="247"/>
      <c r="Q508" s="247"/>
      <c r="R508" s="246">
        <f>IF(L508="nio",0,IF(L508&gt;0,L508*J508/X508,0))*VLOOKUP(B508,'2-Kosten per locatie'!$A$14:$C$56,3,FALSE)</f>
        <v>0</v>
      </c>
      <c r="S508" s="246">
        <f>IF(L508="nio",0,IF(M508&gt;0,M508*J508/Y508,0))*VLOOKUP(B508,'2-Kosten per locatie'!$A$14:$C$56,3,FALSE)</f>
        <v>0</v>
      </c>
      <c r="T508" s="246">
        <f>IF(L508="nio",0,IF(N508&gt;0,N508*J508/Z508,0))*VLOOKUP(B508,'2-Kosten per locatie'!$A$14:$C$56,3,FALSE)</f>
        <v>0</v>
      </c>
      <c r="U508" s="246">
        <f>IF(L508="nio",0,IF(O508&gt;0,O508*J508/AA508,0))*VLOOKUP(B508,'2-Kosten per locatie'!$A$14:$C$56,3,FALSE)</f>
        <v>0</v>
      </c>
      <c r="V508" s="246">
        <f>IF(L508="nio",0,IF(P508&gt;0,P508*J508/Z508,0))*VLOOKUP(B508,'2-Kosten per locatie'!$A$14:$C$56,3,FALSE)</f>
        <v>0</v>
      </c>
      <c r="W508" s="246">
        <f>IF(L508="nio",0,IF(Q508&gt;0,Q508*J508/AA508,0))*VLOOKUP(B508,'2-Kosten per locatie'!$A$14:$C$56,3,FALSE)</f>
        <v>0</v>
      </c>
      <c r="X508" s="337">
        <f>IF(L508="nio",0,IF(L508&gt;0,VLOOKUP(H508,'3-Productie normen'!A:L,VLOOKUP(L508,'3-Productie normen'!$B$35:$C$38,2,FALSE),FALSE)))</f>
        <v>0</v>
      </c>
      <c r="Y508" s="337">
        <f>IF(M508&gt;0,X508*$Y$8,0)</f>
        <v>0</v>
      </c>
      <c r="Z508" s="337">
        <f>IF((OR(N508&gt;0,P508&gt;0)),X508*$Z$8,0)</f>
        <v>0</v>
      </c>
      <c r="AA508" s="337">
        <f>IF((OR(O508&gt;0,Q508&gt;0)),X508*$AA$8,0)</f>
        <v>0</v>
      </c>
      <c r="AB508" s="338">
        <f>VLOOKUP(H508,'3-Productie normen'!A:O,12,FALSE)</f>
        <v>0</v>
      </c>
      <c r="AC508" s="338"/>
      <c r="AE508" s="339">
        <f t="shared" si="76"/>
        <v>0</v>
      </c>
    </row>
    <row r="509" spans="1:31" ht="14.1" customHeight="1">
      <c r="A509" s="71">
        <v>509</v>
      </c>
      <c r="B509" s="482" t="s">
        <v>74</v>
      </c>
      <c r="C509" s="482"/>
      <c r="D509" s="538">
        <v>2</v>
      </c>
      <c r="E509" s="334" t="s">
        <v>577</v>
      </c>
      <c r="F509" s="513" t="s">
        <v>197</v>
      </c>
      <c r="G509" s="298" t="s">
        <v>572</v>
      </c>
      <c r="H509" s="314" t="s">
        <v>569</v>
      </c>
      <c r="I509" s="504"/>
      <c r="J509" s="341">
        <v>3.0613700000000001</v>
      </c>
      <c r="K509" s="336">
        <f t="shared" ref="K509" si="81">SUM(L509:Q509)</f>
        <v>0</v>
      </c>
      <c r="L509" s="247" t="s">
        <v>199</v>
      </c>
      <c r="M509" s="247"/>
      <c r="N509" s="247"/>
      <c r="O509" s="247"/>
      <c r="P509" s="247"/>
      <c r="Q509" s="247"/>
      <c r="R509" s="246">
        <f>IF(L509="nio",0,IF(L509&gt;0,L509*J509/X509,0))*VLOOKUP(B509,'2-Kosten per locatie'!$A$14:$C$56,3,FALSE)</f>
        <v>0</v>
      </c>
      <c r="S509" s="246">
        <f>IF(L509="nio",0,IF(M509&gt;0,M509*J509/Y509,0))*VLOOKUP(B509,'2-Kosten per locatie'!$A$14:$C$56,3,FALSE)</f>
        <v>0</v>
      </c>
      <c r="T509" s="246">
        <f>IF(L509="nio",0,IF(N509&gt;0,N509*J509/Z509,0))*VLOOKUP(B509,'2-Kosten per locatie'!$A$14:$C$56,3,FALSE)</f>
        <v>0</v>
      </c>
      <c r="U509" s="246">
        <f>IF(L509="nio",0,IF(O509&gt;0,O509*J509/AA509,0))*VLOOKUP(B509,'2-Kosten per locatie'!$A$14:$C$56,3,FALSE)</f>
        <v>0</v>
      </c>
      <c r="V509" s="246">
        <f>IF(L509="nio",0,IF(P509&gt;0,P509*J509/Z509,0))*VLOOKUP(B509,'2-Kosten per locatie'!$A$14:$C$56,3,FALSE)</f>
        <v>0</v>
      </c>
      <c r="W509" s="246">
        <f>IF(L509="nio",0,IF(Q509&gt;0,Q509*J509/AA509,0))*VLOOKUP(B509,'2-Kosten per locatie'!$A$14:$C$56,3,FALSE)</f>
        <v>0</v>
      </c>
      <c r="X509" s="337">
        <f>IF(L509="nio",0,IF(L509&gt;0,VLOOKUP(H509,'3-Productie normen'!A:L,VLOOKUP(L509,'3-Productie normen'!$B$35:$C$38,2,FALSE),FALSE)))</f>
        <v>0</v>
      </c>
      <c r="Y509" s="337">
        <f t="shared" ref="Y509" si="82">IF(M509&gt;0,X509*$Y$8,0)</f>
        <v>0</v>
      </c>
      <c r="Z509" s="337">
        <f t="shared" ref="Z509" si="83">IF((OR(N509&gt;0,P509&gt;0)),X509*$Z$8,0)</f>
        <v>0</v>
      </c>
      <c r="AA509" s="337">
        <f t="shared" ref="AA509" si="84">IF((OR(O509&gt;0,Q509&gt;0)),X509*$AA$8,0)</f>
        <v>0</v>
      </c>
      <c r="AB509" s="338">
        <f>VLOOKUP(H509,'3-Productie normen'!A:O,12,FALSE)</f>
        <v>0</v>
      </c>
      <c r="AC509" s="338"/>
      <c r="AE509" s="339">
        <f t="shared" si="76"/>
        <v>0</v>
      </c>
    </row>
    <row r="510" spans="1:31" ht="14.1" customHeight="1">
      <c r="A510" s="71">
        <v>510</v>
      </c>
      <c r="B510" s="482" t="s">
        <v>74</v>
      </c>
      <c r="C510" s="482"/>
      <c r="D510" s="538">
        <v>2</v>
      </c>
      <c r="E510" s="334" t="s">
        <v>578</v>
      </c>
      <c r="F510" s="513" t="s">
        <v>185</v>
      </c>
      <c r="G510" s="298" t="s">
        <v>310</v>
      </c>
      <c r="H510" s="314" t="s">
        <v>569</v>
      </c>
      <c r="I510" s="505" t="s">
        <v>225</v>
      </c>
      <c r="J510" s="341">
        <v>22.63129</v>
      </c>
      <c r="K510" s="336">
        <f t="shared" ref="K510:K527" si="85">SUM(L510:Q510)</f>
        <v>0</v>
      </c>
      <c r="L510" s="247" t="s">
        <v>199</v>
      </c>
      <c r="M510" s="247"/>
      <c r="N510" s="247"/>
      <c r="O510" s="247"/>
      <c r="P510" s="247"/>
      <c r="Q510" s="247"/>
      <c r="R510" s="246">
        <f>IF(L510="nio",0,IF(L510&gt;0,L510*J510/X510,0))*VLOOKUP(B510,'2-Kosten per locatie'!$A$14:$C$56,3,FALSE)</f>
        <v>0</v>
      </c>
      <c r="S510" s="246">
        <f>IF(L510="nio",0,IF(M510&gt;0,M510*J510/Y510,0))*VLOOKUP(B510,'2-Kosten per locatie'!$A$14:$C$56,3,FALSE)</f>
        <v>0</v>
      </c>
      <c r="T510" s="246">
        <f>IF(L510="nio",0,IF(N510&gt;0,N510*J510/Z510,0))*VLOOKUP(B510,'2-Kosten per locatie'!$A$14:$C$56,3,FALSE)</f>
        <v>0</v>
      </c>
      <c r="U510" s="246">
        <f>IF(L510="nio",0,IF(O510&gt;0,O510*J510/AA510,0))*VLOOKUP(B510,'2-Kosten per locatie'!$A$14:$C$56,3,FALSE)</f>
        <v>0</v>
      </c>
      <c r="V510" s="246">
        <f>IF(L510="nio",0,IF(P510&gt;0,P510*J510/Z510,0))*VLOOKUP(B510,'2-Kosten per locatie'!$A$14:$C$56,3,FALSE)</f>
        <v>0</v>
      </c>
      <c r="W510" s="246">
        <f>IF(L510="nio",0,IF(Q510&gt;0,Q510*J510/AA510,0))*VLOOKUP(B510,'2-Kosten per locatie'!$A$14:$C$56,3,FALSE)</f>
        <v>0</v>
      </c>
      <c r="X510" s="337">
        <f>IF(L510="nio",0,IF(L510&gt;0,VLOOKUP(H510,'3-Productie normen'!A:L,VLOOKUP(L510,'3-Productie normen'!$B$35:$C$38,2,FALSE),FALSE)))</f>
        <v>0</v>
      </c>
      <c r="Y510" s="337">
        <f t="shared" ref="Y510:Y532" si="86">IF(M510&gt;0,X510*$Y$8,0)</f>
        <v>0</v>
      </c>
      <c r="Z510" s="337">
        <f t="shared" ref="Z510:Z532" si="87">IF((OR(N510&gt;0,P510&gt;0)),X510*$Z$8,0)</f>
        <v>0</v>
      </c>
      <c r="AA510" s="337">
        <f t="shared" ref="AA510:AA532" si="88">IF((OR(O510&gt;0,Q510&gt;0)),X510*$AA$8,0)</f>
        <v>0</v>
      </c>
      <c r="AB510" s="338">
        <f>VLOOKUP(H510,'3-Productie normen'!A:O,12,FALSE)</f>
        <v>0</v>
      </c>
      <c r="AC510" s="338"/>
      <c r="AE510" s="339">
        <f t="shared" si="76"/>
        <v>0</v>
      </c>
    </row>
    <row r="511" spans="1:31" ht="14.1" customHeight="1">
      <c r="A511" s="71">
        <v>511</v>
      </c>
      <c r="B511" s="482" t="s">
        <v>74</v>
      </c>
      <c r="C511" s="482"/>
      <c r="D511" s="538">
        <v>2</v>
      </c>
      <c r="E511" s="334" t="s">
        <v>634</v>
      </c>
      <c r="F511" s="513" t="s">
        <v>185</v>
      </c>
      <c r="G511" s="298" t="s">
        <v>310</v>
      </c>
      <c r="H511" s="314" t="s">
        <v>569</v>
      </c>
      <c r="I511" s="505" t="s">
        <v>225</v>
      </c>
      <c r="J511" s="341">
        <v>23.58595</v>
      </c>
      <c r="K511" s="336">
        <f t="shared" si="85"/>
        <v>0</v>
      </c>
      <c r="L511" s="247" t="s">
        <v>199</v>
      </c>
      <c r="M511" s="247"/>
      <c r="N511" s="247"/>
      <c r="O511" s="247"/>
      <c r="P511" s="247"/>
      <c r="Q511" s="247"/>
      <c r="R511" s="246">
        <f>IF(L511="nio",0,IF(L511&gt;0,L511*J511/X511,0))*VLOOKUP(B511,'2-Kosten per locatie'!$A$14:$C$56,3,FALSE)</f>
        <v>0</v>
      </c>
      <c r="S511" s="246">
        <f>IF(L511="nio",0,IF(M511&gt;0,M511*J511/Y511,0))*VLOOKUP(B511,'2-Kosten per locatie'!$A$14:$C$56,3,FALSE)</f>
        <v>0</v>
      </c>
      <c r="T511" s="246">
        <f>IF(L511="nio",0,IF(N511&gt;0,N511*J511/Z511,0))*VLOOKUP(B511,'2-Kosten per locatie'!$A$14:$C$56,3,FALSE)</f>
        <v>0</v>
      </c>
      <c r="U511" s="246">
        <f>IF(L511="nio",0,IF(O511&gt;0,O511*J511/AA511,0))*VLOOKUP(B511,'2-Kosten per locatie'!$A$14:$C$56,3,FALSE)</f>
        <v>0</v>
      </c>
      <c r="V511" s="246">
        <f>IF(L511="nio",0,IF(P511&gt;0,P511*J511/Z511,0))*VLOOKUP(B511,'2-Kosten per locatie'!$A$14:$C$56,3,FALSE)</f>
        <v>0</v>
      </c>
      <c r="W511" s="246">
        <f>IF(L511="nio",0,IF(Q511&gt;0,Q511*J511/AA511,0))*VLOOKUP(B511,'2-Kosten per locatie'!$A$14:$C$56,3,FALSE)</f>
        <v>0</v>
      </c>
      <c r="X511" s="337">
        <f>IF(L511="nio",0,IF(L511&gt;0,VLOOKUP(H511,'3-Productie normen'!A:L,VLOOKUP(L511,'3-Productie normen'!$B$35:$C$38,2,FALSE),FALSE)))</f>
        <v>0</v>
      </c>
      <c r="Y511" s="337">
        <f t="shared" si="86"/>
        <v>0</v>
      </c>
      <c r="Z511" s="337">
        <f t="shared" si="87"/>
        <v>0</v>
      </c>
      <c r="AA511" s="337">
        <f t="shared" si="88"/>
        <v>0</v>
      </c>
      <c r="AB511" s="338">
        <f>VLOOKUP(H511,'3-Productie normen'!A:O,12,FALSE)</f>
        <v>0</v>
      </c>
      <c r="AC511" s="338"/>
      <c r="AE511" s="339">
        <f t="shared" si="76"/>
        <v>0</v>
      </c>
    </row>
    <row r="512" spans="1:31" ht="14.1" customHeight="1">
      <c r="A512" s="71">
        <v>512</v>
      </c>
      <c r="B512" s="482" t="s">
        <v>74</v>
      </c>
      <c r="C512" s="482"/>
      <c r="D512" s="538">
        <v>2</v>
      </c>
      <c r="E512" s="334" t="s">
        <v>580</v>
      </c>
      <c r="F512" s="513" t="s">
        <v>185</v>
      </c>
      <c r="G512" s="298" t="s">
        <v>310</v>
      </c>
      <c r="H512" s="314" t="s">
        <v>569</v>
      </c>
      <c r="I512" s="505" t="s">
        <v>225</v>
      </c>
      <c r="J512" s="341">
        <v>19.471640000000001</v>
      </c>
      <c r="K512" s="336">
        <f t="shared" si="85"/>
        <v>0</v>
      </c>
      <c r="L512" s="247" t="s">
        <v>199</v>
      </c>
      <c r="M512" s="247"/>
      <c r="N512" s="247"/>
      <c r="O512" s="247"/>
      <c r="P512" s="247"/>
      <c r="Q512" s="247"/>
      <c r="R512" s="246">
        <f>IF(L512="nio",0,IF(L512&gt;0,L512*J512/X512,0))*VLOOKUP(B512,'2-Kosten per locatie'!$A$14:$C$56,3,FALSE)</f>
        <v>0</v>
      </c>
      <c r="S512" s="246">
        <f>IF(L512="nio",0,IF(M512&gt;0,M512*J512/Y512,0))*VLOOKUP(B512,'2-Kosten per locatie'!$A$14:$C$56,3,FALSE)</f>
        <v>0</v>
      </c>
      <c r="T512" s="246">
        <f>IF(L512="nio",0,IF(N512&gt;0,N512*J512/Z512,0))*VLOOKUP(B512,'2-Kosten per locatie'!$A$14:$C$56,3,FALSE)</f>
        <v>0</v>
      </c>
      <c r="U512" s="246">
        <f>IF(L512="nio",0,IF(O512&gt;0,O512*J512/AA512,0))*VLOOKUP(B512,'2-Kosten per locatie'!$A$14:$C$56,3,FALSE)</f>
        <v>0</v>
      </c>
      <c r="V512" s="246">
        <f>IF(L512="nio",0,IF(P512&gt;0,P512*J512/Z512,0))*VLOOKUP(B512,'2-Kosten per locatie'!$A$14:$C$56,3,FALSE)</f>
        <v>0</v>
      </c>
      <c r="W512" s="246">
        <f>IF(L512="nio",0,IF(Q512&gt;0,Q512*J512/AA512,0))*VLOOKUP(B512,'2-Kosten per locatie'!$A$14:$C$56,3,FALSE)</f>
        <v>0</v>
      </c>
      <c r="X512" s="337">
        <f>IF(L512="nio",0,IF(L512&gt;0,VLOOKUP(H512,'3-Productie normen'!A:L,VLOOKUP(L512,'3-Productie normen'!$B$35:$C$38,2,FALSE),FALSE)))</f>
        <v>0</v>
      </c>
      <c r="Y512" s="337">
        <f t="shared" si="86"/>
        <v>0</v>
      </c>
      <c r="Z512" s="337">
        <f t="shared" si="87"/>
        <v>0</v>
      </c>
      <c r="AA512" s="337">
        <f t="shared" si="88"/>
        <v>0</v>
      </c>
      <c r="AB512" s="338">
        <f>VLOOKUP(H512,'3-Productie normen'!A:O,12,FALSE)</f>
        <v>0</v>
      </c>
      <c r="AC512" s="338"/>
      <c r="AE512" s="339">
        <f t="shared" si="76"/>
        <v>0</v>
      </c>
    </row>
    <row r="513" spans="1:31" ht="14.1" customHeight="1">
      <c r="A513" s="71">
        <v>513</v>
      </c>
      <c r="B513" s="482" t="s">
        <v>74</v>
      </c>
      <c r="C513" s="482"/>
      <c r="D513" s="538">
        <v>2</v>
      </c>
      <c r="E513" s="334" t="s">
        <v>581</v>
      </c>
      <c r="F513" s="513" t="s">
        <v>185</v>
      </c>
      <c r="G513" s="298" t="s">
        <v>310</v>
      </c>
      <c r="H513" s="314" t="s">
        <v>569</v>
      </c>
      <c r="I513" s="505" t="s">
        <v>225</v>
      </c>
      <c r="J513" s="341">
        <v>20.092639999999999</v>
      </c>
      <c r="K513" s="336">
        <f t="shared" si="85"/>
        <v>0</v>
      </c>
      <c r="L513" s="247" t="s">
        <v>199</v>
      </c>
      <c r="M513" s="247"/>
      <c r="N513" s="247"/>
      <c r="O513" s="247"/>
      <c r="P513" s="247"/>
      <c r="Q513" s="247"/>
      <c r="R513" s="246">
        <f>IF(L513="nio",0,IF(L513&gt;0,L513*J513/X513,0))*VLOOKUP(B513,'2-Kosten per locatie'!$A$14:$C$56,3,FALSE)</f>
        <v>0</v>
      </c>
      <c r="S513" s="246">
        <f>IF(L513="nio",0,IF(M513&gt;0,M513*J513/Y513,0))*VLOOKUP(B513,'2-Kosten per locatie'!$A$14:$C$56,3,FALSE)</f>
        <v>0</v>
      </c>
      <c r="T513" s="246">
        <f>IF(L513="nio",0,IF(N513&gt;0,N513*J513/Z513,0))*VLOOKUP(B513,'2-Kosten per locatie'!$A$14:$C$56,3,FALSE)</f>
        <v>0</v>
      </c>
      <c r="U513" s="246">
        <f>IF(L513="nio",0,IF(O513&gt;0,O513*J513/AA513,0))*VLOOKUP(B513,'2-Kosten per locatie'!$A$14:$C$56,3,FALSE)</f>
        <v>0</v>
      </c>
      <c r="V513" s="246">
        <f>IF(L513="nio",0,IF(P513&gt;0,P513*J513/Z513,0))*VLOOKUP(B513,'2-Kosten per locatie'!$A$14:$C$56,3,FALSE)</f>
        <v>0</v>
      </c>
      <c r="W513" s="246">
        <f>IF(L513="nio",0,IF(Q513&gt;0,Q513*J513/AA513,0))*VLOOKUP(B513,'2-Kosten per locatie'!$A$14:$C$56,3,FALSE)</f>
        <v>0</v>
      </c>
      <c r="X513" s="337">
        <f>IF(L513="nio",0,IF(L513&gt;0,VLOOKUP(H513,'3-Productie normen'!A:L,VLOOKUP(L513,'3-Productie normen'!$B$35:$C$38,2,FALSE),FALSE)))</f>
        <v>0</v>
      </c>
      <c r="Y513" s="337">
        <f t="shared" si="86"/>
        <v>0</v>
      </c>
      <c r="Z513" s="337">
        <f t="shared" si="87"/>
        <v>0</v>
      </c>
      <c r="AA513" s="337">
        <f t="shared" si="88"/>
        <v>0</v>
      </c>
      <c r="AB513" s="338">
        <f>VLOOKUP(H513,'3-Productie normen'!A:O,12,FALSE)</f>
        <v>0</v>
      </c>
      <c r="AC513" s="338"/>
      <c r="AE513" s="339">
        <f t="shared" si="76"/>
        <v>0</v>
      </c>
    </row>
    <row r="514" spans="1:31" ht="14.1" customHeight="1">
      <c r="A514" s="71">
        <v>514</v>
      </c>
      <c r="B514" s="482" t="s">
        <v>74</v>
      </c>
      <c r="C514" s="482"/>
      <c r="D514" s="538">
        <v>2</v>
      </c>
      <c r="E514" s="334" t="s">
        <v>582</v>
      </c>
      <c r="F514" s="513" t="s">
        <v>185</v>
      </c>
      <c r="G514" s="298" t="s">
        <v>310</v>
      </c>
      <c r="H514" s="314" t="s">
        <v>569</v>
      </c>
      <c r="I514" s="505" t="s">
        <v>225</v>
      </c>
      <c r="J514" s="341">
        <v>21.893540000000002</v>
      </c>
      <c r="K514" s="336">
        <f t="shared" si="85"/>
        <v>0</v>
      </c>
      <c r="L514" s="247" t="s">
        <v>199</v>
      </c>
      <c r="M514" s="247"/>
      <c r="N514" s="247"/>
      <c r="O514" s="247"/>
      <c r="P514" s="247"/>
      <c r="Q514" s="247"/>
      <c r="R514" s="246">
        <f>IF(L514="nio",0,IF(L514&gt;0,L514*J514/X514,0))*VLOOKUP(B514,'2-Kosten per locatie'!$A$14:$C$56,3,FALSE)</f>
        <v>0</v>
      </c>
      <c r="S514" s="246">
        <f>IF(L514="nio",0,IF(M514&gt;0,M514*J514/Y514,0))*VLOOKUP(B514,'2-Kosten per locatie'!$A$14:$C$56,3,FALSE)</f>
        <v>0</v>
      </c>
      <c r="T514" s="246">
        <f>IF(L514="nio",0,IF(N514&gt;0,N514*J514/Z514,0))*VLOOKUP(B514,'2-Kosten per locatie'!$A$14:$C$56,3,FALSE)</f>
        <v>0</v>
      </c>
      <c r="U514" s="246">
        <f>IF(L514="nio",0,IF(O514&gt;0,O514*J514/AA514,0))*VLOOKUP(B514,'2-Kosten per locatie'!$A$14:$C$56,3,FALSE)</f>
        <v>0</v>
      </c>
      <c r="V514" s="246">
        <f>IF(L514="nio",0,IF(P514&gt;0,P514*J514/Z514,0))*VLOOKUP(B514,'2-Kosten per locatie'!$A$14:$C$56,3,FALSE)</f>
        <v>0</v>
      </c>
      <c r="W514" s="246">
        <f>IF(L514="nio",0,IF(Q514&gt;0,Q514*J514/AA514,0))*VLOOKUP(B514,'2-Kosten per locatie'!$A$14:$C$56,3,FALSE)</f>
        <v>0</v>
      </c>
      <c r="X514" s="337">
        <f>IF(L514="nio",0,IF(L514&gt;0,VLOOKUP(H514,'3-Productie normen'!A:L,VLOOKUP(L514,'3-Productie normen'!$B$35:$C$38,2,FALSE),FALSE)))</f>
        <v>0</v>
      </c>
      <c r="Y514" s="337">
        <f t="shared" si="86"/>
        <v>0</v>
      </c>
      <c r="Z514" s="337">
        <f t="shared" si="87"/>
        <v>0</v>
      </c>
      <c r="AA514" s="337">
        <f t="shared" si="88"/>
        <v>0</v>
      </c>
      <c r="AB514" s="338">
        <f>VLOOKUP(H514,'3-Productie normen'!A:O,12,FALSE)</f>
        <v>0</v>
      </c>
      <c r="AC514" s="338"/>
      <c r="AE514" s="339">
        <f t="shared" si="76"/>
        <v>0</v>
      </c>
    </row>
    <row r="515" spans="1:31" ht="14.1" customHeight="1">
      <c r="A515" s="71">
        <v>515</v>
      </c>
      <c r="B515" s="482" t="s">
        <v>74</v>
      </c>
      <c r="C515" s="482"/>
      <c r="D515" s="538">
        <v>2</v>
      </c>
      <c r="E515" s="334" t="s">
        <v>583</v>
      </c>
      <c r="F515" s="513" t="s">
        <v>185</v>
      </c>
      <c r="G515" s="298" t="s">
        <v>310</v>
      </c>
      <c r="H515" s="314" t="s">
        <v>569</v>
      </c>
      <c r="I515" s="505" t="s">
        <v>225</v>
      </c>
      <c r="J515" s="341">
        <v>20.999300000000002</v>
      </c>
      <c r="K515" s="336">
        <f t="shared" si="85"/>
        <v>0</v>
      </c>
      <c r="L515" s="247" t="s">
        <v>199</v>
      </c>
      <c r="M515" s="247"/>
      <c r="N515" s="247"/>
      <c r="O515" s="247"/>
      <c r="P515" s="247"/>
      <c r="Q515" s="247"/>
      <c r="R515" s="246">
        <f>IF(L515="nio",0,IF(L515&gt;0,L515*J515/X515,0))*VLOOKUP(B515,'2-Kosten per locatie'!$A$14:$C$56,3,FALSE)</f>
        <v>0</v>
      </c>
      <c r="S515" s="246">
        <f>IF(L515="nio",0,IF(M515&gt;0,M515*J515/Y515,0))*VLOOKUP(B515,'2-Kosten per locatie'!$A$14:$C$56,3,FALSE)</f>
        <v>0</v>
      </c>
      <c r="T515" s="246">
        <f>IF(L515="nio",0,IF(N515&gt;0,N515*J515/Z515,0))*VLOOKUP(B515,'2-Kosten per locatie'!$A$14:$C$56,3,FALSE)</f>
        <v>0</v>
      </c>
      <c r="U515" s="246">
        <f>IF(L515="nio",0,IF(O515&gt;0,O515*J515/AA515,0))*VLOOKUP(B515,'2-Kosten per locatie'!$A$14:$C$56,3,FALSE)</f>
        <v>0</v>
      </c>
      <c r="V515" s="246">
        <f>IF(L515="nio",0,IF(P515&gt;0,P515*J515/Z515,0))*VLOOKUP(B515,'2-Kosten per locatie'!$A$14:$C$56,3,FALSE)</f>
        <v>0</v>
      </c>
      <c r="W515" s="246">
        <f>IF(L515="nio",0,IF(Q515&gt;0,Q515*J515/AA515,0))*VLOOKUP(B515,'2-Kosten per locatie'!$A$14:$C$56,3,FALSE)</f>
        <v>0</v>
      </c>
      <c r="X515" s="337">
        <f>IF(L515="nio",0,IF(L515&gt;0,VLOOKUP(H515,'3-Productie normen'!A:L,VLOOKUP(L515,'3-Productie normen'!$B$35:$C$38,2,FALSE),FALSE)))</f>
        <v>0</v>
      </c>
      <c r="Y515" s="337">
        <f t="shared" si="86"/>
        <v>0</v>
      </c>
      <c r="Z515" s="337">
        <f t="shared" si="87"/>
        <v>0</v>
      </c>
      <c r="AA515" s="337">
        <f t="shared" si="88"/>
        <v>0</v>
      </c>
      <c r="AB515" s="338">
        <f>VLOOKUP(H515,'3-Productie normen'!A:O,12,FALSE)</f>
        <v>0</v>
      </c>
      <c r="AC515" s="338"/>
      <c r="AE515" s="339">
        <f t="shared" si="76"/>
        <v>0</v>
      </c>
    </row>
    <row r="516" spans="1:31" ht="14.1" customHeight="1">
      <c r="A516" s="71">
        <v>516</v>
      </c>
      <c r="B516" s="482" t="s">
        <v>74</v>
      </c>
      <c r="C516" s="482"/>
      <c r="D516" s="538">
        <v>2</v>
      </c>
      <c r="E516" s="334" t="s">
        <v>635</v>
      </c>
      <c r="F516" s="513" t="s">
        <v>185</v>
      </c>
      <c r="G516" s="298" t="s">
        <v>310</v>
      </c>
      <c r="H516" s="314" t="s">
        <v>569</v>
      </c>
      <c r="I516" s="505" t="s">
        <v>225</v>
      </c>
      <c r="J516" s="341">
        <v>20.707429999999999</v>
      </c>
      <c r="K516" s="336">
        <f t="shared" si="85"/>
        <v>0</v>
      </c>
      <c r="L516" s="247" t="s">
        <v>199</v>
      </c>
      <c r="M516" s="247"/>
      <c r="N516" s="247"/>
      <c r="O516" s="247"/>
      <c r="P516" s="247"/>
      <c r="Q516" s="247"/>
      <c r="R516" s="246">
        <f>IF(L516="nio",0,IF(L516&gt;0,L516*J516/X516,0))*VLOOKUP(B516,'2-Kosten per locatie'!$A$14:$C$56,3,FALSE)</f>
        <v>0</v>
      </c>
      <c r="S516" s="246">
        <f>IF(L516="nio",0,IF(M516&gt;0,M516*J516/Y516,0))*VLOOKUP(B516,'2-Kosten per locatie'!$A$14:$C$56,3,FALSE)</f>
        <v>0</v>
      </c>
      <c r="T516" s="246">
        <f>IF(L516="nio",0,IF(N516&gt;0,N516*J516/Z516,0))*VLOOKUP(B516,'2-Kosten per locatie'!$A$14:$C$56,3,FALSE)</f>
        <v>0</v>
      </c>
      <c r="U516" s="246">
        <f>IF(L516="nio",0,IF(O516&gt;0,O516*J516/AA516,0))*VLOOKUP(B516,'2-Kosten per locatie'!$A$14:$C$56,3,FALSE)</f>
        <v>0</v>
      </c>
      <c r="V516" s="246">
        <f>IF(L516="nio",0,IF(P516&gt;0,P516*J516/Z516,0))*VLOOKUP(B516,'2-Kosten per locatie'!$A$14:$C$56,3,FALSE)</f>
        <v>0</v>
      </c>
      <c r="W516" s="246">
        <f>IF(L516="nio",0,IF(Q516&gt;0,Q516*J516/AA516,0))*VLOOKUP(B516,'2-Kosten per locatie'!$A$14:$C$56,3,FALSE)</f>
        <v>0</v>
      </c>
      <c r="X516" s="337">
        <f>IF(L516="nio",0,IF(L516&gt;0,VLOOKUP(H516,'3-Productie normen'!A:L,VLOOKUP(L516,'3-Productie normen'!$B$35:$C$38,2,FALSE),FALSE)))</f>
        <v>0</v>
      </c>
      <c r="Y516" s="337">
        <f t="shared" si="86"/>
        <v>0</v>
      </c>
      <c r="Z516" s="337">
        <f t="shared" si="87"/>
        <v>0</v>
      </c>
      <c r="AA516" s="337">
        <f t="shared" si="88"/>
        <v>0</v>
      </c>
      <c r="AB516" s="338">
        <f>VLOOKUP(H516,'3-Productie normen'!A:O,12,FALSE)</f>
        <v>0</v>
      </c>
      <c r="AC516" s="338"/>
      <c r="AE516" s="339">
        <f t="shared" si="76"/>
        <v>0</v>
      </c>
    </row>
    <row r="517" spans="1:31" ht="14.1" customHeight="1">
      <c r="A517" s="71">
        <v>517</v>
      </c>
      <c r="B517" s="482" t="s">
        <v>74</v>
      </c>
      <c r="C517" s="482"/>
      <c r="D517" s="538">
        <v>2</v>
      </c>
      <c r="E517" s="334" t="s">
        <v>585</v>
      </c>
      <c r="F517" s="513" t="s">
        <v>185</v>
      </c>
      <c r="G517" s="298" t="s">
        <v>310</v>
      </c>
      <c r="H517" s="314" t="s">
        <v>569</v>
      </c>
      <c r="I517" s="505" t="s">
        <v>225</v>
      </c>
      <c r="J517" s="341">
        <v>43.956429999999997</v>
      </c>
      <c r="K517" s="336">
        <f t="shared" si="85"/>
        <v>0</v>
      </c>
      <c r="L517" s="247" t="s">
        <v>199</v>
      </c>
      <c r="M517" s="247"/>
      <c r="N517" s="247"/>
      <c r="O517" s="247"/>
      <c r="P517" s="247"/>
      <c r="Q517" s="247"/>
      <c r="R517" s="246">
        <f>IF(L517="nio",0,IF(L517&gt;0,L517*J517/X517,0))*VLOOKUP(B517,'2-Kosten per locatie'!$A$14:$C$56,3,FALSE)</f>
        <v>0</v>
      </c>
      <c r="S517" s="246">
        <f>IF(L517="nio",0,IF(M517&gt;0,M517*J517/Y517,0))*VLOOKUP(B517,'2-Kosten per locatie'!$A$14:$C$56,3,FALSE)</f>
        <v>0</v>
      </c>
      <c r="T517" s="246">
        <f>IF(L517="nio",0,IF(N517&gt;0,N517*J517/Z517,0))*VLOOKUP(B517,'2-Kosten per locatie'!$A$14:$C$56,3,FALSE)</f>
        <v>0</v>
      </c>
      <c r="U517" s="246">
        <f>IF(L517="nio",0,IF(O517&gt;0,O517*J517/AA517,0))*VLOOKUP(B517,'2-Kosten per locatie'!$A$14:$C$56,3,FALSE)</f>
        <v>0</v>
      </c>
      <c r="V517" s="246">
        <f>IF(L517="nio",0,IF(P517&gt;0,P517*J517/Z517,0))*VLOOKUP(B517,'2-Kosten per locatie'!$A$14:$C$56,3,FALSE)</f>
        <v>0</v>
      </c>
      <c r="W517" s="246">
        <f>IF(L517="nio",0,IF(Q517&gt;0,Q517*J517/AA517,0))*VLOOKUP(B517,'2-Kosten per locatie'!$A$14:$C$56,3,FALSE)</f>
        <v>0</v>
      </c>
      <c r="X517" s="337">
        <f>IF(L517="nio",0,IF(L517&gt;0,VLOOKUP(H517,'3-Productie normen'!A:L,VLOOKUP(L517,'3-Productie normen'!$B$35:$C$38,2,FALSE),FALSE)))</f>
        <v>0</v>
      </c>
      <c r="Y517" s="337">
        <f t="shared" si="86"/>
        <v>0</v>
      </c>
      <c r="Z517" s="337">
        <f t="shared" si="87"/>
        <v>0</v>
      </c>
      <c r="AA517" s="337">
        <f t="shared" si="88"/>
        <v>0</v>
      </c>
      <c r="AB517" s="338">
        <f>VLOOKUP(H517,'3-Productie normen'!A:O,12,FALSE)</f>
        <v>0</v>
      </c>
      <c r="AC517" s="338"/>
      <c r="AE517" s="339">
        <f t="shared" si="76"/>
        <v>0</v>
      </c>
    </row>
    <row r="518" spans="1:31" ht="14.1" customHeight="1">
      <c r="A518" s="71">
        <v>518</v>
      </c>
      <c r="B518" s="482" t="s">
        <v>74</v>
      </c>
      <c r="C518" s="482"/>
      <c r="D518" s="538">
        <v>2</v>
      </c>
      <c r="E518" s="334" t="s">
        <v>636</v>
      </c>
      <c r="F518" s="513" t="s">
        <v>197</v>
      </c>
      <c r="G518" s="298" t="s">
        <v>301</v>
      </c>
      <c r="H518" s="314" t="s">
        <v>569</v>
      </c>
      <c r="I518" s="504"/>
      <c r="J518" s="341">
        <v>288.41091999999998</v>
      </c>
      <c r="K518" s="336">
        <f t="shared" ref="K518" si="89">SUM(L518:Q518)</f>
        <v>0</v>
      </c>
      <c r="L518" s="247" t="s">
        <v>199</v>
      </c>
      <c r="M518" s="247"/>
      <c r="N518" s="247"/>
      <c r="O518" s="247"/>
      <c r="P518" s="247"/>
      <c r="Q518" s="247"/>
      <c r="R518" s="246">
        <f>IF(L518="nio",0,IF(L518&gt;0,L518*J518/X518,0))*VLOOKUP(B518,'2-Kosten per locatie'!$A$14:$C$56,3,FALSE)</f>
        <v>0</v>
      </c>
      <c r="S518" s="246">
        <f>IF(L518="nio",0,IF(M518&gt;0,M518*J518/Y518,0))*VLOOKUP(B518,'2-Kosten per locatie'!$A$14:$C$56,3,FALSE)</f>
        <v>0</v>
      </c>
      <c r="T518" s="246">
        <f>IF(L518="nio",0,IF(N518&gt;0,N518*J518/Z518,0))*VLOOKUP(B518,'2-Kosten per locatie'!$A$14:$C$56,3,FALSE)</f>
        <v>0</v>
      </c>
      <c r="U518" s="246">
        <f>IF(L518="nio",0,IF(O518&gt;0,O518*J518/AA518,0))*VLOOKUP(B518,'2-Kosten per locatie'!$A$14:$C$56,3,FALSE)</f>
        <v>0</v>
      </c>
      <c r="V518" s="246">
        <f>IF(L518="nio",0,IF(P518&gt;0,P518*J518/Z518,0))*VLOOKUP(B518,'2-Kosten per locatie'!$A$14:$C$56,3,FALSE)</f>
        <v>0</v>
      </c>
      <c r="W518" s="246">
        <f>IF(L518="nio",0,IF(Q518&gt;0,Q518*J518/AA518,0))*VLOOKUP(B518,'2-Kosten per locatie'!$A$14:$C$56,3,FALSE)</f>
        <v>0</v>
      </c>
      <c r="X518" s="337">
        <f>IF(L518="nio",0,IF(L518&gt;0,VLOOKUP(H518,'3-Productie normen'!A:L,VLOOKUP(L518,'3-Productie normen'!$B$35:$C$38,2,FALSE),FALSE)))</f>
        <v>0</v>
      </c>
      <c r="Y518" s="337">
        <f t="shared" si="86"/>
        <v>0</v>
      </c>
      <c r="Z518" s="337">
        <f t="shared" si="87"/>
        <v>0</v>
      </c>
      <c r="AA518" s="337">
        <f t="shared" si="88"/>
        <v>0</v>
      </c>
      <c r="AB518" s="338">
        <f>VLOOKUP(H518,'3-Productie normen'!A:O,12,FALSE)</f>
        <v>0</v>
      </c>
      <c r="AC518" s="338"/>
      <c r="AE518" s="339">
        <f t="shared" si="76"/>
        <v>0</v>
      </c>
    </row>
    <row r="519" spans="1:31" ht="14.1" customHeight="1">
      <c r="A519" s="71">
        <v>519</v>
      </c>
      <c r="B519" s="482" t="s">
        <v>74</v>
      </c>
      <c r="C519" s="482"/>
      <c r="D519" s="538">
        <v>2</v>
      </c>
      <c r="E519" s="334" t="s">
        <v>650</v>
      </c>
      <c r="F519" s="513" t="s">
        <v>185</v>
      </c>
      <c r="G519" s="298" t="s">
        <v>651</v>
      </c>
      <c r="H519" s="314" t="s">
        <v>569</v>
      </c>
      <c r="I519" s="504" t="s">
        <v>225</v>
      </c>
      <c r="J519" s="341">
        <v>29.224019999999999</v>
      </c>
      <c r="K519" s="336">
        <f t="shared" si="85"/>
        <v>0</v>
      </c>
      <c r="L519" s="247" t="s">
        <v>199</v>
      </c>
      <c r="M519" s="247"/>
      <c r="N519" s="247"/>
      <c r="O519" s="247"/>
      <c r="P519" s="247"/>
      <c r="Q519" s="247"/>
      <c r="R519" s="246">
        <f>IF(L519="nio",0,IF(L519&gt;0,L519*J519/X519,0))*VLOOKUP(B519,'2-Kosten per locatie'!$A$14:$C$56,3,FALSE)</f>
        <v>0</v>
      </c>
      <c r="S519" s="246">
        <f>IF(L519="nio",0,IF(M519&gt;0,M519*J519/Y519,0))*VLOOKUP(B519,'2-Kosten per locatie'!$A$14:$C$56,3,FALSE)</f>
        <v>0</v>
      </c>
      <c r="T519" s="246">
        <f>IF(L519="nio",0,IF(N519&gt;0,N519*J519/Z519,0))*VLOOKUP(B519,'2-Kosten per locatie'!$A$14:$C$56,3,FALSE)</f>
        <v>0</v>
      </c>
      <c r="U519" s="246">
        <f>IF(L519="nio",0,IF(O519&gt;0,O519*J519/AA519,0))*VLOOKUP(B519,'2-Kosten per locatie'!$A$14:$C$56,3,FALSE)</f>
        <v>0</v>
      </c>
      <c r="V519" s="246">
        <f>IF(L519="nio",0,IF(P519&gt;0,P519*J519/Z519,0))*VLOOKUP(B519,'2-Kosten per locatie'!$A$14:$C$56,3,FALSE)</f>
        <v>0</v>
      </c>
      <c r="W519" s="246">
        <f>IF(L519="nio",0,IF(Q519&gt;0,Q519*J519/AA519,0))*VLOOKUP(B519,'2-Kosten per locatie'!$A$14:$C$56,3,FALSE)</f>
        <v>0</v>
      </c>
      <c r="X519" s="337">
        <f>IF(L519="nio",0,IF(L519&gt;0,VLOOKUP(H519,'3-Productie normen'!A:L,VLOOKUP(L519,'3-Productie normen'!$B$35:$C$38,2,FALSE),FALSE)))</f>
        <v>0</v>
      </c>
      <c r="Y519" s="337">
        <f t="shared" si="86"/>
        <v>0</v>
      </c>
      <c r="Z519" s="337">
        <f t="shared" si="87"/>
        <v>0</v>
      </c>
      <c r="AA519" s="337">
        <f t="shared" si="88"/>
        <v>0</v>
      </c>
      <c r="AB519" s="338">
        <f>VLOOKUP(H519,'3-Productie normen'!A:O,12,FALSE)</f>
        <v>0</v>
      </c>
      <c r="AC519" s="338"/>
      <c r="AE519" s="339">
        <f t="shared" si="76"/>
        <v>0</v>
      </c>
    </row>
    <row r="520" spans="1:31" ht="14.1" customHeight="1">
      <c r="A520" s="71">
        <v>520</v>
      </c>
      <c r="B520" s="482" t="s">
        <v>74</v>
      </c>
      <c r="C520" s="482"/>
      <c r="D520" s="538">
        <v>2</v>
      </c>
      <c r="E520" s="334" t="s">
        <v>652</v>
      </c>
      <c r="F520" s="513" t="s">
        <v>185</v>
      </c>
      <c r="G520" s="298" t="s">
        <v>291</v>
      </c>
      <c r="H520" s="314" t="s">
        <v>569</v>
      </c>
      <c r="I520" s="504" t="s">
        <v>225</v>
      </c>
      <c r="J520" s="341">
        <v>43.56465</v>
      </c>
      <c r="K520" s="336">
        <f t="shared" si="85"/>
        <v>0</v>
      </c>
      <c r="L520" s="247" t="s">
        <v>199</v>
      </c>
      <c r="M520" s="247"/>
      <c r="N520" s="247"/>
      <c r="O520" s="247"/>
      <c r="P520" s="247"/>
      <c r="Q520" s="247"/>
      <c r="R520" s="246">
        <f>IF(L520="nio",0,IF(L520&gt;0,L520*J520/X520,0))*VLOOKUP(B520,'2-Kosten per locatie'!$A$14:$C$56,3,FALSE)</f>
        <v>0</v>
      </c>
      <c r="S520" s="246">
        <f>IF(L520="nio",0,IF(M520&gt;0,M520*J520/Y520,0))*VLOOKUP(B520,'2-Kosten per locatie'!$A$14:$C$56,3,FALSE)</f>
        <v>0</v>
      </c>
      <c r="T520" s="246">
        <f>IF(L520="nio",0,IF(N520&gt;0,N520*J520/Z520,0))*VLOOKUP(B520,'2-Kosten per locatie'!$A$14:$C$56,3,FALSE)</f>
        <v>0</v>
      </c>
      <c r="U520" s="246">
        <f>IF(L520="nio",0,IF(O520&gt;0,O520*J520/AA520,0))*VLOOKUP(B520,'2-Kosten per locatie'!$A$14:$C$56,3,FALSE)</f>
        <v>0</v>
      </c>
      <c r="V520" s="246">
        <f>IF(L520="nio",0,IF(P520&gt;0,P520*J520/Z520,0))*VLOOKUP(B520,'2-Kosten per locatie'!$A$14:$C$56,3,FALSE)</f>
        <v>0</v>
      </c>
      <c r="W520" s="246">
        <f>IF(L520="nio",0,IF(Q520&gt;0,Q520*J520/AA520,0))*VLOOKUP(B520,'2-Kosten per locatie'!$A$14:$C$56,3,FALSE)</f>
        <v>0</v>
      </c>
      <c r="X520" s="337">
        <f>IF(L520="nio",0,IF(L520&gt;0,VLOOKUP(H520,'3-Productie normen'!A:L,VLOOKUP(L520,'3-Productie normen'!$B$35:$C$38,2,FALSE),FALSE)))</f>
        <v>0</v>
      </c>
      <c r="Y520" s="337">
        <f t="shared" si="86"/>
        <v>0</v>
      </c>
      <c r="Z520" s="337">
        <f t="shared" si="87"/>
        <v>0</v>
      </c>
      <c r="AA520" s="337">
        <f t="shared" si="88"/>
        <v>0</v>
      </c>
      <c r="AB520" s="338">
        <f>VLOOKUP(H520,'3-Productie normen'!A:O,12,FALSE)</f>
        <v>0</v>
      </c>
      <c r="AC520" s="338"/>
      <c r="AE520" s="339">
        <f t="shared" si="76"/>
        <v>0</v>
      </c>
    </row>
    <row r="521" spans="1:31" ht="14.1" customHeight="1">
      <c r="A521" s="71">
        <v>521</v>
      </c>
      <c r="B521" s="482" t="s">
        <v>74</v>
      </c>
      <c r="C521" s="482"/>
      <c r="D521" s="538">
        <v>2</v>
      </c>
      <c r="E521" s="334" t="s">
        <v>587</v>
      </c>
      <c r="F521" s="513" t="s">
        <v>185</v>
      </c>
      <c r="G521" s="298" t="s">
        <v>285</v>
      </c>
      <c r="H521" s="314" t="s">
        <v>569</v>
      </c>
      <c r="I521" s="504" t="s">
        <v>203</v>
      </c>
      <c r="J521" s="341">
        <v>14.09755</v>
      </c>
      <c r="K521" s="336">
        <f t="shared" si="85"/>
        <v>0</v>
      </c>
      <c r="L521" s="247" t="s">
        <v>199</v>
      </c>
      <c r="M521" s="247"/>
      <c r="N521" s="247"/>
      <c r="O521" s="247"/>
      <c r="P521" s="247"/>
      <c r="Q521" s="247"/>
      <c r="R521" s="246">
        <f>IF(L521="nio",0,IF(L521&gt;0,L521*J521/X521,0))*VLOOKUP(B521,'2-Kosten per locatie'!$A$14:$C$56,3,FALSE)</f>
        <v>0</v>
      </c>
      <c r="S521" s="246">
        <f>IF(L521="nio",0,IF(M521&gt;0,M521*J521/Y521,0))*VLOOKUP(B521,'2-Kosten per locatie'!$A$14:$C$56,3,FALSE)</f>
        <v>0</v>
      </c>
      <c r="T521" s="246">
        <f>IF(L521="nio",0,IF(N521&gt;0,N521*J521/Z521,0))*VLOOKUP(B521,'2-Kosten per locatie'!$A$14:$C$56,3,FALSE)</f>
        <v>0</v>
      </c>
      <c r="U521" s="246">
        <f>IF(L521="nio",0,IF(O521&gt;0,O521*J521/AA521,0))*VLOOKUP(B521,'2-Kosten per locatie'!$A$14:$C$56,3,FALSE)</f>
        <v>0</v>
      </c>
      <c r="V521" s="246">
        <f>IF(L521="nio",0,IF(P521&gt;0,P521*J521/Z521,0))*VLOOKUP(B521,'2-Kosten per locatie'!$A$14:$C$56,3,FALSE)</f>
        <v>0</v>
      </c>
      <c r="W521" s="246">
        <f>IF(L521="nio",0,IF(Q521&gt;0,Q521*J521/AA521,0))*VLOOKUP(B521,'2-Kosten per locatie'!$A$14:$C$56,3,FALSE)</f>
        <v>0</v>
      </c>
      <c r="X521" s="337">
        <f>IF(L521="nio",0,IF(L521&gt;0,VLOOKUP(H521,'3-Productie normen'!A:L,VLOOKUP(L521,'3-Productie normen'!$B$35:$C$38,2,FALSE),FALSE)))</f>
        <v>0</v>
      </c>
      <c r="Y521" s="337">
        <f t="shared" si="86"/>
        <v>0</v>
      </c>
      <c r="Z521" s="337">
        <f t="shared" si="87"/>
        <v>0</v>
      </c>
      <c r="AA521" s="337">
        <f t="shared" si="88"/>
        <v>0</v>
      </c>
      <c r="AB521" s="338">
        <f>VLOOKUP(H521,'3-Productie normen'!A:O,12,FALSE)</f>
        <v>0</v>
      </c>
      <c r="AC521" s="338"/>
      <c r="AE521" s="339">
        <f t="shared" si="76"/>
        <v>0</v>
      </c>
    </row>
    <row r="522" spans="1:31" ht="14.1" customHeight="1">
      <c r="A522" s="71">
        <v>522</v>
      </c>
      <c r="B522" s="482" t="s">
        <v>74</v>
      </c>
      <c r="C522" s="482"/>
      <c r="D522" s="538">
        <v>2</v>
      </c>
      <c r="E522" s="334" t="s">
        <v>637</v>
      </c>
      <c r="F522" s="513" t="s">
        <v>185</v>
      </c>
      <c r="G522" s="298" t="s">
        <v>285</v>
      </c>
      <c r="H522" s="314" t="s">
        <v>569</v>
      </c>
      <c r="I522" s="504" t="s">
        <v>203</v>
      </c>
      <c r="J522" s="341">
        <v>3.1524000000000001</v>
      </c>
      <c r="K522" s="336">
        <f t="shared" si="85"/>
        <v>0</v>
      </c>
      <c r="L522" s="247" t="s">
        <v>199</v>
      </c>
      <c r="M522" s="247"/>
      <c r="N522" s="247"/>
      <c r="O522" s="247"/>
      <c r="P522" s="247"/>
      <c r="Q522" s="247"/>
      <c r="R522" s="246">
        <f>IF(L522="nio",0,IF(L522&gt;0,L522*J522/X522,0))*VLOOKUP(B522,'2-Kosten per locatie'!$A$14:$C$56,3,FALSE)</f>
        <v>0</v>
      </c>
      <c r="S522" s="246">
        <f>IF(L522="nio",0,IF(M522&gt;0,M522*J522/Y522,0))*VLOOKUP(B522,'2-Kosten per locatie'!$A$14:$C$56,3,FALSE)</f>
        <v>0</v>
      </c>
      <c r="T522" s="246">
        <f>IF(L522="nio",0,IF(N522&gt;0,N522*J522/Z522,0))*VLOOKUP(B522,'2-Kosten per locatie'!$A$14:$C$56,3,FALSE)</f>
        <v>0</v>
      </c>
      <c r="U522" s="246">
        <f>IF(L522="nio",0,IF(O522&gt;0,O522*J522/AA522,0))*VLOOKUP(B522,'2-Kosten per locatie'!$A$14:$C$56,3,FALSE)</f>
        <v>0</v>
      </c>
      <c r="V522" s="246">
        <f>IF(L522="nio",0,IF(P522&gt;0,P522*J522/Z522,0))*VLOOKUP(B522,'2-Kosten per locatie'!$A$14:$C$56,3,FALSE)</f>
        <v>0</v>
      </c>
      <c r="W522" s="246">
        <f>IF(L522="nio",0,IF(Q522&gt;0,Q522*J522/AA522,0))*VLOOKUP(B522,'2-Kosten per locatie'!$A$14:$C$56,3,FALSE)</f>
        <v>0</v>
      </c>
      <c r="X522" s="337">
        <f>IF(L522="nio",0,IF(L522&gt;0,VLOOKUP(H522,'3-Productie normen'!A:L,VLOOKUP(L522,'3-Productie normen'!$B$35:$C$38,2,FALSE),FALSE)))</f>
        <v>0</v>
      </c>
      <c r="Y522" s="337">
        <f t="shared" si="86"/>
        <v>0</v>
      </c>
      <c r="Z522" s="337">
        <f t="shared" si="87"/>
        <v>0</v>
      </c>
      <c r="AA522" s="337">
        <f t="shared" si="88"/>
        <v>0</v>
      </c>
      <c r="AB522" s="338">
        <f>VLOOKUP(H522,'3-Productie normen'!A:O,12,FALSE)</f>
        <v>0</v>
      </c>
      <c r="AC522" s="338"/>
      <c r="AE522" s="339">
        <f t="shared" ref="AE522:AE585" si="90">K522*J522</f>
        <v>0</v>
      </c>
    </row>
    <row r="523" spans="1:31" ht="14.1" customHeight="1">
      <c r="A523" s="71">
        <v>523</v>
      </c>
      <c r="B523" s="482" t="s">
        <v>74</v>
      </c>
      <c r="C523" s="482"/>
      <c r="D523" s="538">
        <v>2</v>
      </c>
      <c r="E523" s="334" t="s">
        <v>588</v>
      </c>
      <c r="F523" s="513" t="s">
        <v>185</v>
      </c>
      <c r="G523" s="298" t="s">
        <v>143</v>
      </c>
      <c r="H523" s="314" t="s">
        <v>569</v>
      </c>
      <c r="I523" s="504" t="s">
        <v>225</v>
      </c>
      <c r="J523" s="341">
        <v>6.8562700000000003</v>
      </c>
      <c r="K523" s="336">
        <f t="shared" si="85"/>
        <v>0</v>
      </c>
      <c r="L523" s="247" t="s">
        <v>199</v>
      </c>
      <c r="M523" s="247"/>
      <c r="N523" s="247"/>
      <c r="O523" s="247"/>
      <c r="P523" s="247"/>
      <c r="Q523" s="247"/>
      <c r="R523" s="246">
        <f>IF(L523="nio",0,IF(L523&gt;0,L523*J523/X523,0))*VLOOKUP(B523,'2-Kosten per locatie'!$A$14:$C$56,3,FALSE)</f>
        <v>0</v>
      </c>
      <c r="S523" s="246">
        <f>IF(L523="nio",0,IF(M523&gt;0,M523*J523/Y523,0))*VLOOKUP(B523,'2-Kosten per locatie'!$A$14:$C$56,3,FALSE)</f>
        <v>0</v>
      </c>
      <c r="T523" s="246">
        <f>IF(L523="nio",0,IF(N523&gt;0,N523*J523/Z523,0))*VLOOKUP(B523,'2-Kosten per locatie'!$A$14:$C$56,3,FALSE)</f>
        <v>0</v>
      </c>
      <c r="U523" s="246">
        <f>IF(L523="nio",0,IF(O523&gt;0,O523*J523/AA523,0))*VLOOKUP(B523,'2-Kosten per locatie'!$A$14:$C$56,3,FALSE)</f>
        <v>0</v>
      </c>
      <c r="V523" s="246">
        <f>IF(L523="nio",0,IF(P523&gt;0,P523*J523/Z523,0))*VLOOKUP(B523,'2-Kosten per locatie'!$A$14:$C$56,3,FALSE)</f>
        <v>0</v>
      </c>
      <c r="W523" s="246">
        <f>IF(L523="nio",0,IF(Q523&gt;0,Q523*J523/AA523,0))*VLOOKUP(B523,'2-Kosten per locatie'!$A$14:$C$56,3,FALSE)</f>
        <v>0</v>
      </c>
      <c r="X523" s="337">
        <f>IF(L523="nio",0,IF(L523&gt;0,VLOOKUP(H523,'3-Productie normen'!A:L,VLOOKUP(L523,'3-Productie normen'!$B$35:$C$38,2,FALSE),FALSE)))</f>
        <v>0</v>
      </c>
      <c r="Y523" s="337">
        <f t="shared" si="86"/>
        <v>0</v>
      </c>
      <c r="Z523" s="337">
        <f t="shared" si="87"/>
        <v>0</v>
      </c>
      <c r="AA523" s="337">
        <f t="shared" si="88"/>
        <v>0</v>
      </c>
      <c r="AB523" s="338">
        <f>VLOOKUP(H523,'3-Productie normen'!A:O,12,FALSE)</f>
        <v>0</v>
      </c>
      <c r="AC523" s="338"/>
      <c r="AE523" s="339">
        <f t="shared" si="90"/>
        <v>0</v>
      </c>
    </row>
    <row r="524" spans="1:31" ht="14.1" customHeight="1">
      <c r="A524" s="71">
        <v>524</v>
      </c>
      <c r="B524" s="482" t="s">
        <v>74</v>
      </c>
      <c r="C524" s="482"/>
      <c r="D524" s="538">
        <v>2</v>
      </c>
      <c r="E524" s="334" t="s">
        <v>589</v>
      </c>
      <c r="F524" s="513" t="s">
        <v>185</v>
      </c>
      <c r="G524" s="298" t="s">
        <v>137</v>
      </c>
      <c r="H524" s="314" t="s">
        <v>569</v>
      </c>
      <c r="I524" s="504"/>
      <c r="J524" s="341">
        <v>4.68</v>
      </c>
      <c r="K524" s="336">
        <f t="shared" ref="K524" si="91">SUM(L524:Q524)</f>
        <v>0</v>
      </c>
      <c r="L524" s="247" t="s">
        <v>199</v>
      </c>
      <c r="M524" s="247"/>
      <c r="N524" s="247"/>
      <c r="O524" s="247"/>
      <c r="P524" s="247"/>
      <c r="Q524" s="247"/>
      <c r="R524" s="246">
        <f>IF(L524="nio",0,IF(L524&gt;0,L524*J524/X524,0))*VLOOKUP(B524,'2-Kosten per locatie'!$A$14:$C$56,3,FALSE)</f>
        <v>0</v>
      </c>
      <c r="S524" s="246">
        <f>IF(L524="nio",0,IF(M524&gt;0,M524*J524/Y524,0))*VLOOKUP(B524,'2-Kosten per locatie'!$A$14:$C$56,3,FALSE)</f>
        <v>0</v>
      </c>
      <c r="T524" s="246">
        <f>IF(L524="nio",0,IF(N524&gt;0,N524*J524/Z524,0))*VLOOKUP(B524,'2-Kosten per locatie'!$A$14:$C$56,3,FALSE)</f>
        <v>0</v>
      </c>
      <c r="U524" s="246">
        <f>IF(L524="nio",0,IF(O524&gt;0,O524*J524/AA524,0))*VLOOKUP(B524,'2-Kosten per locatie'!$A$14:$C$56,3,FALSE)</f>
        <v>0</v>
      </c>
      <c r="V524" s="246">
        <f>IF(L524="nio",0,IF(P524&gt;0,P524*J524/Z524,0))*VLOOKUP(B524,'2-Kosten per locatie'!$A$14:$C$56,3,FALSE)</f>
        <v>0</v>
      </c>
      <c r="W524" s="246">
        <f>IF(L524="nio",0,IF(Q524&gt;0,Q524*J524/AA524,0))*VLOOKUP(B524,'2-Kosten per locatie'!$A$14:$C$56,3,FALSE)</f>
        <v>0</v>
      </c>
      <c r="X524" s="337">
        <f>IF(L524="nio",0,IF(L524&gt;0,VLOOKUP(H524,'3-Productie normen'!A:L,VLOOKUP(L524,'3-Productie normen'!$B$35:$C$38,2,FALSE),FALSE)))</f>
        <v>0</v>
      </c>
      <c r="Y524" s="337">
        <f t="shared" si="86"/>
        <v>0</v>
      </c>
      <c r="Z524" s="337">
        <f t="shared" si="87"/>
        <v>0</v>
      </c>
      <c r="AA524" s="337">
        <f t="shared" si="88"/>
        <v>0</v>
      </c>
      <c r="AB524" s="338">
        <f>VLOOKUP(H524,'3-Productie normen'!A:O,12,FALSE)</f>
        <v>0</v>
      </c>
      <c r="AC524" s="338"/>
      <c r="AE524" s="339">
        <f t="shared" si="90"/>
        <v>0</v>
      </c>
    </row>
    <row r="525" spans="1:31" ht="14.1" customHeight="1">
      <c r="A525" s="71">
        <v>525</v>
      </c>
      <c r="B525" s="482" t="s">
        <v>74</v>
      </c>
      <c r="C525" s="482"/>
      <c r="D525" s="538">
        <v>2</v>
      </c>
      <c r="E525" s="334" t="s">
        <v>609</v>
      </c>
      <c r="F525" s="513" t="s">
        <v>185</v>
      </c>
      <c r="G525" s="298" t="s">
        <v>310</v>
      </c>
      <c r="H525" s="314" t="s">
        <v>569</v>
      </c>
      <c r="I525" s="505" t="s">
        <v>225</v>
      </c>
      <c r="J525" s="341">
        <v>20.217759999999998</v>
      </c>
      <c r="K525" s="336">
        <f t="shared" si="85"/>
        <v>0</v>
      </c>
      <c r="L525" s="247" t="s">
        <v>199</v>
      </c>
      <c r="M525" s="247"/>
      <c r="N525" s="247"/>
      <c r="O525" s="247"/>
      <c r="P525" s="247"/>
      <c r="Q525" s="247"/>
      <c r="R525" s="246">
        <f>IF(L525="nio",0,IF(L525&gt;0,L525*J525/X525,0))*VLOOKUP(B525,'2-Kosten per locatie'!$A$14:$C$56,3,FALSE)</f>
        <v>0</v>
      </c>
      <c r="S525" s="246">
        <f>IF(L525="nio",0,IF(M525&gt;0,M525*J525/Y525,0))*VLOOKUP(B525,'2-Kosten per locatie'!$A$14:$C$56,3,FALSE)</f>
        <v>0</v>
      </c>
      <c r="T525" s="246">
        <f>IF(L525="nio",0,IF(N525&gt;0,N525*J525/Z525,0))*VLOOKUP(B525,'2-Kosten per locatie'!$A$14:$C$56,3,FALSE)</f>
        <v>0</v>
      </c>
      <c r="U525" s="246">
        <f>IF(L525="nio",0,IF(O525&gt;0,O525*J525/AA525,0))*VLOOKUP(B525,'2-Kosten per locatie'!$A$14:$C$56,3,FALSE)</f>
        <v>0</v>
      </c>
      <c r="V525" s="246">
        <f>IF(L525="nio",0,IF(P525&gt;0,P525*J525/Z525,0))*VLOOKUP(B525,'2-Kosten per locatie'!$A$14:$C$56,3,FALSE)</f>
        <v>0</v>
      </c>
      <c r="W525" s="246">
        <f>IF(L525="nio",0,IF(Q525&gt;0,Q525*J525/AA525,0))*VLOOKUP(B525,'2-Kosten per locatie'!$A$14:$C$56,3,FALSE)</f>
        <v>0</v>
      </c>
      <c r="X525" s="337">
        <f>IF(L525="nio",0,IF(L525&gt;0,VLOOKUP(H525,'3-Productie normen'!A:L,VLOOKUP(L525,'3-Productie normen'!$B$35:$C$38,2,FALSE),FALSE)))</f>
        <v>0</v>
      </c>
      <c r="Y525" s="337">
        <f t="shared" si="86"/>
        <v>0</v>
      </c>
      <c r="Z525" s="337">
        <f t="shared" si="87"/>
        <v>0</v>
      </c>
      <c r="AA525" s="337">
        <f t="shared" si="88"/>
        <v>0</v>
      </c>
      <c r="AB525" s="338">
        <f>VLOOKUP(H525,'3-Productie normen'!A:O,12,FALSE)</f>
        <v>0</v>
      </c>
      <c r="AC525" s="338"/>
      <c r="AE525" s="339">
        <f t="shared" si="90"/>
        <v>0</v>
      </c>
    </row>
    <row r="526" spans="1:31" ht="14.1" customHeight="1">
      <c r="A526" s="71">
        <v>526</v>
      </c>
      <c r="B526" s="482" t="s">
        <v>74</v>
      </c>
      <c r="C526" s="482"/>
      <c r="D526" s="538">
        <v>2</v>
      </c>
      <c r="E526" s="334" t="s">
        <v>610</v>
      </c>
      <c r="F526" s="513" t="s">
        <v>185</v>
      </c>
      <c r="G526" s="298" t="s">
        <v>310</v>
      </c>
      <c r="H526" s="314" t="s">
        <v>569</v>
      </c>
      <c r="I526" s="505" t="s">
        <v>225</v>
      </c>
      <c r="J526" s="341">
        <v>18.243749999999999</v>
      </c>
      <c r="K526" s="336">
        <f t="shared" si="85"/>
        <v>0</v>
      </c>
      <c r="L526" s="247" t="s">
        <v>199</v>
      </c>
      <c r="M526" s="247"/>
      <c r="N526" s="247"/>
      <c r="O526" s="247"/>
      <c r="P526" s="247"/>
      <c r="Q526" s="247"/>
      <c r="R526" s="246">
        <f>IF(L526="nio",0,IF(L526&gt;0,L526*J526/X526,0))*VLOOKUP(B526,'2-Kosten per locatie'!$A$14:$C$56,3,FALSE)</f>
        <v>0</v>
      </c>
      <c r="S526" s="246">
        <f>IF(L526="nio",0,IF(M526&gt;0,M526*J526/Y526,0))*VLOOKUP(B526,'2-Kosten per locatie'!$A$14:$C$56,3,FALSE)</f>
        <v>0</v>
      </c>
      <c r="T526" s="246">
        <f>IF(L526="nio",0,IF(N526&gt;0,N526*J526/Z526,0))*VLOOKUP(B526,'2-Kosten per locatie'!$A$14:$C$56,3,FALSE)</f>
        <v>0</v>
      </c>
      <c r="U526" s="246">
        <f>IF(L526="nio",0,IF(O526&gt;0,O526*J526/AA526,0))*VLOOKUP(B526,'2-Kosten per locatie'!$A$14:$C$56,3,FALSE)</f>
        <v>0</v>
      </c>
      <c r="V526" s="246">
        <f>IF(L526="nio",0,IF(P526&gt;0,P526*J526/Z526,0))*VLOOKUP(B526,'2-Kosten per locatie'!$A$14:$C$56,3,FALSE)</f>
        <v>0</v>
      </c>
      <c r="W526" s="246">
        <f>IF(L526="nio",0,IF(Q526&gt;0,Q526*J526/AA526,0))*VLOOKUP(B526,'2-Kosten per locatie'!$A$14:$C$56,3,FALSE)</f>
        <v>0</v>
      </c>
      <c r="X526" s="337">
        <f>IF(L526="nio",0,IF(L526&gt;0,VLOOKUP(H526,'3-Productie normen'!A:L,VLOOKUP(L526,'3-Productie normen'!$B$35:$C$38,2,FALSE),FALSE)))</f>
        <v>0</v>
      </c>
      <c r="Y526" s="337">
        <f t="shared" si="86"/>
        <v>0</v>
      </c>
      <c r="Z526" s="337">
        <f t="shared" si="87"/>
        <v>0</v>
      </c>
      <c r="AA526" s="337">
        <f t="shared" si="88"/>
        <v>0</v>
      </c>
      <c r="AB526" s="338">
        <f>VLOOKUP(H526,'3-Productie normen'!A:O,12,FALSE)</f>
        <v>0</v>
      </c>
      <c r="AC526" s="338"/>
      <c r="AE526" s="339">
        <f t="shared" si="90"/>
        <v>0</v>
      </c>
    </row>
    <row r="527" spans="1:31" ht="14.1" customHeight="1">
      <c r="A527" s="71">
        <v>527</v>
      </c>
      <c r="B527" s="482" t="s">
        <v>74</v>
      </c>
      <c r="C527" s="482"/>
      <c r="D527" s="538">
        <v>2</v>
      </c>
      <c r="E527" s="334" t="s">
        <v>648</v>
      </c>
      <c r="F527" s="513" t="s">
        <v>185</v>
      </c>
      <c r="G527" s="298" t="s">
        <v>633</v>
      </c>
      <c r="H527" s="314" t="s">
        <v>569</v>
      </c>
      <c r="I527" s="504" t="s">
        <v>225</v>
      </c>
      <c r="J527" s="341">
        <v>35.071190000000001</v>
      </c>
      <c r="K527" s="336">
        <f t="shared" si="85"/>
        <v>0</v>
      </c>
      <c r="L527" s="247" t="s">
        <v>199</v>
      </c>
      <c r="M527" s="247"/>
      <c r="N527" s="247"/>
      <c r="O527" s="247"/>
      <c r="P527" s="247"/>
      <c r="Q527" s="247"/>
      <c r="R527" s="246">
        <f>IF(L527="nio",0,IF(L527&gt;0,L527*J527/X527,0))*VLOOKUP(B527,'2-Kosten per locatie'!$A$14:$C$56,3,FALSE)</f>
        <v>0</v>
      </c>
      <c r="S527" s="246">
        <f>IF(L527="nio",0,IF(M527&gt;0,M527*J527/Y527,0))*VLOOKUP(B527,'2-Kosten per locatie'!$A$14:$C$56,3,FALSE)</f>
        <v>0</v>
      </c>
      <c r="T527" s="246">
        <f>IF(L527="nio",0,IF(N527&gt;0,N527*J527/Z527,0))*VLOOKUP(B527,'2-Kosten per locatie'!$A$14:$C$56,3,FALSE)</f>
        <v>0</v>
      </c>
      <c r="U527" s="246">
        <f>IF(L527="nio",0,IF(O527&gt;0,O527*J527/AA527,0))*VLOOKUP(B527,'2-Kosten per locatie'!$A$14:$C$56,3,FALSE)</f>
        <v>0</v>
      </c>
      <c r="V527" s="246">
        <f>IF(L527="nio",0,IF(P527&gt;0,P527*J527/Z527,0))*VLOOKUP(B527,'2-Kosten per locatie'!$A$14:$C$56,3,FALSE)</f>
        <v>0</v>
      </c>
      <c r="W527" s="246">
        <f>IF(L527="nio",0,IF(Q527&gt;0,Q527*J527/AA527,0))*VLOOKUP(B527,'2-Kosten per locatie'!$A$14:$C$56,3,FALSE)</f>
        <v>0</v>
      </c>
      <c r="X527" s="337">
        <f>IF(L527="nio",0,IF(L527&gt;0,VLOOKUP(H527,'3-Productie normen'!A:L,VLOOKUP(L527,'3-Productie normen'!$B$35:$C$38,2,FALSE),FALSE)))</f>
        <v>0</v>
      </c>
      <c r="Y527" s="337">
        <f t="shared" si="86"/>
        <v>0</v>
      </c>
      <c r="Z527" s="337">
        <f t="shared" si="87"/>
        <v>0</v>
      </c>
      <c r="AA527" s="337">
        <f t="shared" si="88"/>
        <v>0</v>
      </c>
      <c r="AB527" s="338">
        <f>VLOOKUP(H527,'3-Productie normen'!A:O,12,FALSE)</f>
        <v>0</v>
      </c>
      <c r="AC527" s="338"/>
      <c r="AE527" s="339">
        <f t="shared" si="90"/>
        <v>0</v>
      </c>
    </row>
    <row r="528" spans="1:31" ht="14.1" customHeight="1">
      <c r="A528" s="71">
        <v>528</v>
      </c>
      <c r="B528" s="482" t="s">
        <v>74</v>
      </c>
      <c r="C528" s="482"/>
      <c r="D528" s="538">
        <v>2</v>
      </c>
      <c r="E528" s="334" t="s">
        <v>322</v>
      </c>
      <c r="F528" s="513" t="s">
        <v>197</v>
      </c>
      <c r="G528" s="298" t="s">
        <v>323</v>
      </c>
      <c r="H528" s="314" t="s">
        <v>569</v>
      </c>
      <c r="I528" s="504"/>
      <c r="J528" s="341">
        <v>57.017539999999997</v>
      </c>
      <c r="K528" s="336">
        <f t="shared" ref="K528:K532" si="92">SUM(L528:Q528)</f>
        <v>0</v>
      </c>
      <c r="L528" s="247" t="s">
        <v>199</v>
      </c>
      <c r="M528" s="247"/>
      <c r="N528" s="247"/>
      <c r="O528" s="247"/>
      <c r="P528" s="247"/>
      <c r="Q528" s="247"/>
      <c r="R528" s="246">
        <f>IF(L528="nio",0,IF(L528&gt;0,L528*J528/X528,0))*VLOOKUP(B528,'2-Kosten per locatie'!$A$14:$C$56,3,FALSE)</f>
        <v>0</v>
      </c>
      <c r="S528" s="246">
        <f>IF(L528="nio",0,IF(M528&gt;0,M528*J528/Y528,0))*VLOOKUP(B528,'2-Kosten per locatie'!$A$14:$C$56,3,FALSE)</f>
        <v>0</v>
      </c>
      <c r="T528" s="246">
        <f>IF(L528="nio",0,IF(N528&gt;0,N528*J528/Z528,0))*VLOOKUP(B528,'2-Kosten per locatie'!$A$14:$C$56,3,FALSE)</f>
        <v>0</v>
      </c>
      <c r="U528" s="246">
        <f>IF(L528="nio",0,IF(O528&gt;0,O528*J528/AA528,0))*VLOOKUP(B528,'2-Kosten per locatie'!$A$14:$C$56,3,FALSE)</f>
        <v>0</v>
      </c>
      <c r="V528" s="246">
        <f>IF(L528="nio",0,IF(P528&gt;0,P528*J528/Z528,0))*VLOOKUP(B528,'2-Kosten per locatie'!$A$14:$C$56,3,FALSE)</f>
        <v>0</v>
      </c>
      <c r="W528" s="246">
        <f>IF(L528="nio",0,IF(Q528&gt;0,Q528*J528/AA528,0))*VLOOKUP(B528,'2-Kosten per locatie'!$A$14:$C$56,3,FALSE)</f>
        <v>0</v>
      </c>
      <c r="X528" s="337">
        <f>IF(L528="nio",0,IF(L528&gt;0,VLOOKUP(H528,'3-Productie normen'!A:L,VLOOKUP(L528,'3-Productie normen'!$B$35:$C$38,2,FALSE),FALSE)))</f>
        <v>0</v>
      </c>
      <c r="Y528" s="337">
        <f t="shared" si="86"/>
        <v>0</v>
      </c>
      <c r="Z528" s="337">
        <f t="shared" si="87"/>
        <v>0</v>
      </c>
      <c r="AA528" s="337">
        <f t="shared" si="88"/>
        <v>0</v>
      </c>
      <c r="AB528" s="338">
        <f>VLOOKUP(H528,'3-Productie normen'!A:O,12,FALSE)</f>
        <v>0</v>
      </c>
      <c r="AC528" s="338"/>
      <c r="AE528" s="339">
        <f t="shared" si="90"/>
        <v>0</v>
      </c>
    </row>
    <row r="529" spans="1:31" ht="14.1" customHeight="1">
      <c r="A529" s="71">
        <v>529</v>
      </c>
      <c r="B529" s="482" t="s">
        <v>74</v>
      </c>
      <c r="C529" s="482"/>
      <c r="D529" s="538">
        <v>2</v>
      </c>
      <c r="E529" s="334" t="s">
        <v>653</v>
      </c>
      <c r="F529" s="513" t="s">
        <v>197</v>
      </c>
      <c r="G529" s="298" t="s">
        <v>323</v>
      </c>
      <c r="H529" s="314" t="s">
        <v>569</v>
      </c>
      <c r="I529" s="504"/>
      <c r="J529" s="341">
        <v>207.27982</v>
      </c>
      <c r="K529" s="336">
        <f t="shared" si="92"/>
        <v>0</v>
      </c>
      <c r="L529" s="247" t="s">
        <v>199</v>
      </c>
      <c r="M529" s="247"/>
      <c r="N529" s="247"/>
      <c r="O529" s="247"/>
      <c r="P529" s="247"/>
      <c r="Q529" s="247"/>
      <c r="R529" s="246">
        <f>IF(L529="nio",0,IF(L529&gt;0,L529*J529/X529,0))*VLOOKUP(B529,'2-Kosten per locatie'!$A$14:$C$56,3,FALSE)</f>
        <v>0</v>
      </c>
      <c r="S529" s="246">
        <f>IF(L529="nio",0,IF(M529&gt;0,M529*J529/Y529,0))*VLOOKUP(B529,'2-Kosten per locatie'!$A$14:$C$56,3,FALSE)</f>
        <v>0</v>
      </c>
      <c r="T529" s="246">
        <f>IF(L529="nio",0,IF(N529&gt;0,N529*J529/Z529,0))*VLOOKUP(B529,'2-Kosten per locatie'!$A$14:$C$56,3,FALSE)</f>
        <v>0</v>
      </c>
      <c r="U529" s="246">
        <f>IF(L529="nio",0,IF(O529&gt;0,O529*J529/AA529,0))*VLOOKUP(B529,'2-Kosten per locatie'!$A$14:$C$56,3,FALSE)</f>
        <v>0</v>
      </c>
      <c r="V529" s="246">
        <f>IF(L529="nio",0,IF(P529&gt;0,P529*J529/Z529,0))*VLOOKUP(B529,'2-Kosten per locatie'!$A$14:$C$56,3,FALSE)</f>
        <v>0</v>
      </c>
      <c r="W529" s="246">
        <f>IF(L529="nio",0,IF(Q529&gt;0,Q529*J529/AA529,0))*VLOOKUP(B529,'2-Kosten per locatie'!$A$14:$C$56,3,FALSE)</f>
        <v>0</v>
      </c>
      <c r="X529" s="337">
        <f>IF(L529="nio",0,IF(L529&gt;0,VLOOKUP(H529,'3-Productie normen'!A:L,VLOOKUP(L529,'3-Productie normen'!$B$35:$C$38,2,FALSE),FALSE)))</f>
        <v>0</v>
      </c>
      <c r="Y529" s="337">
        <f t="shared" si="86"/>
        <v>0</v>
      </c>
      <c r="Z529" s="337">
        <f t="shared" si="87"/>
        <v>0</v>
      </c>
      <c r="AA529" s="337">
        <f t="shared" si="88"/>
        <v>0</v>
      </c>
      <c r="AB529" s="338">
        <f>VLOOKUP(H529,'3-Productie normen'!A:O,12,FALSE)</f>
        <v>0</v>
      </c>
      <c r="AC529" s="338"/>
      <c r="AE529" s="339">
        <f t="shared" si="90"/>
        <v>0</v>
      </c>
    </row>
    <row r="530" spans="1:31" ht="14.1" customHeight="1">
      <c r="A530" s="71">
        <v>530</v>
      </c>
      <c r="B530" s="482" t="s">
        <v>74</v>
      </c>
      <c r="C530" s="482"/>
      <c r="D530" s="538">
        <v>2</v>
      </c>
      <c r="E530" s="334" t="s">
        <v>654</v>
      </c>
      <c r="F530" s="513" t="s">
        <v>197</v>
      </c>
      <c r="G530" s="298" t="s">
        <v>323</v>
      </c>
      <c r="H530" s="314" t="s">
        <v>569</v>
      </c>
      <c r="I530" s="504"/>
      <c r="J530" s="341">
        <v>207.28035</v>
      </c>
      <c r="K530" s="336">
        <f t="shared" si="92"/>
        <v>0</v>
      </c>
      <c r="L530" s="247" t="s">
        <v>199</v>
      </c>
      <c r="M530" s="247"/>
      <c r="N530" s="247"/>
      <c r="O530" s="247"/>
      <c r="P530" s="247"/>
      <c r="Q530" s="247"/>
      <c r="R530" s="246">
        <f>IF(L530="nio",0,IF(L530&gt;0,L530*J530/X530,0))*VLOOKUP(B530,'2-Kosten per locatie'!$A$14:$C$56,3,FALSE)</f>
        <v>0</v>
      </c>
      <c r="S530" s="246">
        <f>IF(L530="nio",0,IF(M530&gt;0,M530*J530/Y530,0))*VLOOKUP(B530,'2-Kosten per locatie'!$A$14:$C$56,3,FALSE)</f>
        <v>0</v>
      </c>
      <c r="T530" s="246">
        <f>IF(L530="nio",0,IF(N530&gt;0,N530*J530/Z530,0))*VLOOKUP(B530,'2-Kosten per locatie'!$A$14:$C$56,3,FALSE)</f>
        <v>0</v>
      </c>
      <c r="U530" s="246">
        <f>IF(L530="nio",0,IF(O530&gt;0,O530*J530/AA530,0))*VLOOKUP(B530,'2-Kosten per locatie'!$A$14:$C$56,3,FALSE)</f>
        <v>0</v>
      </c>
      <c r="V530" s="246">
        <f>IF(L530="nio",0,IF(P530&gt;0,P530*J530/Z530,0))*VLOOKUP(B530,'2-Kosten per locatie'!$A$14:$C$56,3,FALSE)</f>
        <v>0</v>
      </c>
      <c r="W530" s="246">
        <f>IF(L530="nio",0,IF(Q530&gt;0,Q530*J530/AA530,0))*VLOOKUP(B530,'2-Kosten per locatie'!$A$14:$C$56,3,FALSE)</f>
        <v>0</v>
      </c>
      <c r="X530" s="337">
        <f>IF(L530="nio",0,IF(L530&gt;0,VLOOKUP(H530,'3-Productie normen'!A:L,VLOOKUP(L530,'3-Productie normen'!$B$35:$C$38,2,FALSE),FALSE)))</f>
        <v>0</v>
      </c>
      <c r="Y530" s="337">
        <f t="shared" si="86"/>
        <v>0</v>
      </c>
      <c r="Z530" s="337">
        <f t="shared" si="87"/>
        <v>0</v>
      </c>
      <c r="AA530" s="337">
        <f t="shared" si="88"/>
        <v>0</v>
      </c>
      <c r="AB530" s="338">
        <f>VLOOKUP(H530,'3-Productie normen'!A:O,12,FALSE)</f>
        <v>0</v>
      </c>
      <c r="AC530" s="338"/>
      <c r="AE530" s="339">
        <f t="shared" si="90"/>
        <v>0</v>
      </c>
    </row>
    <row r="531" spans="1:31" ht="14.1" customHeight="1">
      <c r="A531" s="71">
        <v>531</v>
      </c>
      <c r="B531" s="482" t="s">
        <v>74</v>
      </c>
      <c r="C531" s="482"/>
      <c r="D531" s="538">
        <v>2</v>
      </c>
      <c r="E531" s="334" t="s">
        <v>655</v>
      </c>
      <c r="F531" s="513" t="s">
        <v>197</v>
      </c>
      <c r="G531" s="298" t="s">
        <v>323</v>
      </c>
      <c r="H531" s="314" t="s">
        <v>569</v>
      </c>
      <c r="I531" s="504"/>
      <c r="J531" s="341">
        <v>57.001510000000003</v>
      </c>
      <c r="K531" s="336">
        <f t="shared" si="92"/>
        <v>0</v>
      </c>
      <c r="L531" s="247" t="s">
        <v>199</v>
      </c>
      <c r="M531" s="247"/>
      <c r="N531" s="247"/>
      <c r="O531" s="247"/>
      <c r="P531" s="247"/>
      <c r="Q531" s="247"/>
      <c r="R531" s="246">
        <f>IF(L531="nio",0,IF(L531&gt;0,L531*J531/X531,0))*VLOOKUP(B531,'2-Kosten per locatie'!$A$14:$C$56,3,FALSE)</f>
        <v>0</v>
      </c>
      <c r="S531" s="246">
        <f>IF(L531="nio",0,IF(M531&gt;0,M531*J531/Y531,0))*VLOOKUP(B531,'2-Kosten per locatie'!$A$14:$C$56,3,FALSE)</f>
        <v>0</v>
      </c>
      <c r="T531" s="246">
        <f>IF(L531="nio",0,IF(N531&gt;0,N531*J531/Z531,0))*VLOOKUP(B531,'2-Kosten per locatie'!$A$14:$C$56,3,FALSE)</f>
        <v>0</v>
      </c>
      <c r="U531" s="246">
        <f>IF(L531="nio",0,IF(O531&gt;0,O531*J531/AA531,0))*VLOOKUP(B531,'2-Kosten per locatie'!$A$14:$C$56,3,FALSE)</f>
        <v>0</v>
      </c>
      <c r="V531" s="246">
        <f>IF(L531="nio",0,IF(P531&gt;0,P531*J531/Z531,0))*VLOOKUP(B531,'2-Kosten per locatie'!$A$14:$C$56,3,FALSE)</f>
        <v>0</v>
      </c>
      <c r="W531" s="246">
        <f>IF(L531="nio",0,IF(Q531&gt;0,Q531*J531/AA531,0))*VLOOKUP(B531,'2-Kosten per locatie'!$A$14:$C$56,3,FALSE)</f>
        <v>0</v>
      </c>
      <c r="X531" s="337">
        <f>IF(L531="nio",0,IF(L531&gt;0,VLOOKUP(H531,'3-Productie normen'!A:L,VLOOKUP(L531,'3-Productie normen'!$B$35:$C$38,2,FALSE),FALSE)))</f>
        <v>0</v>
      </c>
      <c r="Y531" s="337">
        <f t="shared" si="86"/>
        <v>0</v>
      </c>
      <c r="Z531" s="337">
        <f t="shared" si="87"/>
        <v>0</v>
      </c>
      <c r="AA531" s="337">
        <f t="shared" si="88"/>
        <v>0</v>
      </c>
      <c r="AB531" s="338">
        <f>VLOOKUP(H531,'3-Productie normen'!A:O,12,FALSE)</f>
        <v>0</v>
      </c>
      <c r="AC531" s="338"/>
      <c r="AE531" s="339">
        <f t="shared" si="90"/>
        <v>0</v>
      </c>
    </row>
    <row r="532" spans="1:31" ht="14.1" customHeight="1">
      <c r="A532" s="71">
        <v>532</v>
      </c>
      <c r="B532" s="482" t="s">
        <v>74</v>
      </c>
      <c r="C532" s="482"/>
      <c r="D532" s="538">
        <v>2</v>
      </c>
      <c r="E532" s="334" t="s">
        <v>656</v>
      </c>
      <c r="F532" s="513" t="s">
        <v>197</v>
      </c>
      <c r="G532" s="298" t="s">
        <v>323</v>
      </c>
      <c r="H532" s="314" t="s">
        <v>569</v>
      </c>
      <c r="I532" s="504"/>
      <c r="J532" s="341">
        <v>5.0694499999999998</v>
      </c>
      <c r="K532" s="336">
        <f t="shared" si="92"/>
        <v>0</v>
      </c>
      <c r="L532" s="247" t="s">
        <v>199</v>
      </c>
      <c r="M532" s="247"/>
      <c r="N532" s="247"/>
      <c r="O532" s="247"/>
      <c r="P532" s="247"/>
      <c r="Q532" s="247"/>
      <c r="R532" s="246">
        <f>IF(L532="nio",0,IF(L532&gt;0,L532*J532/X532,0))*VLOOKUP(B532,'2-Kosten per locatie'!$A$14:$C$56,3,FALSE)</f>
        <v>0</v>
      </c>
      <c r="S532" s="246">
        <f>IF(L532="nio",0,IF(M532&gt;0,M532*J532/Y532,0))*VLOOKUP(B532,'2-Kosten per locatie'!$A$14:$C$56,3,FALSE)</f>
        <v>0</v>
      </c>
      <c r="T532" s="246">
        <f>IF(L532="nio",0,IF(N532&gt;0,N532*J532/Z532,0))*VLOOKUP(B532,'2-Kosten per locatie'!$A$14:$C$56,3,FALSE)</f>
        <v>0</v>
      </c>
      <c r="U532" s="246">
        <f>IF(L532="nio",0,IF(O532&gt;0,O532*J532/AA532,0))*VLOOKUP(B532,'2-Kosten per locatie'!$A$14:$C$56,3,FALSE)</f>
        <v>0</v>
      </c>
      <c r="V532" s="246">
        <f>IF(L532="nio",0,IF(P532&gt;0,P532*J532/Z532,0))*VLOOKUP(B532,'2-Kosten per locatie'!$A$14:$C$56,3,FALSE)</f>
        <v>0</v>
      </c>
      <c r="W532" s="246">
        <f>IF(L532="nio",0,IF(Q532&gt;0,Q532*J532/AA532,0))*VLOOKUP(B532,'2-Kosten per locatie'!$A$14:$C$56,3,FALSE)</f>
        <v>0</v>
      </c>
      <c r="X532" s="337">
        <f>IF(L532="nio",0,IF(L532&gt;0,VLOOKUP(H532,'3-Productie normen'!A:L,VLOOKUP(L532,'3-Productie normen'!$B$35:$C$38,2,FALSE),FALSE)))</f>
        <v>0</v>
      </c>
      <c r="Y532" s="337">
        <f t="shared" si="86"/>
        <v>0</v>
      </c>
      <c r="Z532" s="337">
        <f t="shared" si="87"/>
        <v>0</v>
      </c>
      <c r="AA532" s="337">
        <f t="shared" si="88"/>
        <v>0</v>
      </c>
      <c r="AB532" s="338">
        <f>VLOOKUP(H532,'3-Productie normen'!A:O,12,FALSE)</f>
        <v>0</v>
      </c>
      <c r="AC532" s="338"/>
      <c r="AE532" s="339">
        <f t="shared" si="90"/>
        <v>0</v>
      </c>
    </row>
    <row r="533" spans="1:31" ht="14.1" customHeight="1">
      <c r="A533" s="71">
        <v>533</v>
      </c>
      <c r="B533" s="482" t="s">
        <v>89</v>
      </c>
      <c r="C533" s="482"/>
      <c r="D533" s="538" t="s">
        <v>231</v>
      </c>
      <c r="E533" s="334" t="s">
        <v>313</v>
      </c>
      <c r="F533" s="513" t="s">
        <v>185</v>
      </c>
      <c r="G533" s="298" t="s">
        <v>285</v>
      </c>
      <c r="H533" s="314" t="s">
        <v>141</v>
      </c>
      <c r="I533" s="499"/>
      <c r="J533" s="341">
        <v>1.7065999999999999</v>
      </c>
      <c r="K533" s="336">
        <f>SUM(L533:Q533)</f>
        <v>730</v>
      </c>
      <c r="L533" s="247">
        <v>255</v>
      </c>
      <c r="M533" s="247">
        <v>255</v>
      </c>
      <c r="N533" s="247">
        <v>102</v>
      </c>
      <c r="O533" s="247">
        <v>102</v>
      </c>
      <c r="P533" s="247">
        <v>8</v>
      </c>
      <c r="Q533" s="247">
        <v>8</v>
      </c>
      <c r="R533" s="246" t="e">
        <f>IF(L533="nio",0,IF(L533&gt;0,L533*J533/X533,0))*VLOOKUP(B533,'2-Kosten per locatie'!$A$14:$C$56,3,FALSE)</f>
        <v>#DIV/0!</v>
      </c>
      <c r="S533" s="246" t="e">
        <f>IF(L533="nio",0,IF(M533&gt;0,M533*J533/Y533,0))*VLOOKUP(B533,'2-Kosten per locatie'!$A$14:$C$56,3,FALSE)</f>
        <v>#DIV/0!</v>
      </c>
      <c r="T533" s="246" t="e">
        <f>IF(L533="nio",0,IF(N533&gt;0,N533*J533/Z533,0))*VLOOKUP(B533,'2-Kosten per locatie'!$A$14:$C$56,3,FALSE)</f>
        <v>#DIV/0!</v>
      </c>
      <c r="U533" s="246" t="e">
        <f>IF(L533="nio",0,IF(O533&gt;0,O533*J533/AA533,0))*VLOOKUP(B533,'2-Kosten per locatie'!$A$14:$C$56,3,FALSE)</f>
        <v>#DIV/0!</v>
      </c>
      <c r="V533" s="246" t="e">
        <f>IF(L533="nio",0,IF(P533&gt;0,P533*J533/Z533,0))*VLOOKUP(B533,'2-Kosten per locatie'!$A$14:$C$56,3,FALSE)</f>
        <v>#DIV/0!</v>
      </c>
      <c r="W533" s="246" t="e">
        <f>IF(L533="nio",0,IF(Q533&gt;0,Q533*J533/AA533,0))*VLOOKUP(B533,'2-Kosten per locatie'!$A$14:$C$56,3,FALSE)</f>
        <v>#DIV/0!</v>
      </c>
      <c r="X533" s="337">
        <f>IF(L533="nio",0,IF(L533&gt;0,VLOOKUP(H533,'3-Productie normen'!A:L,VLOOKUP(L533,'3-Productie normen'!$B$35:$C$38,2,FALSE),FALSE)))</f>
        <v>0</v>
      </c>
      <c r="Y533" s="337">
        <f>IF(M533&gt;0,X533*$Y$8,0)</f>
        <v>0</v>
      </c>
      <c r="Z533" s="337">
        <f>IF((OR(N533&gt;0,P533&gt;0)),X533*$Z$8,0)</f>
        <v>0</v>
      </c>
      <c r="AA533" s="337">
        <f>IF((OR(O533&gt;0,Q533&gt;0)),X533*$AA$8,0)</f>
        <v>0</v>
      </c>
      <c r="AB533" s="338" t="str">
        <f>VLOOKUP(H533,'3-Productie normen'!A:O,12,FALSE)</f>
        <v>S</v>
      </c>
      <c r="AC533" s="338"/>
      <c r="AE533" s="339">
        <f t="shared" si="90"/>
        <v>1245.818</v>
      </c>
    </row>
    <row r="534" spans="1:31" ht="14.1" customHeight="1">
      <c r="A534" s="71">
        <v>534</v>
      </c>
      <c r="B534" s="482" t="s">
        <v>89</v>
      </c>
      <c r="C534" s="482"/>
      <c r="D534" s="538" t="s">
        <v>231</v>
      </c>
      <c r="E534" s="334" t="s">
        <v>317</v>
      </c>
      <c r="F534" s="513" t="s">
        <v>197</v>
      </c>
      <c r="G534" s="298" t="s">
        <v>554</v>
      </c>
      <c r="H534" s="298" t="s">
        <v>148</v>
      </c>
      <c r="I534" s="499"/>
      <c r="J534" s="341">
        <v>3.9851999999999999</v>
      </c>
      <c r="K534" s="336">
        <f t="shared" ref="K534:K535" si="93">SUM(L534:Q534)</f>
        <v>0</v>
      </c>
      <c r="L534" s="247" t="s">
        <v>199</v>
      </c>
      <c r="M534" s="247"/>
      <c r="N534" s="247"/>
      <c r="O534" s="247"/>
      <c r="P534" s="247"/>
      <c r="Q534" s="247"/>
      <c r="R534" s="246">
        <f>IF(L534="nio",0,IF(L534&gt;0,L534*J534/X534,0))*VLOOKUP(B534,'2-Kosten per locatie'!$A$14:$C$56,3,FALSE)</f>
        <v>0</v>
      </c>
      <c r="S534" s="246">
        <f>IF(L534="nio",0,IF(M534&gt;0,M534*J534/Y534,0))*VLOOKUP(B534,'2-Kosten per locatie'!$A$14:$C$56,3,FALSE)</f>
        <v>0</v>
      </c>
      <c r="T534" s="246">
        <f>IF(L534="nio",0,IF(N534&gt;0,N534*J534/Z534,0))*VLOOKUP(B534,'2-Kosten per locatie'!$A$14:$C$56,3,FALSE)</f>
        <v>0</v>
      </c>
      <c r="U534" s="246">
        <f>IF(L534="nio",0,IF(O534&gt;0,O534*J534/AA534,0))*VLOOKUP(B534,'2-Kosten per locatie'!$A$14:$C$56,3,FALSE)</f>
        <v>0</v>
      </c>
      <c r="V534" s="246">
        <f>IF(L534="nio",0,IF(P534&gt;0,P534*J534/Z534,0))*VLOOKUP(B534,'2-Kosten per locatie'!$A$14:$C$56,3,FALSE)</f>
        <v>0</v>
      </c>
      <c r="W534" s="246">
        <f>IF(L534="nio",0,IF(Q534&gt;0,Q534*J534/AA534,0))*VLOOKUP(B534,'2-Kosten per locatie'!$A$14:$C$56,3,FALSE)</f>
        <v>0</v>
      </c>
      <c r="X534" s="337">
        <f>IF(L534="nio",0,IF(L534&gt;0,VLOOKUP(H534,'3-Productie normen'!A:L,VLOOKUP(L534,'3-Productie normen'!$B$35:$C$38,2,FALSE),FALSE)))</f>
        <v>0</v>
      </c>
      <c r="Y534" s="337">
        <f t="shared" ref="Y534:Y535" si="94">IF(M534&gt;0,X534*$Y$8,0)</f>
        <v>0</v>
      </c>
      <c r="Z534" s="337">
        <f t="shared" ref="Z534:Z535" si="95">IF((OR(N534&gt;0,P534&gt;0)),X534*$Z$8,0)</f>
        <v>0</v>
      </c>
      <c r="AA534" s="337">
        <f t="shared" ref="AA534:AA535" si="96">IF((OR(O534&gt;0,Q534&gt;0)),X534*$AA$8,0)</f>
        <v>0</v>
      </c>
      <c r="AB534" s="338">
        <f>VLOOKUP(H534,'3-Productie normen'!A:O,12,FALSE)</f>
        <v>0</v>
      </c>
      <c r="AC534" s="338"/>
      <c r="AE534" s="339">
        <f t="shared" si="90"/>
        <v>0</v>
      </c>
    </row>
    <row r="535" spans="1:31" ht="14.1" customHeight="1">
      <c r="A535" s="71">
        <v>535</v>
      </c>
      <c r="B535" s="482" t="s">
        <v>89</v>
      </c>
      <c r="C535" s="482"/>
      <c r="D535" s="538" t="s">
        <v>231</v>
      </c>
      <c r="E535" s="334" t="s">
        <v>318</v>
      </c>
      <c r="F535" s="513" t="s">
        <v>197</v>
      </c>
      <c r="G535" s="298" t="s">
        <v>657</v>
      </c>
      <c r="H535" s="298" t="s">
        <v>148</v>
      </c>
      <c r="I535" s="499"/>
      <c r="J535" s="341">
        <v>23.468399999999999</v>
      </c>
      <c r="K535" s="336">
        <f t="shared" si="93"/>
        <v>0</v>
      </c>
      <c r="L535" s="247" t="s">
        <v>199</v>
      </c>
      <c r="M535" s="247"/>
      <c r="N535" s="247"/>
      <c r="O535" s="247"/>
      <c r="P535" s="247"/>
      <c r="Q535" s="247"/>
      <c r="R535" s="246">
        <f>IF(L535="nio",0,IF(L535&gt;0,L535*J535/X535,0))*VLOOKUP(B535,'2-Kosten per locatie'!$A$14:$C$56,3,FALSE)</f>
        <v>0</v>
      </c>
      <c r="S535" s="246">
        <f>IF(L535="nio",0,IF(M535&gt;0,M535*J535/Y535,0))*VLOOKUP(B535,'2-Kosten per locatie'!$A$14:$C$56,3,FALSE)</f>
        <v>0</v>
      </c>
      <c r="T535" s="246">
        <f>IF(L535="nio",0,IF(N535&gt;0,N535*J535/Z535,0))*VLOOKUP(B535,'2-Kosten per locatie'!$A$14:$C$56,3,FALSE)</f>
        <v>0</v>
      </c>
      <c r="U535" s="246">
        <f>IF(L535="nio",0,IF(O535&gt;0,O535*J535/AA535,0))*VLOOKUP(B535,'2-Kosten per locatie'!$A$14:$C$56,3,FALSE)</f>
        <v>0</v>
      </c>
      <c r="V535" s="246">
        <f>IF(L535="nio",0,IF(P535&gt;0,P535*J535/Z535,0))*VLOOKUP(B535,'2-Kosten per locatie'!$A$14:$C$56,3,FALSE)</f>
        <v>0</v>
      </c>
      <c r="W535" s="246">
        <f>IF(L535="nio",0,IF(Q535&gt;0,Q535*J535/AA535,0))*VLOOKUP(B535,'2-Kosten per locatie'!$A$14:$C$56,3,FALSE)</f>
        <v>0</v>
      </c>
      <c r="X535" s="337">
        <f>IF(L535="nio",0,IF(L535&gt;0,VLOOKUP(H535,'3-Productie normen'!A:L,VLOOKUP(L535,'3-Productie normen'!$B$35:$C$38,2,FALSE),FALSE)))</f>
        <v>0</v>
      </c>
      <c r="Y535" s="337">
        <f t="shared" si="94"/>
        <v>0</v>
      </c>
      <c r="Z535" s="337">
        <f t="shared" si="95"/>
        <v>0</v>
      </c>
      <c r="AA535" s="337">
        <f t="shared" si="96"/>
        <v>0</v>
      </c>
      <c r="AB535" s="338">
        <f>VLOOKUP(H535,'3-Productie normen'!A:O,12,FALSE)</f>
        <v>0</v>
      </c>
      <c r="AC535" s="338"/>
      <c r="AE535" s="339">
        <f t="shared" si="90"/>
        <v>0</v>
      </c>
    </row>
    <row r="536" spans="1:31" ht="14.1" customHeight="1">
      <c r="A536" s="71">
        <v>536</v>
      </c>
      <c r="B536" s="482" t="s">
        <v>89</v>
      </c>
      <c r="C536" s="482"/>
      <c r="D536" s="538" t="s">
        <v>231</v>
      </c>
      <c r="E536" s="334" t="s">
        <v>312</v>
      </c>
      <c r="F536" s="513" t="s">
        <v>185</v>
      </c>
      <c r="G536" s="298" t="s">
        <v>303</v>
      </c>
      <c r="H536" s="298" t="s">
        <v>144</v>
      </c>
      <c r="I536" s="499"/>
      <c r="J536" s="341">
        <v>29.372219999999999</v>
      </c>
      <c r="K536" s="336">
        <f t="shared" ref="K536:K545" si="97">SUM(L536:Q536)</f>
        <v>255</v>
      </c>
      <c r="L536" s="247">
        <v>255</v>
      </c>
      <c r="M536" s="247"/>
      <c r="N536" s="247"/>
      <c r="O536" s="247"/>
      <c r="P536" s="247"/>
      <c r="Q536" s="247"/>
      <c r="R536" s="246" t="e">
        <f>IF(L536="nio",0,IF(L536&gt;0,L536*J536/X536,0))*VLOOKUP(B536,'2-Kosten per locatie'!$A$14:$C$56,3,FALSE)</f>
        <v>#DIV/0!</v>
      </c>
      <c r="S536" s="246">
        <f>IF(L536="nio",0,IF(M536&gt;0,M536*J536/Y536,0))*VLOOKUP(B536,'2-Kosten per locatie'!$A$14:$C$56,3,FALSE)</f>
        <v>0</v>
      </c>
      <c r="T536" s="246">
        <f>IF(L536="nio",0,IF(N536&gt;0,N536*J536/Z536,0))*VLOOKUP(B536,'2-Kosten per locatie'!$A$14:$C$56,3,FALSE)</f>
        <v>0</v>
      </c>
      <c r="U536" s="246">
        <f>IF(L536="nio",0,IF(O536&gt;0,O536*J536/AA536,0))*VLOOKUP(B536,'2-Kosten per locatie'!$A$14:$C$56,3,FALSE)</f>
        <v>0</v>
      </c>
      <c r="V536" s="246">
        <f>IF(L536="nio",0,IF(P536&gt;0,P536*J536/Z536,0))*VLOOKUP(B536,'2-Kosten per locatie'!$A$14:$C$56,3,FALSE)</f>
        <v>0</v>
      </c>
      <c r="W536" s="246">
        <f>IF(L536="nio",0,IF(Q536&gt;0,Q536*J536/AA536,0))*VLOOKUP(B536,'2-Kosten per locatie'!$A$14:$C$56,3,FALSE)</f>
        <v>0</v>
      </c>
      <c r="X536" s="337">
        <f>IF(L536="nio",0,IF(L536&gt;0,VLOOKUP(H536,'3-Productie normen'!A:L,VLOOKUP(L536,'3-Productie normen'!$B$35:$C$38,2,FALSE),FALSE)))</f>
        <v>0</v>
      </c>
      <c r="Y536" s="337">
        <f t="shared" ref="Y536:Y546" si="98">IF(M536&gt;0,X536*$Y$8,0)</f>
        <v>0</v>
      </c>
      <c r="Z536" s="337">
        <f t="shared" ref="Z536:Z546" si="99">IF((OR(N536&gt;0,P536&gt;0)),X536*$Z$8,0)</f>
        <v>0</v>
      </c>
      <c r="AA536" s="337">
        <f t="shared" ref="AA536:AA546" si="100">IF((OR(O536&gt;0,Q536&gt;0)),X536*$AA$8,0)</f>
        <v>0</v>
      </c>
      <c r="AB536" s="338" t="str">
        <f>VLOOKUP(H536,'3-Productie normen'!A:O,12,FALSE)</f>
        <v>B</v>
      </c>
      <c r="AC536" s="338"/>
      <c r="AE536" s="339">
        <f t="shared" si="90"/>
        <v>7489.9160999999995</v>
      </c>
    </row>
    <row r="537" spans="1:31" ht="14.1" customHeight="1">
      <c r="A537" s="71">
        <v>537</v>
      </c>
      <c r="B537" s="482" t="s">
        <v>89</v>
      </c>
      <c r="C537" s="482"/>
      <c r="D537" s="538" t="s">
        <v>231</v>
      </c>
      <c r="E537" s="334" t="s">
        <v>320</v>
      </c>
      <c r="F537" s="513" t="s">
        <v>185</v>
      </c>
      <c r="G537" s="298" t="s">
        <v>291</v>
      </c>
      <c r="H537" s="298" t="s">
        <v>135</v>
      </c>
      <c r="I537" s="499"/>
      <c r="J537" s="341">
        <v>7.9210900000000004</v>
      </c>
      <c r="K537" s="336">
        <f t="shared" si="97"/>
        <v>255</v>
      </c>
      <c r="L537" s="247">
        <v>255</v>
      </c>
      <c r="M537" s="247"/>
      <c r="N537" s="247"/>
      <c r="O537" s="247"/>
      <c r="P537" s="247"/>
      <c r="Q537" s="247"/>
      <c r="R537" s="246" t="e">
        <f>IF(L537="nio",0,IF(L537&gt;0,L537*J537/X537,0))*VLOOKUP(B537,'2-Kosten per locatie'!$A$14:$C$56,3,FALSE)</f>
        <v>#DIV/0!</v>
      </c>
      <c r="S537" s="246">
        <f>IF(L537="nio",0,IF(M537&gt;0,M537*J537/Y537,0))*VLOOKUP(B537,'2-Kosten per locatie'!$A$14:$C$56,3,FALSE)</f>
        <v>0</v>
      </c>
      <c r="T537" s="246">
        <f>IF(L537="nio",0,IF(N537&gt;0,N537*J537/Z537,0))*VLOOKUP(B537,'2-Kosten per locatie'!$A$14:$C$56,3,FALSE)</f>
        <v>0</v>
      </c>
      <c r="U537" s="246">
        <f>IF(L537="nio",0,IF(O537&gt;0,O537*J537/AA537,0))*VLOOKUP(B537,'2-Kosten per locatie'!$A$14:$C$56,3,FALSE)</f>
        <v>0</v>
      </c>
      <c r="V537" s="246">
        <f>IF(L537="nio",0,IF(P537&gt;0,P537*J537/Z537,0))*VLOOKUP(B537,'2-Kosten per locatie'!$A$14:$C$56,3,FALSE)</f>
        <v>0</v>
      </c>
      <c r="W537" s="246">
        <f>IF(L537="nio",0,IF(Q537&gt;0,Q537*J537/AA537,0))*VLOOKUP(B537,'2-Kosten per locatie'!$A$14:$C$56,3,FALSE)</f>
        <v>0</v>
      </c>
      <c r="X537" s="337">
        <f>IF(L537="nio",0,IF(L537&gt;0,VLOOKUP(H537,'3-Productie normen'!A:L,VLOOKUP(L537,'3-Productie normen'!$B$35:$C$38,2,FALSE),FALSE)))</f>
        <v>0</v>
      </c>
      <c r="Y537" s="337">
        <f t="shared" si="98"/>
        <v>0</v>
      </c>
      <c r="Z537" s="337">
        <f t="shared" si="99"/>
        <v>0</v>
      </c>
      <c r="AA537" s="337">
        <f t="shared" si="100"/>
        <v>0</v>
      </c>
      <c r="AB537" s="338" t="str">
        <f>VLOOKUP(H537,'3-Productie normen'!A:O,12,FALSE)</f>
        <v>V</v>
      </c>
      <c r="AC537" s="338"/>
      <c r="AE537" s="339">
        <f t="shared" si="90"/>
        <v>2019.8779500000001</v>
      </c>
    </row>
    <row r="538" spans="1:31" ht="14.1" customHeight="1">
      <c r="A538" s="71">
        <v>538</v>
      </c>
      <c r="B538" s="482" t="s">
        <v>89</v>
      </c>
      <c r="C538" s="482"/>
      <c r="D538" s="538" t="s">
        <v>231</v>
      </c>
      <c r="E538" s="334" t="s">
        <v>315</v>
      </c>
      <c r="F538" s="513" t="s">
        <v>197</v>
      </c>
      <c r="G538" s="298" t="s">
        <v>323</v>
      </c>
      <c r="H538" s="298" t="s">
        <v>148</v>
      </c>
      <c r="I538" s="499"/>
      <c r="J538" s="341">
        <v>7.0632000000000001</v>
      </c>
      <c r="K538" s="336">
        <f t="shared" ref="K538:K539" si="101">SUM(L538:Q538)</f>
        <v>0</v>
      </c>
      <c r="L538" s="247" t="s">
        <v>199</v>
      </c>
      <c r="M538" s="247"/>
      <c r="N538" s="247"/>
      <c r="O538" s="247"/>
      <c r="P538" s="247"/>
      <c r="Q538" s="247"/>
      <c r="R538" s="246">
        <f>IF(L538="nio",0,IF(L538&gt;0,L538*J538/X538,0))*VLOOKUP(B538,'2-Kosten per locatie'!$A$14:$C$56,3,FALSE)</f>
        <v>0</v>
      </c>
      <c r="S538" s="246">
        <f>IF(L538="nio",0,IF(M538&gt;0,M538*J538/Y538,0))*VLOOKUP(B538,'2-Kosten per locatie'!$A$14:$C$56,3,FALSE)</f>
        <v>0</v>
      </c>
      <c r="T538" s="246">
        <f>IF(L538="nio",0,IF(N538&gt;0,N538*J538/Z538,0))*VLOOKUP(B538,'2-Kosten per locatie'!$A$14:$C$56,3,FALSE)</f>
        <v>0</v>
      </c>
      <c r="U538" s="246">
        <f>IF(L538="nio",0,IF(O538&gt;0,O538*J538/AA538,0))*VLOOKUP(B538,'2-Kosten per locatie'!$A$14:$C$56,3,FALSE)</f>
        <v>0</v>
      </c>
      <c r="V538" s="246">
        <f>IF(L538="nio",0,IF(P538&gt;0,P538*J538/Z538,0))*VLOOKUP(B538,'2-Kosten per locatie'!$A$14:$C$56,3,FALSE)</f>
        <v>0</v>
      </c>
      <c r="W538" s="246">
        <f>IF(L538="nio",0,IF(Q538&gt;0,Q538*J538/AA538,0))*VLOOKUP(B538,'2-Kosten per locatie'!$A$14:$C$56,3,FALSE)</f>
        <v>0</v>
      </c>
      <c r="X538" s="337">
        <f>IF(L538="nio",0,IF(L538&gt;0,VLOOKUP(H538,'3-Productie normen'!A:L,VLOOKUP(L538,'3-Productie normen'!$B$35:$C$38,2,FALSE),FALSE)))</f>
        <v>0</v>
      </c>
      <c r="Y538" s="337">
        <f t="shared" si="98"/>
        <v>0</v>
      </c>
      <c r="Z538" s="337">
        <f t="shared" si="99"/>
        <v>0</v>
      </c>
      <c r="AA538" s="337">
        <f t="shared" si="100"/>
        <v>0</v>
      </c>
      <c r="AB538" s="338">
        <f>VLOOKUP(H538,'3-Productie normen'!A:O,12,FALSE)</f>
        <v>0</v>
      </c>
      <c r="AC538" s="338"/>
      <c r="AE538" s="339">
        <f t="shared" si="90"/>
        <v>0</v>
      </c>
    </row>
    <row r="539" spans="1:31" ht="14.1" customHeight="1">
      <c r="A539" s="71">
        <v>539</v>
      </c>
      <c r="B539" s="482" t="s">
        <v>89</v>
      </c>
      <c r="C539" s="482"/>
      <c r="D539" s="539" t="s">
        <v>658</v>
      </c>
      <c r="E539" s="334" t="s">
        <v>312</v>
      </c>
      <c r="F539" s="513" t="s">
        <v>197</v>
      </c>
      <c r="G539" s="298" t="s">
        <v>659</v>
      </c>
      <c r="H539" s="298" t="s">
        <v>148</v>
      </c>
      <c r="I539" s="499"/>
      <c r="J539" s="341">
        <v>5.04</v>
      </c>
      <c r="K539" s="336">
        <f t="shared" si="101"/>
        <v>0</v>
      </c>
      <c r="L539" s="247" t="s">
        <v>199</v>
      </c>
      <c r="M539" s="247"/>
      <c r="N539" s="247"/>
      <c r="O539" s="247"/>
      <c r="P539" s="247"/>
      <c r="Q539" s="247"/>
      <c r="R539" s="246">
        <f>IF(L539="nio",0,IF(L539&gt;0,L539*J539/X539,0))*VLOOKUP(B539,'2-Kosten per locatie'!$A$14:$C$56,3,FALSE)</f>
        <v>0</v>
      </c>
      <c r="S539" s="246">
        <f>IF(L539="nio",0,IF(M539&gt;0,M539*J539/Y539,0))*VLOOKUP(B539,'2-Kosten per locatie'!$A$14:$C$56,3,FALSE)</f>
        <v>0</v>
      </c>
      <c r="T539" s="246">
        <f>IF(L539="nio",0,IF(N539&gt;0,N539*J539/Z539,0))*VLOOKUP(B539,'2-Kosten per locatie'!$A$14:$C$56,3,FALSE)</f>
        <v>0</v>
      </c>
      <c r="U539" s="246">
        <f>IF(L539="nio",0,IF(O539&gt;0,O539*J539/AA539,0))*VLOOKUP(B539,'2-Kosten per locatie'!$A$14:$C$56,3,FALSE)</f>
        <v>0</v>
      </c>
      <c r="V539" s="246">
        <f>IF(L539="nio",0,IF(P539&gt;0,P539*J539/Z539,0))*VLOOKUP(B539,'2-Kosten per locatie'!$A$14:$C$56,3,FALSE)</f>
        <v>0</v>
      </c>
      <c r="W539" s="246">
        <f>IF(L539="nio",0,IF(Q539&gt;0,Q539*J539/AA539,0))*VLOOKUP(B539,'2-Kosten per locatie'!$A$14:$C$56,3,FALSE)</f>
        <v>0</v>
      </c>
      <c r="X539" s="337">
        <f>IF(L539="nio",0,IF(L539&gt;0,VLOOKUP(H539,'3-Productie normen'!A:L,VLOOKUP(L539,'3-Productie normen'!$B$35:$C$38,2,FALSE),FALSE)))</f>
        <v>0</v>
      </c>
      <c r="Y539" s="337">
        <f t="shared" si="98"/>
        <v>0</v>
      </c>
      <c r="Z539" s="337">
        <f t="shared" si="99"/>
        <v>0</v>
      </c>
      <c r="AA539" s="337">
        <f t="shared" si="100"/>
        <v>0</v>
      </c>
      <c r="AB539" s="338">
        <f>VLOOKUP(H539,'3-Productie normen'!A:O,12,FALSE)</f>
        <v>0</v>
      </c>
      <c r="AC539" s="338"/>
      <c r="AE539" s="339">
        <f t="shared" si="90"/>
        <v>0</v>
      </c>
    </row>
    <row r="540" spans="1:31" ht="14.1" customHeight="1">
      <c r="A540" s="71">
        <v>540</v>
      </c>
      <c r="B540" s="482" t="s">
        <v>89</v>
      </c>
      <c r="C540" s="482"/>
      <c r="D540" s="539" t="s">
        <v>658</v>
      </c>
      <c r="E540" s="334" t="s">
        <v>313</v>
      </c>
      <c r="F540" s="513" t="s">
        <v>185</v>
      </c>
      <c r="G540" s="298" t="s">
        <v>291</v>
      </c>
      <c r="H540" s="298" t="s">
        <v>135</v>
      </c>
      <c r="I540" s="499"/>
      <c r="J540" s="341">
        <v>6.5</v>
      </c>
      <c r="K540" s="336">
        <f t="shared" si="97"/>
        <v>255</v>
      </c>
      <c r="L540" s="247">
        <v>255</v>
      </c>
      <c r="M540" s="247"/>
      <c r="N540" s="247"/>
      <c r="O540" s="247"/>
      <c r="P540" s="247"/>
      <c r="Q540" s="247"/>
      <c r="R540" s="246" t="e">
        <f>IF(L540="nio",0,IF(L540&gt;0,L540*J540/X540,0))*VLOOKUP(B540,'2-Kosten per locatie'!$A$14:$C$56,3,FALSE)</f>
        <v>#DIV/0!</v>
      </c>
      <c r="S540" s="246">
        <f>IF(L540="nio",0,IF(M540&gt;0,M540*J540/Y540,0))*VLOOKUP(B540,'2-Kosten per locatie'!$A$14:$C$56,3,FALSE)</f>
        <v>0</v>
      </c>
      <c r="T540" s="246">
        <f>IF(L540="nio",0,IF(N540&gt;0,N540*J540/Z540,0))*VLOOKUP(B540,'2-Kosten per locatie'!$A$14:$C$56,3,FALSE)</f>
        <v>0</v>
      </c>
      <c r="U540" s="246">
        <f>IF(L540="nio",0,IF(O540&gt;0,O540*J540/AA540,0))*VLOOKUP(B540,'2-Kosten per locatie'!$A$14:$C$56,3,FALSE)</f>
        <v>0</v>
      </c>
      <c r="V540" s="246">
        <f>IF(L540="nio",0,IF(P540&gt;0,P540*J540/Z540,0))*VLOOKUP(B540,'2-Kosten per locatie'!$A$14:$C$56,3,FALSE)</f>
        <v>0</v>
      </c>
      <c r="W540" s="246">
        <f>IF(L540="nio",0,IF(Q540&gt;0,Q540*J540/AA540,0))*VLOOKUP(B540,'2-Kosten per locatie'!$A$14:$C$56,3,FALSE)</f>
        <v>0</v>
      </c>
      <c r="X540" s="337">
        <f>IF(L540="nio",0,IF(L540&gt;0,VLOOKUP(H540,'3-Productie normen'!A:L,VLOOKUP(L540,'3-Productie normen'!$B$35:$C$38,2,FALSE),FALSE)))</f>
        <v>0</v>
      </c>
      <c r="Y540" s="337">
        <f t="shared" si="98"/>
        <v>0</v>
      </c>
      <c r="Z540" s="337">
        <f t="shared" si="99"/>
        <v>0</v>
      </c>
      <c r="AA540" s="337">
        <f t="shared" si="100"/>
        <v>0</v>
      </c>
      <c r="AB540" s="338" t="str">
        <f>VLOOKUP(H540,'3-Productie normen'!A:O,12,FALSE)</f>
        <v>V</v>
      </c>
      <c r="AC540" s="338"/>
      <c r="AE540" s="339">
        <f t="shared" si="90"/>
        <v>1657.5</v>
      </c>
    </row>
    <row r="541" spans="1:31" ht="14.1" customHeight="1">
      <c r="A541" s="71">
        <v>541</v>
      </c>
      <c r="B541" s="482" t="s">
        <v>89</v>
      </c>
      <c r="C541" s="482"/>
      <c r="D541" s="539" t="s">
        <v>658</v>
      </c>
      <c r="E541" s="334" t="s">
        <v>315</v>
      </c>
      <c r="F541" s="513" t="s">
        <v>197</v>
      </c>
      <c r="G541" s="298" t="s">
        <v>660</v>
      </c>
      <c r="H541" s="298" t="s">
        <v>148</v>
      </c>
      <c r="I541" s="499"/>
      <c r="J541" s="341">
        <v>9</v>
      </c>
      <c r="K541" s="336">
        <f t="shared" ref="K541:K544" si="102">SUM(L541:Q541)</f>
        <v>0</v>
      </c>
      <c r="L541" s="247" t="s">
        <v>199</v>
      </c>
      <c r="M541" s="247"/>
      <c r="N541" s="247"/>
      <c r="O541" s="247"/>
      <c r="P541" s="247"/>
      <c r="Q541" s="247"/>
      <c r="R541" s="246">
        <f>IF(L541="nio",0,IF(L541&gt;0,L541*J541/X541,0))*VLOOKUP(B541,'2-Kosten per locatie'!$A$14:$C$56,3,FALSE)</f>
        <v>0</v>
      </c>
      <c r="S541" s="246">
        <f>IF(L541="nio",0,IF(M541&gt;0,M541*J541/Y541,0))*VLOOKUP(B541,'2-Kosten per locatie'!$A$14:$C$56,3,FALSE)</f>
        <v>0</v>
      </c>
      <c r="T541" s="246">
        <f>IF(L541="nio",0,IF(N541&gt;0,N541*J541/Z541,0))*VLOOKUP(B541,'2-Kosten per locatie'!$A$14:$C$56,3,FALSE)</f>
        <v>0</v>
      </c>
      <c r="U541" s="246">
        <f>IF(L541="nio",0,IF(O541&gt;0,O541*J541/AA541,0))*VLOOKUP(B541,'2-Kosten per locatie'!$A$14:$C$56,3,FALSE)</f>
        <v>0</v>
      </c>
      <c r="V541" s="246">
        <f>IF(L541="nio",0,IF(P541&gt;0,P541*J541/Z541,0))*VLOOKUP(B541,'2-Kosten per locatie'!$A$14:$C$56,3,FALSE)</f>
        <v>0</v>
      </c>
      <c r="W541" s="246">
        <f>IF(L541="nio",0,IF(Q541&gt;0,Q541*J541/AA541,0))*VLOOKUP(B541,'2-Kosten per locatie'!$A$14:$C$56,3,FALSE)</f>
        <v>0</v>
      </c>
      <c r="X541" s="337">
        <f>IF(L541="nio",0,IF(L541&gt;0,VLOOKUP(H541,'3-Productie normen'!A:L,VLOOKUP(L541,'3-Productie normen'!$B$35:$C$38,2,FALSE),FALSE)))</f>
        <v>0</v>
      </c>
      <c r="Y541" s="337">
        <f t="shared" si="98"/>
        <v>0</v>
      </c>
      <c r="Z541" s="337">
        <f t="shared" si="99"/>
        <v>0</v>
      </c>
      <c r="AA541" s="337">
        <f t="shared" si="100"/>
        <v>0</v>
      </c>
      <c r="AB541" s="338">
        <f>VLOOKUP(H541,'3-Productie normen'!A:O,12,FALSE)</f>
        <v>0</v>
      </c>
      <c r="AC541" s="338"/>
      <c r="AE541" s="339">
        <f t="shared" si="90"/>
        <v>0</v>
      </c>
    </row>
    <row r="542" spans="1:31" ht="14.1" customHeight="1">
      <c r="A542" s="71">
        <v>542</v>
      </c>
      <c r="B542" s="482" t="s">
        <v>89</v>
      </c>
      <c r="C542" s="482"/>
      <c r="D542" s="539" t="s">
        <v>658</v>
      </c>
      <c r="E542" s="334" t="s">
        <v>317</v>
      </c>
      <c r="F542" s="513" t="s">
        <v>197</v>
      </c>
      <c r="G542" s="298" t="s">
        <v>660</v>
      </c>
      <c r="H542" s="298" t="s">
        <v>148</v>
      </c>
      <c r="I542" s="499"/>
      <c r="J542" s="341">
        <v>10.37</v>
      </c>
      <c r="K542" s="336">
        <f t="shared" si="102"/>
        <v>0</v>
      </c>
      <c r="L542" s="247" t="s">
        <v>199</v>
      </c>
      <c r="M542" s="247"/>
      <c r="N542" s="247"/>
      <c r="O542" s="247"/>
      <c r="P542" s="247"/>
      <c r="Q542" s="247"/>
      <c r="R542" s="246">
        <f>IF(L542="nio",0,IF(L542&gt;0,L542*J542/X542,0))*VLOOKUP(B542,'2-Kosten per locatie'!$A$14:$C$56,3,FALSE)</f>
        <v>0</v>
      </c>
      <c r="S542" s="246">
        <f>IF(L542="nio",0,IF(M542&gt;0,M542*J542/Y542,0))*VLOOKUP(B542,'2-Kosten per locatie'!$A$14:$C$56,3,FALSE)</f>
        <v>0</v>
      </c>
      <c r="T542" s="246">
        <f>IF(L542="nio",0,IF(N542&gt;0,N542*J542/Z542,0))*VLOOKUP(B542,'2-Kosten per locatie'!$A$14:$C$56,3,FALSE)</f>
        <v>0</v>
      </c>
      <c r="U542" s="246">
        <f>IF(L542="nio",0,IF(O542&gt;0,O542*J542/AA542,0))*VLOOKUP(B542,'2-Kosten per locatie'!$A$14:$C$56,3,FALSE)</f>
        <v>0</v>
      </c>
      <c r="V542" s="246">
        <f>IF(L542="nio",0,IF(P542&gt;0,P542*J542/Z542,0))*VLOOKUP(B542,'2-Kosten per locatie'!$A$14:$C$56,3,FALSE)</f>
        <v>0</v>
      </c>
      <c r="W542" s="246">
        <f>IF(L542="nio",0,IF(Q542&gt;0,Q542*J542/AA542,0))*VLOOKUP(B542,'2-Kosten per locatie'!$A$14:$C$56,3,FALSE)</f>
        <v>0</v>
      </c>
      <c r="X542" s="337">
        <f>IF(L542="nio",0,IF(L542&gt;0,VLOOKUP(H542,'3-Productie normen'!A:L,VLOOKUP(L542,'3-Productie normen'!$B$35:$C$38,2,FALSE),FALSE)))</f>
        <v>0</v>
      </c>
      <c r="Y542" s="337">
        <f t="shared" si="98"/>
        <v>0</v>
      </c>
      <c r="Z542" s="337">
        <f t="shared" si="99"/>
        <v>0</v>
      </c>
      <c r="AA542" s="337">
        <f t="shared" si="100"/>
        <v>0</v>
      </c>
      <c r="AB542" s="338">
        <f>VLOOKUP(H542,'3-Productie normen'!A:O,12,FALSE)</f>
        <v>0</v>
      </c>
      <c r="AC542" s="338"/>
      <c r="AE542" s="339">
        <f t="shared" si="90"/>
        <v>0</v>
      </c>
    </row>
    <row r="543" spans="1:31" ht="14.1" customHeight="1">
      <c r="A543" s="71">
        <v>543</v>
      </c>
      <c r="B543" s="482" t="s">
        <v>89</v>
      </c>
      <c r="C543" s="482"/>
      <c r="D543" s="539" t="s">
        <v>658</v>
      </c>
      <c r="E543" s="334" t="s">
        <v>318</v>
      </c>
      <c r="F543" s="513" t="s">
        <v>197</v>
      </c>
      <c r="G543" s="298" t="s">
        <v>661</v>
      </c>
      <c r="H543" s="298" t="s">
        <v>148</v>
      </c>
      <c r="I543" s="499"/>
      <c r="J543" s="341">
        <v>13.5</v>
      </c>
      <c r="K543" s="336">
        <f t="shared" si="102"/>
        <v>0</v>
      </c>
      <c r="L543" s="247" t="s">
        <v>199</v>
      </c>
      <c r="M543" s="247"/>
      <c r="N543" s="247"/>
      <c r="O543" s="247"/>
      <c r="P543" s="247"/>
      <c r="Q543" s="247"/>
      <c r="R543" s="246">
        <f>IF(L543="nio",0,IF(L543&gt;0,L543*J543/X543,0))*VLOOKUP(B543,'2-Kosten per locatie'!$A$14:$C$56,3,FALSE)</f>
        <v>0</v>
      </c>
      <c r="S543" s="246">
        <f>IF(L543="nio",0,IF(M543&gt;0,M543*J543/Y543,0))*VLOOKUP(B543,'2-Kosten per locatie'!$A$14:$C$56,3,FALSE)</f>
        <v>0</v>
      </c>
      <c r="T543" s="246">
        <f>IF(L543="nio",0,IF(N543&gt;0,N543*J543/Z543,0))*VLOOKUP(B543,'2-Kosten per locatie'!$A$14:$C$56,3,FALSE)</f>
        <v>0</v>
      </c>
      <c r="U543" s="246">
        <f>IF(L543="nio",0,IF(O543&gt;0,O543*J543/AA543,0))*VLOOKUP(B543,'2-Kosten per locatie'!$A$14:$C$56,3,FALSE)</f>
        <v>0</v>
      </c>
      <c r="V543" s="246">
        <f>IF(L543="nio",0,IF(P543&gt;0,P543*J543/Z543,0))*VLOOKUP(B543,'2-Kosten per locatie'!$A$14:$C$56,3,FALSE)</f>
        <v>0</v>
      </c>
      <c r="W543" s="246">
        <f>IF(L543="nio",0,IF(Q543&gt;0,Q543*J543/AA543,0))*VLOOKUP(B543,'2-Kosten per locatie'!$A$14:$C$56,3,FALSE)</f>
        <v>0</v>
      </c>
      <c r="X543" s="337">
        <f>IF(L543="nio",0,IF(L543&gt;0,VLOOKUP(H543,'3-Productie normen'!A:L,VLOOKUP(L543,'3-Productie normen'!$B$35:$C$38,2,FALSE),FALSE)))</f>
        <v>0</v>
      </c>
      <c r="Y543" s="337">
        <f t="shared" si="98"/>
        <v>0</v>
      </c>
      <c r="Z543" s="337">
        <f t="shared" si="99"/>
        <v>0</v>
      </c>
      <c r="AA543" s="337">
        <f t="shared" si="100"/>
        <v>0</v>
      </c>
      <c r="AB543" s="338">
        <f>VLOOKUP(H543,'3-Productie normen'!A:O,12,FALSE)</f>
        <v>0</v>
      </c>
      <c r="AC543" s="338"/>
      <c r="AE543" s="339">
        <f t="shared" si="90"/>
        <v>0</v>
      </c>
    </row>
    <row r="544" spans="1:31" ht="14.1" customHeight="1">
      <c r="A544" s="71">
        <v>544</v>
      </c>
      <c r="B544" s="482" t="s">
        <v>89</v>
      </c>
      <c r="C544" s="482"/>
      <c r="D544" s="539" t="s">
        <v>658</v>
      </c>
      <c r="E544" s="334" t="s">
        <v>320</v>
      </c>
      <c r="F544" s="513" t="s">
        <v>197</v>
      </c>
      <c r="G544" s="298" t="s">
        <v>662</v>
      </c>
      <c r="H544" s="298" t="s">
        <v>148</v>
      </c>
      <c r="I544" s="499"/>
      <c r="J544" s="341">
        <v>10.5</v>
      </c>
      <c r="K544" s="336">
        <f t="shared" si="102"/>
        <v>0</v>
      </c>
      <c r="L544" s="247" t="s">
        <v>199</v>
      </c>
      <c r="M544" s="247"/>
      <c r="N544" s="247"/>
      <c r="O544" s="247"/>
      <c r="P544" s="247"/>
      <c r="Q544" s="247"/>
      <c r="R544" s="246">
        <f>IF(L544="nio",0,IF(L544&gt;0,L544*J544/X544,0))*VLOOKUP(B544,'2-Kosten per locatie'!$A$14:$C$56,3,FALSE)</f>
        <v>0</v>
      </c>
      <c r="S544" s="246">
        <f>IF(L544="nio",0,IF(M544&gt;0,M544*J544/Y544,0))*VLOOKUP(B544,'2-Kosten per locatie'!$A$14:$C$56,3,FALSE)</f>
        <v>0</v>
      </c>
      <c r="T544" s="246">
        <f>IF(L544="nio",0,IF(N544&gt;0,N544*J544/Z544,0))*VLOOKUP(B544,'2-Kosten per locatie'!$A$14:$C$56,3,FALSE)</f>
        <v>0</v>
      </c>
      <c r="U544" s="246">
        <f>IF(L544="nio",0,IF(O544&gt;0,O544*J544/AA544,0))*VLOOKUP(B544,'2-Kosten per locatie'!$A$14:$C$56,3,FALSE)</f>
        <v>0</v>
      </c>
      <c r="V544" s="246">
        <f>IF(L544="nio",0,IF(P544&gt;0,P544*J544/Z544,0))*VLOOKUP(B544,'2-Kosten per locatie'!$A$14:$C$56,3,FALSE)</f>
        <v>0</v>
      </c>
      <c r="W544" s="246">
        <f>IF(L544="nio",0,IF(Q544&gt;0,Q544*J544/AA544,0))*VLOOKUP(B544,'2-Kosten per locatie'!$A$14:$C$56,3,FALSE)</f>
        <v>0</v>
      </c>
      <c r="X544" s="337">
        <f>IF(L544="nio",0,IF(L544&gt;0,VLOOKUP(H544,'3-Productie normen'!A:L,VLOOKUP(L544,'3-Productie normen'!$B$35:$C$38,2,FALSE),FALSE)))</f>
        <v>0</v>
      </c>
      <c r="Y544" s="337">
        <f t="shared" si="98"/>
        <v>0</v>
      </c>
      <c r="Z544" s="337">
        <f t="shared" si="99"/>
        <v>0</v>
      </c>
      <c r="AA544" s="337">
        <f t="shared" si="100"/>
        <v>0</v>
      </c>
      <c r="AB544" s="338">
        <f>VLOOKUP(H544,'3-Productie normen'!A:O,12,FALSE)</f>
        <v>0</v>
      </c>
      <c r="AC544" s="338"/>
      <c r="AE544" s="339">
        <f t="shared" si="90"/>
        <v>0</v>
      </c>
    </row>
    <row r="545" spans="1:31" ht="14.1" customHeight="1">
      <c r="A545" s="71">
        <v>545</v>
      </c>
      <c r="B545" s="482" t="s">
        <v>89</v>
      </c>
      <c r="C545" s="482"/>
      <c r="D545" s="539" t="s">
        <v>658</v>
      </c>
      <c r="E545" s="334" t="s">
        <v>570</v>
      </c>
      <c r="F545" s="513" t="s">
        <v>185</v>
      </c>
      <c r="G545" s="298" t="s">
        <v>291</v>
      </c>
      <c r="H545" s="298" t="s">
        <v>135</v>
      </c>
      <c r="I545" s="499"/>
      <c r="J545" s="341">
        <v>20.874500000000001</v>
      </c>
      <c r="K545" s="336">
        <f t="shared" si="97"/>
        <v>255</v>
      </c>
      <c r="L545" s="247">
        <v>255</v>
      </c>
      <c r="M545" s="247"/>
      <c r="N545" s="247"/>
      <c r="O545" s="247"/>
      <c r="P545" s="247"/>
      <c r="Q545" s="247"/>
      <c r="R545" s="246" t="e">
        <f>IF(L545="nio",0,IF(L545&gt;0,L545*J545/X545,0))*VLOOKUP(B545,'2-Kosten per locatie'!$A$14:$C$56,3,FALSE)</f>
        <v>#DIV/0!</v>
      </c>
      <c r="S545" s="246">
        <f>IF(L545="nio",0,IF(M545&gt;0,M545*J545/Y545,0))*VLOOKUP(B545,'2-Kosten per locatie'!$A$14:$C$56,3,FALSE)</f>
        <v>0</v>
      </c>
      <c r="T545" s="246">
        <f>IF(L545="nio",0,IF(N545&gt;0,N545*J545/Z545,0))*VLOOKUP(B545,'2-Kosten per locatie'!$A$14:$C$56,3,FALSE)</f>
        <v>0</v>
      </c>
      <c r="U545" s="246">
        <f>IF(L545="nio",0,IF(O545&gt;0,O545*J545/AA545,0))*VLOOKUP(B545,'2-Kosten per locatie'!$A$14:$C$56,3,FALSE)</f>
        <v>0</v>
      </c>
      <c r="V545" s="246">
        <f>IF(L545="nio",0,IF(P545&gt;0,P545*J545/Z545,0))*VLOOKUP(B545,'2-Kosten per locatie'!$A$14:$C$56,3,FALSE)</f>
        <v>0</v>
      </c>
      <c r="W545" s="246">
        <f>IF(L545="nio",0,IF(Q545&gt;0,Q545*J545/AA545,0))*VLOOKUP(B545,'2-Kosten per locatie'!$A$14:$C$56,3,FALSE)</f>
        <v>0</v>
      </c>
      <c r="X545" s="337">
        <f>IF(L545="nio",0,IF(L545&gt;0,VLOOKUP(H545,'3-Productie normen'!A:L,VLOOKUP(L545,'3-Productie normen'!$B$35:$C$38,2,FALSE),FALSE)))</f>
        <v>0</v>
      </c>
      <c r="Y545" s="337">
        <f t="shared" si="98"/>
        <v>0</v>
      </c>
      <c r="Z545" s="337">
        <f t="shared" si="99"/>
        <v>0</v>
      </c>
      <c r="AA545" s="337">
        <f t="shared" si="100"/>
        <v>0</v>
      </c>
      <c r="AB545" s="338" t="str">
        <f>VLOOKUP(H545,'3-Productie normen'!A:O,12,FALSE)</f>
        <v>V</v>
      </c>
      <c r="AC545" s="338"/>
      <c r="AE545" s="339">
        <f t="shared" si="90"/>
        <v>5322.9975000000004</v>
      </c>
    </row>
    <row r="546" spans="1:31" ht="14.1" customHeight="1">
      <c r="A546" s="71">
        <v>546</v>
      </c>
      <c r="B546" s="482" t="s">
        <v>89</v>
      </c>
      <c r="C546" s="482"/>
      <c r="D546" s="539" t="s">
        <v>658</v>
      </c>
      <c r="E546" s="334" t="s">
        <v>571</v>
      </c>
      <c r="F546" s="513" t="s">
        <v>197</v>
      </c>
      <c r="G546" s="298" t="s">
        <v>663</v>
      </c>
      <c r="H546" s="298" t="s">
        <v>148</v>
      </c>
      <c r="I546" s="499"/>
      <c r="J546" s="341">
        <v>4.9349999999999996</v>
      </c>
      <c r="K546" s="336">
        <f t="shared" ref="K546" si="103">SUM(L546:Q546)</f>
        <v>0</v>
      </c>
      <c r="L546" s="247" t="s">
        <v>199</v>
      </c>
      <c r="M546" s="247"/>
      <c r="N546" s="247"/>
      <c r="O546" s="247"/>
      <c r="P546" s="247"/>
      <c r="Q546" s="247"/>
      <c r="R546" s="246">
        <f>IF(L546="nio",0,IF(L546&gt;0,L546*J546/X546,0))*VLOOKUP(B546,'2-Kosten per locatie'!$A$14:$C$56,3,FALSE)</f>
        <v>0</v>
      </c>
      <c r="S546" s="246">
        <f>IF(L546="nio",0,IF(M546&gt;0,M546*J546/Y546,0))*VLOOKUP(B546,'2-Kosten per locatie'!$A$14:$C$56,3,FALSE)</f>
        <v>0</v>
      </c>
      <c r="T546" s="246">
        <f>IF(L546="nio",0,IF(N546&gt;0,N546*J546/Z546,0))*VLOOKUP(B546,'2-Kosten per locatie'!$A$14:$C$56,3,FALSE)</f>
        <v>0</v>
      </c>
      <c r="U546" s="246">
        <f>IF(L546="nio",0,IF(O546&gt;0,O546*J546/AA546,0))*VLOOKUP(B546,'2-Kosten per locatie'!$A$14:$C$56,3,FALSE)</f>
        <v>0</v>
      </c>
      <c r="V546" s="246">
        <f>IF(L546="nio",0,IF(P546&gt;0,P546*J546/Z546,0))*VLOOKUP(B546,'2-Kosten per locatie'!$A$14:$C$56,3,FALSE)</f>
        <v>0</v>
      </c>
      <c r="W546" s="246">
        <f>IF(L546="nio",0,IF(Q546&gt;0,Q546*J546/AA546,0))*VLOOKUP(B546,'2-Kosten per locatie'!$A$14:$C$56,3,FALSE)</f>
        <v>0</v>
      </c>
      <c r="X546" s="337">
        <f>IF(L546="nio",0,IF(L546&gt;0,VLOOKUP(H546,'3-Productie normen'!A:L,VLOOKUP(L546,'3-Productie normen'!$B$35:$C$38,2,FALSE),FALSE)))</f>
        <v>0</v>
      </c>
      <c r="Y546" s="337">
        <f t="shared" si="98"/>
        <v>0</v>
      </c>
      <c r="Z546" s="337">
        <f t="shared" si="99"/>
        <v>0</v>
      </c>
      <c r="AA546" s="337">
        <f t="shared" si="100"/>
        <v>0</v>
      </c>
      <c r="AB546" s="338">
        <f>VLOOKUP(H546,'3-Productie normen'!A:O,12,FALSE)</f>
        <v>0</v>
      </c>
      <c r="AC546" s="338"/>
      <c r="AE546" s="339">
        <f t="shared" si="90"/>
        <v>0</v>
      </c>
    </row>
    <row r="547" spans="1:31" ht="14.1" customHeight="1">
      <c r="A547" s="71">
        <v>547</v>
      </c>
      <c r="B547" s="482" t="s">
        <v>76</v>
      </c>
      <c r="C547" s="482"/>
      <c r="D547" s="485" t="s">
        <v>231</v>
      </c>
      <c r="E547" s="334" t="s">
        <v>664</v>
      </c>
      <c r="F547" s="513" t="s">
        <v>185</v>
      </c>
      <c r="G547" s="298" t="s">
        <v>665</v>
      </c>
      <c r="H547" s="314" t="s">
        <v>135</v>
      </c>
      <c r="I547" s="69" t="s">
        <v>191</v>
      </c>
      <c r="J547" s="341">
        <v>15</v>
      </c>
      <c r="K547" s="336">
        <f t="shared" ref="K547:K612" si="104">SUM(L547:Q547)</f>
        <v>730</v>
      </c>
      <c r="L547" s="247">
        <v>255</v>
      </c>
      <c r="M547" s="247">
        <v>255</v>
      </c>
      <c r="N547" s="247">
        <v>102</v>
      </c>
      <c r="O547" s="247">
        <v>102</v>
      </c>
      <c r="P547" s="247">
        <v>8</v>
      </c>
      <c r="Q547" s="247">
        <v>8</v>
      </c>
      <c r="R547" s="246" t="e">
        <f>IF(L547="nio",0,IF(L547&gt;0,L547*J547/X547,0))*VLOOKUP(B547,'2-Kosten per locatie'!$A$14:$C$56,3,FALSE)</f>
        <v>#DIV/0!</v>
      </c>
      <c r="S547" s="246" t="e">
        <f>IF(L547="nio",0,IF(M547&gt;0,M547*J547/Y547,0))*VLOOKUP(B547,'2-Kosten per locatie'!$A$14:$C$56,3,FALSE)</f>
        <v>#DIV/0!</v>
      </c>
      <c r="T547" s="246" t="e">
        <f>IF(L547="nio",0,IF(N547&gt;0,N547*J547/Z547,0))*VLOOKUP(B547,'2-Kosten per locatie'!$A$14:$C$56,3,FALSE)</f>
        <v>#DIV/0!</v>
      </c>
      <c r="U547" s="246" t="e">
        <f>IF(L547="nio",0,IF(O547&gt;0,O547*J547/AA547,0))*VLOOKUP(B547,'2-Kosten per locatie'!$A$14:$C$56,3,FALSE)</f>
        <v>#DIV/0!</v>
      </c>
      <c r="V547" s="246" t="e">
        <f>IF(L547="nio",0,IF(P547&gt;0,P547*J547/Z547,0))*VLOOKUP(B547,'2-Kosten per locatie'!$A$14:$C$56,3,FALSE)</f>
        <v>#DIV/0!</v>
      </c>
      <c r="W547" s="246" t="e">
        <f>IF(L547="nio",0,IF(Q547&gt;0,Q547*J547/AA547,0))*VLOOKUP(B547,'2-Kosten per locatie'!$A$14:$C$56,3,FALSE)</f>
        <v>#DIV/0!</v>
      </c>
      <c r="X547" s="337">
        <f>IF(L547="nio",0,IF(L547&gt;0,VLOOKUP(H547,'3-Productie normen'!A:L,VLOOKUP(L547,'3-Productie normen'!$B$35:$C$38,2,FALSE),FALSE)))</f>
        <v>0</v>
      </c>
      <c r="Y547" s="337">
        <f t="shared" ref="Y547:Y612" si="105">IF(M547&gt;0,X547*$Y$8,0)</f>
        <v>0</v>
      </c>
      <c r="Z547" s="337">
        <f t="shared" ref="Z547:Z612" si="106">IF((OR(N547&gt;0,P547&gt;0)),X547*$Z$8,0)</f>
        <v>0</v>
      </c>
      <c r="AA547" s="337">
        <f t="shared" ref="AA547:AA612" si="107">IF((OR(O547&gt;0,Q547&gt;0)),X547*$AA$8,0)</f>
        <v>0</v>
      </c>
      <c r="AB547" s="338" t="str">
        <f>VLOOKUP(H547,'3-Productie normen'!A:O,12,FALSE)</f>
        <v>V</v>
      </c>
      <c r="AC547" s="338"/>
      <c r="AE547" s="339">
        <f t="shared" si="90"/>
        <v>10950</v>
      </c>
    </row>
    <row r="548" spans="1:31" ht="14.1" customHeight="1">
      <c r="A548" s="71">
        <v>548</v>
      </c>
      <c r="B548" s="482" t="s">
        <v>76</v>
      </c>
      <c r="C548" s="482"/>
      <c r="D548" s="485" t="s">
        <v>231</v>
      </c>
      <c r="E548" s="334" t="s">
        <v>666</v>
      </c>
      <c r="F548" s="513" t="s">
        <v>185</v>
      </c>
      <c r="G548" s="298" t="s">
        <v>667</v>
      </c>
      <c r="H548" s="314" t="s">
        <v>128</v>
      </c>
      <c r="I548" s="69" t="s">
        <v>191</v>
      </c>
      <c r="J548" s="341">
        <v>42</v>
      </c>
      <c r="K548" s="336">
        <f t="shared" si="104"/>
        <v>730</v>
      </c>
      <c r="L548" s="247">
        <v>255</v>
      </c>
      <c r="M548" s="247">
        <v>255</v>
      </c>
      <c r="N548" s="247">
        <v>102</v>
      </c>
      <c r="O548" s="247">
        <v>102</v>
      </c>
      <c r="P548" s="247">
        <v>8</v>
      </c>
      <c r="Q548" s="247">
        <v>8</v>
      </c>
      <c r="R548" s="246" t="e">
        <f>IF(L548="nio",0,IF(L548&gt;0,L548*J548/X548,0))*VLOOKUP(B548,'2-Kosten per locatie'!$A$14:$C$56,3,FALSE)</f>
        <v>#DIV/0!</v>
      </c>
      <c r="S548" s="246" t="e">
        <f>IF(L548="nio",0,IF(M548&gt;0,M548*J548/Y548,0))*VLOOKUP(B548,'2-Kosten per locatie'!$A$14:$C$56,3,FALSE)</f>
        <v>#DIV/0!</v>
      </c>
      <c r="T548" s="246" t="e">
        <f>IF(L548="nio",0,IF(N548&gt;0,N548*J548/Z548,0))*VLOOKUP(B548,'2-Kosten per locatie'!$A$14:$C$56,3,FALSE)</f>
        <v>#DIV/0!</v>
      </c>
      <c r="U548" s="246" t="e">
        <f>IF(L548="nio",0,IF(O548&gt;0,O548*J548/AA548,0))*VLOOKUP(B548,'2-Kosten per locatie'!$A$14:$C$56,3,FALSE)</f>
        <v>#DIV/0!</v>
      </c>
      <c r="V548" s="246" t="e">
        <f>IF(L548="nio",0,IF(P548&gt;0,P548*J548/Z548,0))*VLOOKUP(B548,'2-Kosten per locatie'!$A$14:$C$56,3,FALSE)</f>
        <v>#DIV/0!</v>
      </c>
      <c r="W548" s="246" t="e">
        <f>IF(L548="nio",0,IF(Q548&gt;0,Q548*J548/AA548,0))*VLOOKUP(B548,'2-Kosten per locatie'!$A$14:$C$56,3,FALSE)</f>
        <v>#DIV/0!</v>
      </c>
      <c r="X548" s="337">
        <f>IF(L548="nio",0,IF(L548&gt;0,VLOOKUP(H548,'3-Productie normen'!A:L,VLOOKUP(L548,'3-Productie normen'!$B$35:$C$38,2,FALSE),FALSE)))</f>
        <v>0</v>
      </c>
      <c r="Y548" s="337">
        <f t="shared" si="105"/>
        <v>0</v>
      </c>
      <c r="Z548" s="337">
        <f t="shared" si="106"/>
        <v>0</v>
      </c>
      <c r="AA548" s="337">
        <f t="shared" si="107"/>
        <v>0</v>
      </c>
      <c r="AB548" s="338" t="str">
        <f>VLOOKUP(H548,'3-Productie normen'!A:O,12,FALSE)</f>
        <v>B</v>
      </c>
      <c r="AC548" s="338"/>
      <c r="AE548" s="339">
        <f t="shared" si="90"/>
        <v>30660</v>
      </c>
    </row>
    <row r="549" spans="1:31" ht="14.1" customHeight="1">
      <c r="A549" s="71">
        <v>549</v>
      </c>
      <c r="B549" s="482" t="s">
        <v>76</v>
      </c>
      <c r="C549" s="482"/>
      <c r="D549" s="485" t="s">
        <v>231</v>
      </c>
      <c r="E549" s="334" t="s">
        <v>668</v>
      </c>
      <c r="F549" s="513" t="s">
        <v>185</v>
      </c>
      <c r="G549" s="298" t="s">
        <v>669</v>
      </c>
      <c r="H549" s="314" t="s">
        <v>135</v>
      </c>
      <c r="I549" s="69" t="s">
        <v>187</v>
      </c>
      <c r="J549" s="341">
        <v>1.8</v>
      </c>
      <c r="K549" s="336">
        <f t="shared" si="104"/>
        <v>730</v>
      </c>
      <c r="L549" s="247">
        <v>255</v>
      </c>
      <c r="M549" s="247">
        <v>255</v>
      </c>
      <c r="N549" s="247">
        <v>102</v>
      </c>
      <c r="O549" s="247">
        <v>102</v>
      </c>
      <c r="P549" s="247">
        <v>8</v>
      </c>
      <c r="Q549" s="247">
        <v>8</v>
      </c>
      <c r="R549" s="246" t="e">
        <f>IF(L549="nio",0,IF(L549&gt;0,L549*J549/X549,0))*VLOOKUP(B549,'2-Kosten per locatie'!$A$14:$C$56,3,FALSE)</f>
        <v>#DIV/0!</v>
      </c>
      <c r="S549" s="246" t="e">
        <f>IF(L549="nio",0,IF(M549&gt;0,M549*J549/Y549,0))*VLOOKUP(B549,'2-Kosten per locatie'!$A$14:$C$56,3,FALSE)</f>
        <v>#DIV/0!</v>
      </c>
      <c r="T549" s="246" t="e">
        <f>IF(L549="nio",0,IF(N549&gt;0,N549*J549/Z549,0))*VLOOKUP(B549,'2-Kosten per locatie'!$A$14:$C$56,3,FALSE)</f>
        <v>#DIV/0!</v>
      </c>
      <c r="U549" s="246" t="e">
        <f>IF(L549="nio",0,IF(O549&gt;0,O549*J549/AA549,0))*VLOOKUP(B549,'2-Kosten per locatie'!$A$14:$C$56,3,FALSE)</f>
        <v>#DIV/0!</v>
      </c>
      <c r="V549" s="246" t="e">
        <f>IF(L549="nio",0,IF(P549&gt;0,P549*J549/Z549,0))*VLOOKUP(B549,'2-Kosten per locatie'!$A$14:$C$56,3,FALSE)</f>
        <v>#DIV/0!</v>
      </c>
      <c r="W549" s="246" t="e">
        <f>IF(L549="nio",0,IF(Q549&gt;0,Q549*J549/AA549,0))*VLOOKUP(B549,'2-Kosten per locatie'!$A$14:$C$56,3,FALSE)</f>
        <v>#DIV/0!</v>
      </c>
      <c r="X549" s="337">
        <f>IF(L549="nio",0,IF(L549&gt;0,VLOOKUP(H549,'3-Productie normen'!A:L,VLOOKUP(L549,'3-Productie normen'!$B$35:$C$38,2,FALSE),FALSE)))</f>
        <v>0</v>
      </c>
      <c r="Y549" s="337">
        <f t="shared" si="105"/>
        <v>0</v>
      </c>
      <c r="Z549" s="337">
        <f t="shared" si="106"/>
        <v>0</v>
      </c>
      <c r="AA549" s="337">
        <f t="shared" si="107"/>
        <v>0</v>
      </c>
      <c r="AB549" s="338" t="str">
        <f>VLOOKUP(H549,'3-Productie normen'!A:O,12,FALSE)</f>
        <v>V</v>
      </c>
      <c r="AC549" s="338"/>
      <c r="AE549" s="339">
        <f t="shared" si="90"/>
        <v>1314</v>
      </c>
    </row>
    <row r="550" spans="1:31" ht="14.1" customHeight="1">
      <c r="A550" s="71">
        <v>550</v>
      </c>
      <c r="B550" s="482" t="s">
        <v>76</v>
      </c>
      <c r="C550" s="482"/>
      <c r="D550" s="485" t="s">
        <v>231</v>
      </c>
      <c r="E550" s="334" t="s">
        <v>670</v>
      </c>
      <c r="F550" s="513" t="s">
        <v>185</v>
      </c>
      <c r="G550" s="298" t="s">
        <v>671</v>
      </c>
      <c r="H550" s="314" t="s">
        <v>141</v>
      </c>
      <c r="I550" s="69" t="s">
        <v>195</v>
      </c>
      <c r="J550" s="341">
        <v>1.65</v>
      </c>
      <c r="K550" s="336">
        <f t="shared" si="104"/>
        <v>1093</v>
      </c>
      <c r="L550" s="247">
        <v>255</v>
      </c>
      <c r="M550" s="247">
        <v>510</v>
      </c>
      <c r="N550" s="247">
        <v>102</v>
      </c>
      <c r="O550" s="247">
        <v>208</v>
      </c>
      <c r="P550" s="247">
        <v>6</v>
      </c>
      <c r="Q550" s="247">
        <v>12</v>
      </c>
      <c r="R550" s="246" t="e">
        <f>IF(L550="nio",0,IF(L550&gt;0,L550*J550/X550,0))*VLOOKUP(B550,'2-Kosten per locatie'!$A$14:$C$56,3,FALSE)</f>
        <v>#DIV/0!</v>
      </c>
      <c r="S550" s="246" t="e">
        <f>IF(L550="nio",0,IF(M550&gt;0,M550*J550/Y550,0))*VLOOKUP(B550,'2-Kosten per locatie'!$A$14:$C$56,3,FALSE)</f>
        <v>#DIV/0!</v>
      </c>
      <c r="T550" s="246" t="e">
        <f>IF(L550="nio",0,IF(N550&gt;0,N550*J550/Z550,0))*VLOOKUP(B550,'2-Kosten per locatie'!$A$14:$C$56,3,FALSE)</f>
        <v>#DIV/0!</v>
      </c>
      <c r="U550" s="246" t="e">
        <f>IF(L550="nio",0,IF(O550&gt;0,O550*J550/AA550,0))*VLOOKUP(B550,'2-Kosten per locatie'!$A$14:$C$56,3,FALSE)</f>
        <v>#DIV/0!</v>
      </c>
      <c r="V550" s="246" t="e">
        <f>IF(L550="nio",0,IF(P550&gt;0,P550*J550/Z550,0))*VLOOKUP(B550,'2-Kosten per locatie'!$A$14:$C$56,3,FALSE)</f>
        <v>#DIV/0!</v>
      </c>
      <c r="W550" s="246" t="e">
        <f>IF(L550="nio",0,IF(Q550&gt;0,Q550*J550/AA550,0))*VLOOKUP(B550,'2-Kosten per locatie'!$A$14:$C$56,3,FALSE)</f>
        <v>#DIV/0!</v>
      </c>
      <c r="X550" s="337">
        <f>IF(L550="nio",0,IF(L550&gt;0,VLOOKUP(H550,'3-Productie normen'!A:L,VLOOKUP(L550,'3-Productie normen'!$B$35:$C$38,2,FALSE),FALSE)))</f>
        <v>0</v>
      </c>
      <c r="Y550" s="337">
        <f t="shared" si="105"/>
        <v>0</v>
      </c>
      <c r="Z550" s="337">
        <f t="shared" si="106"/>
        <v>0</v>
      </c>
      <c r="AA550" s="337">
        <f t="shared" si="107"/>
        <v>0</v>
      </c>
      <c r="AB550" s="338" t="str">
        <f>VLOOKUP(H550,'3-Productie normen'!A:O,12,FALSE)</f>
        <v>S</v>
      </c>
      <c r="AC550" s="338"/>
      <c r="AE550" s="339">
        <f t="shared" si="90"/>
        <v>1803.4499999999998</v>
      </c>
    </row>
    <row r="551" spans="1:31" ht="14.1" customHeight="1">
      <c r="A551" s="71">
        <v>551</v>
      </c>
      <c r="B551" s="482" t="s">
        <v>76</v>
      </c>
      <c r="C551" s="482"/>
      <c r="D551" s="485" t="s">
        <v>231</v>
      </c>
      <c r="E551" s="334" t="s">
        <v>672</v>
      </c>
      <c r="F551" s="513" t="s">
        <v>197</v>
      </c>
      <c r="G551" s="298" t="s">
        <v>673</v>
      </c>
      <c r="H551" s="317" t="s">
        <v>148</v>
      </c>
      <c r="I551" s="69" t="s">
        <v>332</v>
      </c>
      <c r="J551" s="341">
        <v>145</v>
      </c>
      <c r="K551" s="336">
        <f t="shared" ref="K551:K557" si="108">SUM(L551:Q551)</f>
        <v>0</v>
      </c>
      <c r="L551" s="247" t="s">
        <v>199</v>
      </c>
      <c r="M551" s="247"/>
      <c r="N551" s="247"/>
      <c r="O551" s="247"/>
      <c r="P551" s="247"/>
      <c r="Q551" s="247"/>
      <c r="R551" s="246">
        <f>IF(L551="nio",0,IF(L551&gt;0,L551*J551/X551,0))*VLOOKUP(B551,'2-Kosten per locatie'!$A$14:$C$56,3,FALSE)</f>
        <v>0</v>
      </c>
      <c r="S551" s="246">
        <f>IF(L551="nio",0,IF(M551&gt;0,M551*J551/Y551,0))*VLOOKUP(B551,'2-Kosten per locatie'!$A$14:$C$56,3,FALSE)</f>
        <v>0</v>
      </c>
      <c r="T551" s="246">
        <f>IF(L551="nio",0,IF(N551&gt;0,N551*J551/Z551,0))*VLOOKUP(B551,'2-Kosten per locatie'!$A$14:$C$56,3,FALSE)</f>
        <v>0</v>
      </c>
      <c r="U551" s="246">
        <f>IF(L551="nio",0,IF(O551&gt;0,O551*J551/AA551,0))*VLOOKUP(B551,'2-Kosten per locatie'!$A$14:$C$56,3,FALSE)</f>
        <v>0</v>
      </c>
      <c r="V551" s="246">
        <f>IF(L551="nio",0,IF(P551&gt;0,P551*J551/Z551,0))*VLOOKUP(B551,'2-Kosten per locatie'!$A$14:$C$56,3,FALSE)</f>
        <v>0</v>
      </c>
      <c r="W551" s="246">
        <f>IF(L551="nio",0,IF(Q551&gt;0,Q551*J551/AA551,0))*VLOOKUP(B551,'2-Kosten per locatie'!$A$14:$C$56,3,FALSE)</f>
        <v>0</v>
      </c>
      <c r="X551" s="337">
        <f>IF(L551="nio",0,IF(L551&gt;0,VLOOKUP(H551,'3-Productie normen'!A:L,VLOOKUP(L551,'3-Productie normen'!$B$35:$C$38,2,FALSE),FALSE)))</f>
        <v>0</v>
      </c>
      <c r="Y551" s="337">
        <f t="shared" si="105"/>
        <v>0</v>
      </c>
      <c r="Z551" s="337">
        <f t="shared" si="106"/>
        <v>0</v>
      </c>
      <c r="AA551" s="337">
        <f t="shared" si="107"/>
        <v>0</v>
      </c>
      <c r="AB551" s="338">
        <f>VLOOKUP(H551,'3-Productie normen'!A:O,12,FALSE)</f>
        <v>0</v>
      </c>
      <c r="AC551" s="338"/>
      <c r="AE551" s="339">
        <f t="shared" si="90"/>
        <v>0</v>
      </c>
    </row>
    <row r="552" spans="1:31" ht="14.1" customHeight="1">
      <c r="A552" s="71">
        <v>552</v>
      </c>
      <c r="B552" s="482" t="s">
        <v>76</v>
      </c>
      <c r="C552" s="482"/>
      <c r="D552" s="485" t="s">
        <v>231</v>
      </c>
      <c r="E552" s="334" t="s">
        <v>674</v>
      </c>
      <c r="F552" s="513" t="s">
        <v>197</v>
      </c>
      <c r="G552" s="298" t="s">
        <v>675</v>
      </c>
      <c r="H552" s="317" t="s">
        <v>148</v>
      </c>
      <c r="I552" s="69" t="s">
        <v>195</v>
      </c>
      <c r="J552" s="341">
        <v>22</v>
      </c>
      <c r="K552" s="336">
        <f t="shared" si="108"/>
        <v>0</v>
      </c>
      <c r="L552" s="247" t="s">
        <v>199</v>
      </c>
      <c r="M552" s="247"/>
      <c r="N552" s="247"/>
      <c r="O552" s="247"/>
      <c r="P552" s="247"/>
      <c r="Q552" s="247"/>
      <c r="R552" s="246">
        <f>IF(L552="nio",0,IF(L552&gt;0,L552*J552/X552,0))*VLOOKUP(B552,'2-Kosten per locatie'!$A$14:$C$56,3,FALSE)</f>
        <v>0</v>
      </c>
      <c r="S552" s="246">
        <f>IF(L552="nio",0,IF(M552&gt;0,M552*J552/Y552,0))*VLOOKUP(B552,'2-Kosten per locatie'!$A$14:$C$56,3,FALSE)</f>
        <v>0</v>
      </c>
      <c r="T552" s="246">
        <f>IF(L552="nio",0,IF(N552&gt;0,N552*J552/Z552,0))*VLOOKUP(B552,'2-Kosten per locatie'!$A$14:$C$56,3,FALSE)</f>
        <v>0</v>
      </c>
      <c r="U552" s="246">
        <f>IF(L552="nio",0,IF(O552&gt;0,O552*J552/AA552,0))*VLOOKUP(B552,'2-Kosten per locatie'!$A$14:$C$56,3,FALSE)</f>
        <v>0</v>
      </c>
      <c r="V552" s="246">
        <f>IF(L552="nio",0,IF(P552&gt;0,P552*J552/Z552,0))*VLOOKUP(B552,'2-Kosten per locatie'!$A$14:$C$56,3,FALSE)</f>
        <v>0</v>
      </c>
      <c r="W552" s="246">
        <f>IF(L552="nio",0,IF(Q552&gt;0,Q552*J552/AA552,0))*VLOOKUP(B552,'2-Kosten per locatie'!$A$14:$C$56,3,FALSE)</f>
        <v>0</v>
      </c>
      <c r="X552" s="337">
        <f>IF(L552="nio",0,IF(L552&gt;0,VLOOKUP(H552,'3-Productie normen'!A:L,VLOOKUP(L552,'3-Productie normen'!$B$35:$C$38,2,FALSE),FALSE)))</f>
        <v>0</v>
      </c>
      <c r="Y552" s="337">
        <f t="shared" si="105"/>
        <v>0</v>
      </c>
      <c r="Z552" s="337">
        <f t="shared" si="106"/>
        <v>0</v>
      </c>
      <c r="AA552" s="337">
        <f t="shared" si="107"/>
        <v>0</v>
      </c>
      <c r="AB552" s="338">
        <f>VLOOKUP(H552,'3-Productie normen'!A:O,12,FALSE)</f>
        <v>0</v>
      </c>
      <c r="AC552" s="338"/>
      <c r="AE552" s="339">
        <f t="shared" si="90"/>
        <v>0</v>
      </c>
    </row>
    <row r="553" spans="1:31" ht="14.1" customHeight="1">
      <c r="A553" s="71">
        <v>553</v>
      </c>
      <c r="B553" s="482" t="s">
        <v>76</v>
      </c>
      <c r="C553" s="482"/>
      <c r="D553" s="485" t="s">
        <v>231</v>
      </c>
      <c r="E553" s="334" t="s">
        <v>674</v>
      </c>
      <c r="F553" s="513" t="s">
        <v>197</v>
      </c>
      <c r="G553" s="298" t="s">
        <v>676</v>
      </c>
      <c r="H553" s="317" t="s">
        <v>148</v>
      </c>
      <c r="I553" s="69" t="s">
        <v>195</v>
      </c>
      <c r="J553" s="341">
        <v>4.3</v>
      </c>
      <c r="K553" s="336">
        <f t="shared" si="108"/>
        <v>0</v>
      </c>
      <c r="L553" s="247" t="s">
        <v>199</v>
      </c>
      <c r="M553" s="247"/>
      <c r="N553" s="247"/>
      <c r="O553" s="247"/>
      <c r="P553" s="247"/>
      <c r="Q553" s="247"/>
      <c r="R553" s="246">
        <f>IF(L553="nio",0,IF(L553&gt;0,L553*J553/X553,0))*VLOOKUP(B553,'2-Kosten per locatie'!$A$14:$C$56,3,FALSE)</f>
        <v>0</v>
      </c>
      <c r="S553" s="246">
        <f>IF(L553="nio",0,IF(M553&gt;0,M553*J553/Y553,0))*VLOOKUP(B553,'2-Kosten per locatie'!$A$14:$C$56,3,FALSE)</f>
        <v>0</v>
      </c>
      <c r="T553" s="246">
        <f>IF(L553="nio",0,IF(N553&gt;0,N553*J553/Z553,0))*VLOOKUP(B553,'2-Kosten per locatie'!$A$14:$C$56,3,FALSE)</f>
        <v>0</v>
      </c>
      <c r="U553" s="246">
        <f>IF(L553="nio",0,IF(O553&gt;0,O553*J553/AA553,0))*VLOOKUP(B553,'2-Kosten per locatie'!$A$14:$C$56,3,FALSE)</f>
        <v>0</v>
      </c>
      <c r="V553" s="246">
        <f>IF(L553="nio",0,IF(P553&gt;0,P553*J553/Z553,0))*VLOOKUP(B553,'2-Kosten per locatie'!$A$14:$C$56,3,FALSE)</f>
        <v>0</v>
      </c>
      <c r="W553" s="246">
        <f>IF(L553="nio",0,IF(Q553&gt;0,Q553*J553/AA553,0))*VLOOKUP(B553,'2-Kosten per locatie'!$A$14:$C$56,3,FALSE)</f>
        <v>0</v>
      </c>
      <c r="X553" s="337">
        <f>IF(L553="nio",0,IF(L553&gt;0,VLOOKUP(H553,'3-Productie normen'!A:L,VLOOKUP(L553,'3-Productie normen'!$B$35:$C$38,2,FALSE),FALSE)))</f>
        <v>0</v>
      </c>
      <c r="Y553" s="337">
        <f t="shared" si="105"/>
        <v>0</v>
      </c>
      <c r="Z553" s="337">
        <f t="shared" si="106"/>
        <v>0</v>
      </c>
      <c r="AA553" s="337">
        <f t="shared" si="107"/>
        <v>0</v>
      </c>
      <c r="AB553" s="338">
        <f>VLOOKUP(H553,'3-Productie normen'!A:O,12,FALSE)</f>
        <v>0</v>
      </c>
      <c r="AC553" s="338"/>
      <c r="AE553" s="339">
        <f t="shared" si="90"/>
        <v>0</v>
      </c>
    </row>
    <row r="554" spans="1:31" ht="14.1" customHeight="1">
      <c r="A554" s="71">
        <v>554</v>
      </c>
      <c r="B554" s="482" t="s">
        <v>76</v>
      </c>
      <c r="C554" s="482"/>
      <c r="D554" s="485" t="s">
        <v>231</v>
      </c>
      <c r="E554" s="334"/>
      <c r="F554" s="513" t="s">
        <v>197</v>
      </c>
      <c r="G554" s="298" t="s">
        <v>677</v>
      </c>
      <c r="H554" s="317" t="s">
        <v>148</v>
      </c>
      <c r="I554" s="69" t="s">
        <v>195</v>
      </c>
      <c r="J554" s="341">
        <v>15</v>
      </c>
      <c r="K554" s="336">
        <f t="shared" si="108"/>
        <v>0</v>
      </c>
      <c r="L554" s="247" t="s">
        <v>199</v>
      </c>
      <c r="M554" s="247"/>
      <c r="N554" s="247"/>
      <c r="O554" s="247"/>
      <c r="P554" s="247"/>
      <c r="Q554" s="247"/>
      <c r="R554" s="246">
        <f>IF(L554="nio",0,IF(L554&gt;0,L554*J554/X554,0))*VLOOKUP(B554,'2-Kosten per locatie'!$A$14:$C$56,3,FALSE)</f>
        <v>0</v>
      </c>
      <c r="S554" s="246">
        <f>IF(L554="nio",0,IF(M554&gt;0,M554*J554/Y554,0))*VLOOKUP(B554,'2-Kosten per locatie'!$A$14:$C$56,3,FALSE)</f>
        <v>0</v>
      </c>
      <c r="T554" s="246">
        <f>IF(L554="nio",0,IF(N554&gt;0,N554*J554/Z554,0))*VLOOKUP(B554,'2-Kosten per locatie'!$A$14:$C$56,3,FALSE)</f>
        <v>0</v>
      </c>
      <c r="U554" s="246">
        <f>IF(L554="nio",0,IF(O554&gt;0,O554*J554/AA554,0))*VLOOKUP(B554,'2-Kosten per locatie'!$A$14:$C$56,3,FALSE)</f>
        <v>0</v>
      </c>
      <c r="V554" s="246">
        <f>IF(L554="nio",0,IF(P554&gt;0,P554*J554/Z554,0))*VLOOKUP(B554,'2-Kosten per locatie'!$A$14:$C$56,3,FALSE)</f>
        <v>0</v>
      </c>
      <c r="W554" s="246">
        <f>IF(L554="nio",0,IF(Q554&gt;0,Q554*J554/AA554,0))*VLOOKUP(B554,'2-Kosten per locatie'!$A$14:$C$56,3,FALSE)</f>
        <v>0</v>
      </c>
      <c r="X554" s="337">
        <f>IF(L554="nio",0,IF(L554&gt;0,VLOOKUP(H554,'3-Productie normen'!A:L,VLOOKUP(L554,'3-Productie normen'!$B$35:$C$38,2,FALSE),FALSE)))</f>
        <v>0</v>
      </c>
      <c r="Y554" s="337">
        <f t="shared" si="105"/>
        <v>0</v>
      </c>
      <c r="Z554" s="337">
        <f t="shared" si="106"/>
        <v>0</v>
      </c>
      <c r="AA554" s="337">
        <f t="shared" si="107"/>
        <v>0</v>
      </c>
      <c r="AB554" s="338">
        <f>VLOOKUP(H554,'3-Productie normen'!A:O,12,FALSE)</f>
        <v>0</v>
      </c>
      <c r="AC554" s="338"/>
      <c r="AE554" s="339">
        <f t="shared" si="90"/>
        <v>0</v>
      </c>
    </row>
    <row r="555" spans="1:31" ht="14.1" customHeight="1">
      <c r="A555" s="71">
        <v>555</v>
      </c>
      <c r="B555" s="482" t="s">
        <v>76</v>
      </c>
      <c r="C555" s="482"/>
      <c r="D555" s="485" t="s">
        <v>231</v>
      </c>
      <c r="E555" s="334" t="s">
        <v>678</v>
      </c>
      <c r="F555" s="513" t="s">
        <v>197</v>
      </c>
      <c r="G555" s="298" t="s">
        <v>679</v>
      </c>
      <c r="H555" s="317" t="s">
        <v>148</v>
      </c>
      <c r="I555" s="69" t="s">
        <v>195</v>
      </c>
      <c r="J555" s="341">
        <v>1.6</v>
      </c>
      <c r="K555" s="336">
        <f t="shared" si="108"/>
        <v>0</v>
      </c>
      <c r="L555" s="247" t="s">
        <v>199</v>
      </c>
      <c r="M555" s="247"/>
      <c r="N555" s="247"/>
      <c r="O555" s="247"/>
      <c r="P555" s="247"/>
      <c r="Q555" s="247"/>
      <c r="R555" s="246">
        <f>IF(L555="nio",0,IF(L555&gt;0,L555*J555/X555,0))*VLOOKUP(B555,'2-Kosten per locatie'!$A$14:$C$56,3,FALSE)</f>
        <v>0</v>
      </c>
      <c r="S555" s="246">
        <f>IF(L555="nio",0,IF(M555&gt;0,M555*J555/Y555,0))*VLOOKUP(B555,'2-Kosten per locatie'!$A$14:$C$56,3,FALSE)</f>
        <v>0</v>
      </c>
      <c r="T555" s="246">
        <f>IF(L555="nio",0,IF(N555&gt;0,N555*J555/Z555,0))*VLOOKUP(B555,'2-Kosten per locatie'!$A$14:$C$56,3,FALSE)</f>
        <v>0</v>
      </c>
      <c r="U555" s="246">
        <f>IF(L555="nio",0,IF(O555&gt;0,O555*J555/AA555,0))*VLOOKUP(B555,'2-Kosten per locatie'!$A$14:$C$56,3,FALSE)</f>
        <v>0</v>
      </c>
      <c r="V555" s="246">
        <f>IF(L555="nio",0,IF(P555&gt;0,P555*J555/Z555,0))*VLOOKUP(B555,'2-Kosten per locatie'!$A$14:$C$56,3,FALSE)</f>
        <v>0</v>
      </c>
      <c r="W555" s="246">
        <f>IF(L555="nio",0,IF(Q555&gt;0,Q555*J555/AA555,0))*VLOOKUP(B555,'2-Kosten per locatie'!$A$14:$C$56,3,FALSE)</f>
        <v>0</v>
      </c>
      <c r="X555" s="337">
        <f>IF(L555="nio",0,IF(L555&gt;0,VLOOKUP(H555,'3-Productie normen'!A:L,VLOOKUP(L555,'3-Productie normen'!$B$35:$C$38,2,FALSE),FALSE)))</f>
        <v>0</v>
      </c>
      <c r="Y555" s="337">
        <f t="shared" si="105"/>
        <v>0</v>
      </c>
      <c r="Z555" s="337">
        <f t="shared" si="106"/>
        <v>0</v>
      </c>
      <c r="AA555" s="337">
        <f t="shared" si="107"/>
        <v>0</v>
      </c>
      <c r="AB555" s="338">
        <f>VLOOKUP(H555,'3-Productie normen'!A:O,12,FALSE)</f>
        <v>0</v>
      </c>
      <c r="AC555" s="338"/>
      <c r="AE555" s="339">
        <f t="shared" si="90"/>
        <v>0</v>
      </c>
    </row>
    <row r="556" spans="1:31" ht="14.1" customHeight="1">
      <c r="A556" s="71">
        <v>556</v>
      </c>
      <c r="B556" s="482" t="s">
        <v>76</v>
      </c>
      <c r="C556" s="482"/>
      <c r="D556" s="485" t="s">
        <v>231</v>
      </c>
      <c r="E556" s="334"/>
      <c r="F556" s="513" t="s">
        <v>197</v>
      </c>
      <c r="G556" s="298" t="s">
        <v>448</v>
      </c>
      <c r="H556" s="317" t="s">
        <v>148</v>
      </c>
      <c r="I556" s="69" t="s">
        <v>358</v>
      </c>
      <c r="J556" s="341">
        <v>123</v>
      </c>
      <c r="K556" s="336">
        <f t="shared" si="108"/>
        <v>0</v>
      </c>
      <c r="L556" s="247" t="s">
        <v>199</v>
      </c>
      <c r="M556" s="247"/>
      <c r="N556" s="247"/>
      <c r="O556" s="247"/>
      <c r="P556" s="247"/>
      <c r="Q556" s="247"/>
      <c r="R556" s="246">
        <f>IF(L556="nio",0,IF(L556&gt;0,L556*J556/X556,0))*VLOOKUP(B556,'2-Kosten per locatie'!$A$14:$C$56,3,FALSE)</f>
        <v>0</v>
      </c>
      <c r="S556" s="246">
        <f>IF(L556="nio",0,IF(M556&gt;0,M556*J556/Y556,0))*VLOOKUP(B556,'2-Kosten per locatie'!$A$14:$C$56,3,FALSE)</f>
        <v>0</v>
      </c>
      <c r="T556" s="246">
        <f>IF(L556="nio",0,IF(N556&gt;0,N556*J556/Z556,0))*VLOOKUP(B556,'2-Kosten per locatie'!$A$14:$C$56,3,FALSE)</f>
        <v>0</v>
      </c>
      <c r="U556" s="246">
        <f>IF(L556="nio",0,IF(O556&gt;0,O556*J556/AA556,0))*VLOOKUP(B556,'2-Kosten per locatie'!$A$14:$C$56,3,FALSE)</f>
        <v>0</v>
      </c>
      <c r="V556" s="246">
        <f>IF(L556="nio",0,IF(P556&gt;0,P556*J556/Z556,0))*VLOOKUP(B556,'2-Kosten per locatie'!$A$14:$C$56,3,FALSE)</f>
        <v>0</v>
      </c>
      <c r="W556" s="246">
        <f>IF(L556="nio",0,IF(Q556&gt;0,Q556*J556/AA556,0))*VLOOKUP(B556,'2-Kosten per locatie'!$A$14:$C$56,3,FALSE)</f>
        <v>0</v>
      </c>
      <c r="X556" s="337">
        <f>IF(L556="nio",0,IF(L556&gt;0,VLOOKUP(H556,'3-Productie normen'!A:L,VLOOKUP(L556,'3-Productie normen'!$B$35:$C$38,2,FALSE),FALSE)))</f>
        <v>0</v>
      </c>
      <c r="Y556" s="337">
        <f t="shared" si="105"/>
        <v>0</v>
      </c>
      <c r="Z556" s="337">
        <f t="shared" si="106"/>
        <v>0</v>
      </c>
      <c r="AA556" s="337">
        <f t="shared" si="107"/>
        <v>0</v>
      </c>
      <c r="AB556" s="338">
        <f>VLOOKUP(H556,'3-Productie normen'!A:O,12,FALSE)</f>
        <v>0</v>
      </c>
      <c r="AC556" s="338"/>
      <c r="AE556" s="339">
        <f t="shared" si="90"/>
        <v>0</v>
      </c>
    </row>
    <row r="557" spans="1:31" ht="14.1" customHeight="1">
      <c r="A557" s="71">
        <v>557</v>
      </c>
      <c r="B557" s="482" t="s">
        <v>76</v>
      </c>
      <c r="C557" s="482"/>
      <c r="D557" s="485" t="s">
        <v>231</v>
      </c>
      <c r="E557" s="334"/>
      <c r="F557" s="513" t="s">
        <v>197</v>
      </c>
      <c r="G557" s="298" t="s">
        <v>402</v>
      </c>
      <c r="H557" s="317" t="s">
        <v>148</v>
      </c>
      <c r="I557" s="69" t="s">
        <v>195</v>
      </c>
      <c r="J557" s="341">
        <v>56</v>
      </c>
      <c r="K557" s="336">
        <f t="shared" si="108"/>
        <v>0</v>
      </c>
      <c r="L557" s="247" t="s">
        <v>199</v>
      </c>
      <c r="M557" s="247"/>
      <c r="N557" s="247"/>
      <c r="O557" s="247"/>
      <c r="P557" s="247"/>
      <c r="Q557" s="247"/>
      <c r="R557" s="246">
        <f>IF(L557="nio",0,IF(L557&gt;0,L557*J557/X557,0))*VLOOKUP(B557,'2-Kosten per locatie'!$A$14:$C$56,3,FALSE)</f>
        <v>0</v>
      </c>
      <c r="S557" s="246">
        <f>IF(L557="nio",0,IF(M557&gt;0,M557*J557/Y557,0))*VLOOKUP(B557,'2-Kosten per locatie'!$A$14:$C$56,3,FALSE)</f>
        <v>0</v>
      </c>
      <c r="T557" s="246">
        <f>IF(L557="nio",0,IF(N557&gt;0,N557*J557/Z557,0))*VLOOKUP(B557,'2-Kosten per locatie'!$A$14:$C$56,3,FALSE)</f>
        <v>0</v>
      </c>
      <c r="U557" s="246">
        <f>IF(L557="nio",0,IF(O557&gt;0,O557*J557/AA557,0))*VLOOKUP(B557,'2-Kosten per locatie'!$A$14:$C$56,3,FALSE)</f>
        <v>0</v>
      </c>
      <c r="V557" s="246">
        <f>IF(L557="nio",0,IF(P557&gt;0,P557*J557/Z557,0))*VLOOKUP(B557,'2-Kosten per locatie'!$A$14:$C$56,3,FALSE)</f>
        <v>0</v>
      </c>
      <c r="W557" s="246">
        <f>IF(L557="nio",0,IF(Q557&gt;0,Q557*J557/AA557,0))*VLOOKUP(B557,'2-Kosten per locatie'!$A$14:$C$56,3,FALSE)</f>
        <v>0</v>
      </c>
      <c r="X557" s="337">
        <f>IF(L557="nio",0,IF(L557&gt;0,VLOOKUP(H557,'3-Productie normen'!A:L,VLOOKUP(L557,'3-Productie normen'!$B$35:$C$38,2,FALSE),FALSE)))</f>
        <v>0</v>
      </c>
      <c r="Y557" s="337">
        <f t="shared" si="105"/>
        <v>0</v>
      </c>
      <c r="Z557" s="337">
        <f t="shared" si="106"/>
        <v>0</v>
      </c>
      <c r="AA557" s="337">
        <f t="shared" si="107"/>
        <v>0</v>
      </c>
      <c r="AB557" s="338">
        <f>VLOOKUP(H557,'3-Productie normen'!A:O,12,FALSE)</f>
        <v>0</v>
      </c>
      <c r="AC557" s="338"/>
      <c r="AE557" s="339">
        <f t="shared" si="90"/>
        <v>0</v>
      </c>
    </row>
    <row r="558" spans="1:31" ht="14.1" customHeight="1">
      <c r="A558" s="71">
        <v>558</v>
      </c>
      <c r="B558" s="482" t="s">
        <v>76</v>
      </c>
      <c r="C558" s="482"/>
      <c r="D558" s="485" t="s">
        <v>231</v>
      </c>
      <c r="E558" s="334" t="s">
        <v>680</v>
      </c>
      <c r="F558" s="513" t="s">
        <v>307</v>
      </c>
      <c r="G558" s="298" t="s">
        <v>681</v>
      </c>
      <c r="H558" s="80" t="s">
        <v>146</v>
      </c>
      <c r="I558" s="69" t="s">
        <v>358</v>
      </c>
      <c r="J558" s="341">
        <v>1667</v>
      </c>
      <c r="K558" s="336">
        <f t="shared" si="104"/>
        <v>255</v>
      </c>
      <c r="L558" s="247">
        <v>255</v>
      </c>
      <c r="M558" s="247"/>
      <c r="N558" s="247"/>
      <c r="O558" s="247"/>
      <c r="P558" s="247"/>
      <c r="Q558" s="247"/>
      <c r="R558" s="246" t="e">
        <f>IF(L558="nio",0,IF(L558&gt;0,L558*J558/X558,0))*VLOOKUP(B558,'2-Kosten per locatie'!$A$14:$C$56,3,FALSE)</f>
        <v>#DIV/0!</v>
      </c>
      <c r="S558" s="246">
        <f>IF(L558="nio",0,IF(M558&gt;0,M558*J558/Y558,0))*VLOOKUP(B558,'2-Kosten per locatie'!$A$14:$C$56,3,FALSE)</f>
        <v>0</v>
      </c>
      <c r="T558" s="246">
        <f>IF(L558="nio",0,IF(N558&gt;0,N558*J558/Z558,0))*VLOOKUP(B558,'2-Kosten per locatie'!$A$14:$C$56,3,FALSE)</f>
        <v>0</v>
      </c>
      <c r="U558" s="246">
        <f>IF(L558="nio",0,IF(O558&gt;0,O558*J558/AA558,0))*VLOOKUP(B558,'2-Kosten per locatie'!$A$14:$C$56,3,FALSE)</f>
        <v>0</v>
      </c>
      <c r="V558" s="246">
        <f>IF(L558="nio",0,IF(P558&gt;0,P558*J558/Z558,0))*VLOOKUP(B558,'2-Kosten per locatie'!$A$14:$C$56,3,FALSE)</f>
        <v>0</v>
      </c>
      <c r="W558" s="246">
        <f>IF(L558="nio",0,IF(Q558&gt;0,Q558*J558/AA558,0))*VLOOKUP(B558,'2-Kosten per locatie'!$A$14:$C$56,3,FALSE)</f>
        <v>0</v>
      </c>
      <c r="X558" s="337">
        <f>IF(L558="nio",0,IF(L558&gt;0,VLOOKUP(H558,'3-Productie normen'!A:L,VLOOKUP(L558,'3-Productie normen'!$B$35:$C$38,2,FALSE),FALSE)))</f>
        <v>0</v>
      </c>
      <c r="Y558" s="337">
        <f t="shared" si="105"/>
        <v>0</v>
      </c>
      <c r="Z558" s="337">
        <f t="shared" si="106"/>
        <v>0</v>
      </c>
      <c r="AA558" s="337">
        <f t="shared" si="107"/>
        <v>0</v>
      </c>
      <c r="AB558" s="338" t="str">
        <f>VLOOKUP(H558,'3-Productie normen'!A:O,12,FALSE)</f>
        <v>V</v>
      </c>
      <c r="AC558" s="338"/>
      <c r="AE558" s="339">
        <f t="shared" si="90"/>
        <v>425085</v>
      </c>
    </row>
    <row r="559" spans="1:31" ht="14.1" customHeight="1">
      <c r="A559" s="71">
        <v>559</v>
      </c>
      <c r="B559" s="482" t="s">
        <v>76</v>
      </c>
      <c r="C559" s="482"/>
      <c r="D559" s="485" t="s">
        <v>231</v>
      </c>
      <c r="E559" s="334" t="s">
        <v>682</v>
      </c>
      <c r="F559" s="513" t="s">
        <v>185</v>
      </c>
      <c r="G559" s="298" t="s">
        <v>189</v>
      </c>
      <c r="H559" s="314" t="s">
        <v>128</v>
      </c>
      <c r="I559" s="459" t="s">
        <v>225</v>
      </c>
      <c r="J559" s="341">
        <v>14.9</v>
      </c>
      <c r="K559" s="336">
        <f t="shared" si="104"/>
        <v>255</v>
      </c>
      <c r="L559" s="247">
        <v>255</v>
      </c>
      <c r="M559" s="247"/>
      <c r="N559" s="247"/>
      <c r="O559" s="247"/>
      <c r="P559" s="247"/>
      <c r="Q559" s="247"/>
      <c r="R559" s="246" t="e">
        <f>IF(L559="nio",0,IF(L559&gt;0,L559*J559/X559,0))*VLOOKUP(B559,'2-Kosten per locatie'!$A$14:$C$56,3,FALSE)</f>
        <v>#DIV/0!</v>
      </c>
      <c r="S559" s="246">
        <f>IF(L559="nio",0,IF(M559&gt;0,M559*J559/Y559,0))*VLOOKUP(B559,'2-Kosten per locatie'!$A$14:$C$56,3,FALSE)</f>
        <v>0</v>
      </c>
      <c r="T559" s="246">
        <f>IF(L559="nio",0,IF(N559&gt;0,N559*J559/Z559,0))*VLOOKUP(B559,'2-Kosten per locatie'!$A$14:$C$56,3,FALSE)</f>
        <v>0</v>
      </c>
      <c r="U559" s="246">
        <f>IF(L559="nio",0,IF(O559&gt;0,O559*J559/AA559,0))*VLOOKUP(B559,'2-Kosten per locatie'!$A$14:$C$56,3,FALSE)</f>
        <v>0</v>
      </c>
      <c r="V559" s="246">
        <f>IF(L559="nio",0,IF(P559&gt;0,P559*J559/Z559,0))*VLOOKUP(B559,'2-Kosten per locatie'!$A$14:$C$56,3,FALSE)</f>
        <v>0</v>
      </c>
      <c r="W559" s="246">
        <f>IF(L559="nio",0,IF(Q559&gt;0,Q559*J559/AA559,0))*VLOOKUP(B559,'2-Kosten per locatie'!$A$14:$C$56,3,FALSE)</f>
        <v>0</v>
      </c>
      <c r="X559" s="337">
        <f>IF(L559="nio",0,IF(L559&gt;0,VLOOKUP(H559,'3-Productie normen'!A:L,VLOOKUP(L559,'3-Productie normen'!$B$35:$C$38,2,FALSE),FALSE)))</f>
        <v>0</v>
      </c>
      <c r="Y559" s="337">
        <f t="shared" si="105"/>
        <v>0</v>
      </c>
      <c r="Z559" s="337">
        <f t="shared" si="106"/>
        <v>0</v>
      </c>
      <c r="AA559" s="337">
        <f t="shared" si="107"/>
        <v>0</v>
      </c>
      <c r="AB559" s="338" t="str">
        <f>VLOOKUP(H559,'3-Productie normen'!A:O,12,FALSE)</f>
        <v>B</v>
      </c>
      <c r="AC559" s="338"/>
      <c r="AE559" s="339">
        <f t="shared" si="90"/>
        <v>3799.5</v>
      </c>
    </row>
    <row r="560" spans="1:31" ht="14.1" customHeight="1">
      <c r="A560" s="71">
        <v>560</v>
      </c>
      <c r="B560" s="482" t="s">
        <v>76</v>
      </c>
      <c r="C560" s="482"/>
      <c r="D560" s="485" t="s">
        <v>231</v>
      </c>
      <c r="E560" s="334" t="s">
        <v>683</v>
      </c>
      <c r="F560" s="513" t="s">
        <v>307</v>
      </c>
      <c r="G560" s="298" t="s">
        <v>684</v>
      </c>
      <c r="H560" s="80" t="s">
        <v>146</v>
      </c>
      <c r="I560" s="69" t="s">
        <v>358</v>
      </c>
      <c r="J560" s="341">
        <v>916</v>
      </c>
      <c r="K560" s="336">
        <f t="shared" ref="K560" si="109">SUM(L560:Q560)</f>
        <v>255</v>
      </c>
      <c r="L560" s="247">
        <v>255</v>
      </c>
      <c r="M560" s="247"/>
      <c r="N560" s="247"/>
      <c r="O560" s="247"/>
      <c r="P560" s="247"/>
      <c r="Q560" s="247"/>
      <c r="R560" s="246" t="e">
        <f>IF(L560="nio",0,IF(L560&gt;0,L560*J560/X560,0))*VLOOKUP(B560,'2-Kosten per locatie'!$A$14:$C$56,3,FALSE)</f>
        <v>#DIV/0!</v>
      </c>
      <c r="S560" s="246">
        <f>IF(L560="nio",0,IF(M560&gt;0,M560*J560/Y560,0))*VLOOKUP(B560,'2-Kosten per locatie'!$A$14:$C$56,3,FALSE)</f>
        <v>0</v>
      </c>
      <c r="T560" s="246">
        <f>IF(L560="nio",0,IF(N560&gt;0,N560*J560/Z560,0))*VLOOKUP(B560,'2-Kosten per locatie'!$A$14:$C$56,3,FALSE)</f>
        <v>0</v>
      </c>
      <c r="U560" s="246">
        <f>IF(L560="nio",0,IF(O560&gt;0,O560*J560/AA560,0))*VLOOKUP(B560,'2-Kosten per locatie'!$A$14:$C$56,3,FALSE)</f>
        <v>0</v>
      </c>
      <c r="V560" s="246">
        <f>IF(L560="nio",0,IF(P560&gt;0,P560*J560/Z560,0))*VLOOKUP(B560,'2-Kosten per locatie'!$A$14:$C$56,3,FALSE)</f>
        <v>0</v>
      </c>
      <c r="W560" s="246">
        <f>IF(L560="nio",0,IF(Q560&gt;0,Q560*J560/AA560,0))*VLOOKUP(B560,'2-Kosten per locatie'!$A$14:$C$56,3,FALSE)</f>
        <v>0</v>
      </c>
      <c r="X560" s="337">
        <f>IF(L560="nio",0,IF(L560&gt;0,VLOOKUP(H560,'3-Productie normen'!A:L,VLOOKUP(L560,'3-Productie normen'!$B$35:$C$38,2,FALSE),FALSE)))</f>
        <v>0</v>
      </c>
      <c r="Y560" s="337">
        <f t="shared" ref="Y560" si="110">IF(M560&gt;0,X560*$Y$8,0)</f>
        <v>0</v>
      </c>
      <c r="Z560" s="337">
        <f t="shared" ref="Z560" si="111">IF((OR(N560&gt;0,P560&gt;0)),X560*$Z$8,0)</f>
        <v>0</v>
      </c>
      <c r="AA560" s="337">
        <f t="shared" ref="AA560" si="112">IF((OR(O560&gt;0,Q560&gt;0)),X560*$AA$8,0)</f>
        <v>0</v>
      </c>
      <c r="AB560" s="338" t="str">
        <f>VLOOKUP(H560,'3-Productie normen'!A:O,12,FALSE)</f>
        <v>V</v>
      </c>
      <c r="AC560" s="338"/>
      <c r="AE560" s="339">
        <f t="shared" si="90"/>
        <v>233580</v>
      </c>
    </row>
    <row r="561" spans="1:31" ht="14.1" customHeight="1">
      <c r="A561" s="71">
        <v>561</v>
      </c>
      <c r="B561" s="482" t="s">
        <v>76</v>
      </c>
      <c r="C561" s="482"/>
      <c r="D561" s="485" t="s">
        <v>231</v>
      </c>
      <c r="E561" s="334" t="s">
        <v>683</v>
      </c>
      <c r="F561" s="513" t="s">
        <v>307</v>
      </c>
      <c r="G561" s="298" t="s">
        <v>684</v>
      </c>
      <c r="H561" s="80" t="s">
        <v>147</v>
      </c>
      <c r="I561" s="69" t="s">
        <v>358</v>
      </c>
      <c r="J561" s="341">
        <v>916</v>
      </c>
      <c r="K561" s="336">
        <f t="shared" si="104"/>
        <v>52</v>
      </c>
      <c r="L561" s="247"/>
      <c r="M561" s="247"/>
      <c r="N561" s="247">
        <v>52</v>
      </c>
      <c r="O561" s="247"/>
      <c r="P561" s="247"/>
      <c r="Q561" s="247"/>
      <c r="R561" s="246">
        <f>IF(L561="nio",0,IF(L561&gt;0,L561*J561/X561,0))*VLOOKUP(B561,'2-Kosten per locatie'!$A$14:$C$56,3,FALSE)</f>
        <v>0</v>
      </c>
      <c r="S561" s="246">
        <f>IF(L561="nio",0,IF(M561&gt;0,M561*J561/Y561,0))*VLOOKUP(B561,'2-Kosten per locatie'!$A$14:$C$56,3,FALSE)</f>
        <v>0</v>
      </c>
      <c r="T561" s="246" t="e">
        <f>IF(L561="nio",0,IF(N561&gt;0,N561*J561/Z561,0))*VLOOKUP(B561,'2-Kosten per locatie'!$A$14:$C$56,3,FALSE)</f>
        <v>#DIV/0!</v>
      </c>
      <c r="U561" s="246">
        <f>IF(L561="nio",0,IF(O561&gt;0,O561*J561/AA561,0))*VLOOKUP(B561,'2-Kosten per locatie'!$A$14:$C$56,3,FALSE)</f>
        <v>0</v>
      </c>
      <c r="V561" s="246">
        <f>IF(L561="nio",0,IF(P561&gt;0,P561*J561/Z561,0))*VLOOKUP(B561,'2-Kosten per locatie'!$A$14:$C$56,3,FALSE)</f>
        <v>0</v>
      </c>
      <c r="W561" s="246">
        <f>IF(L561="nio",0,IF(Q561&gt;0,Q561*J561/AA561,0))*VLOOKUP(B561,'2-Kosten per locatie'!$A$14:$C$56,3,FALSE)</f>
        <v>0</v>
      </c>
      <c r="X561" s="337">
        <f>IF(L561="nio",0,IF(OR(L561&gt;0,N561&gt;0),VLOOKUP(H561,'3-Productie normen'!A:L,VLOOKUP(K561,'3-Productie normen'!$B$35:$C$38,2,FALSE),FALSE)))</f>
        <v>0</v>
      </c>
      <c r="Y561" s="337">
        <f t="shared" si="105"/>
        <v>0</v>
      </c>
      <c r="Z561" s="337">
        <f t="shared" si="106"/>
        <v>0</v>
      </c>
      <c r="AA561" s="337">
        <f t="shared" si="107"/>
        <v>0</v>
      </c>
      <c r="AB561" s="338" t="str">
        <f>VLOOKUP(H561,'3-Productie normen'!A:O,12,FALSE)</f>
        <v>V</v>
      </c>
      <c r="AC561" s="338"/>
      <c r="AE561" s="339">
        <f t="shared" si="90"/>
        <v>47632</v>
      </c>
    </row>
    <row r="562" spans="1:31" ht="14.1" customHeight="1">
      <c r="A562" s="71">
        <v>562</v>
      </c>
      <c r="B562" s="482" t="s">
        <v>76</v>
      </c>
      <c r="C562" s="482"/>
      <c r="D562" s="485" t="s">
        <v>231</v>
      </c>
      <c r="E562" s="334" t="s">
        <v>683</v>
      </c>
      <c r="F562" s="513" t="s">
        <v>307</v>
      </c>
      <c r="G562" s="298" t="s">
        <v>685</v>
      </c>
      <c r="H562" s="80" t="s">
        <v>146</v>
      </c>
      <c r="I562" s="69" t="s">
        <v>195</v>
      </c>
      <c r="J562" s="341">
        <v>141</v>
      </c>
      <c r="K562" s="336">
        <f t="shared" ref="K562" si="113">SUM(L562:Q562)</f>
        <v>255</v>
      </c>
      <c r="L562" s="247">
        <v>255</v>
      </c>
      <c r="M562" s="247"/>
      <c r="N562" s="247"/>
      <c r="O562" s="247"/>
      <c r="P562" s="247"/>
      <c r="Q562" s="247"/>
      <c r="R562" s="246" t="e">
        <f>IF(L562="nio",0,IF(L562&gt;0,L562*J562/X562,0))*VLOOKUP(B562,'2-Kosten per locatie'!$A$14:$C$56,3,FALSE)</f>
        <v>#DIV/0!</v>
      </c>
      <c r="S562" s="246">
        <f>IF(L562="nio",0,IF(M562&gt;0,M562*J562/Y562,0))*VLOOKUP(B562,'2-Kosten per locatie'!$A$14:$C$56,3,FALSE)</f>
        <v>0</v>
      </c>
      <c r="T562" s="246">
        <f>IF(L562="nio",0,IF(N562&gt;0,N562*J562/Z562,0))*VLOOKUP(B562,'2-Kosten per locatie'!$A$14:$C$56,3,FALSE)</f>
        <v>0</v>
      </c>
      <c r="U562" s="246">
        <f>IF(L562="nio",0,IF(O562&gt;0,O562*J562/AA562,0))*VLOOKUP(B562,'2-Kosten per locatie'!$A$14:$C$56,3,FALSE)</f>
        <v>0</v>
      </c>
      <c r="V562" s="246">
        <f>IF(L562="nio",0,IF(P562&gt;0,P562*J562/Z562,0))*VLOOKUP(B562,'2-Kosten per locatie'!$A$14:$C$56,3,FALSE)</f>
        <v>0</v>
      </c>
      <c r="W562" s="246">
        <f>IF(L562="nio",0,IF(Q562&gt;0,Q562*J562/AA562,0))*VLOOKUP(B562,'2-Kosten per locatie'!$A$14:$C$56,3,FALSE)</f>
        <v>0</v>
      </c>
      <c r="X562" s="337">
        <f>IF(L562="nio",0,IF(L562&gt;0,VLOOKUP(H562,'3-Productie normen'!A:L,VLOOKUP(L562,'3-Productie normen'!$B$35:$C$38,2,FALSE),FALSE)))</f>
        <v>0</v>
      </c>
      <c r="Y562" s="337">
        <f t="shared" ref="Y562" si="114">IF(M562&gt;0,X562*$Y$8,0)</f>
        <v>0</v>
      </c>
      <c r="Z562" s="337">
        <f t="shared" ref="Z562" si="115">IF((OR(N562&gt;0,P562&gt;0)),X562*$Z$8,0)</f>
        <v>0</v>
      </c>
      <c r="AA562" s="337">
        <f t="shared" ref="AA562" si="116">IF((OR(O562&gt;0,Q562&gt;0)),X562*$AA$8,0)</f>
        <v>0</v>
      </c>
      <c r="AB562" s="338" t="str">
        <f>VLOOKUP(H562,'3-Productie normen'!A:O,12,FALSE)</f>
        <v>V</v>
      </c>
      <c r="AC562" s="338"/>
      <c r="AE562" s="339">
        <f t="shared" si="90"/>
        <v>35955</v>
      </c>
    </row>
    <row r="563" spans="1:31" ht="14.1" customHeight="1">
      <c r="A563" s="71">
        <v>563</v>
      </c>
      <c r="B563" s="482" t="s">
        <v>76</v>
      </c>
      <c r="C563" s="482"/>
      <c r="D563" s="485" t="s">
        <v>231</v>
      </c>
      <c r="E563" s="334" t="s">
        <v>683</v>
      </c>
      <c r="F563" s="513" t="s">
        <v>307</v>
      </c>
      <c r="G563" s="298" t="s">
        <v>685</v>
      </c>
      <c r="H563" s="80" t="s">
        <v>147</v>
      </c>
      <c r="I563" s="69" t="s">
        <v>195</v>
      </c>
      <c r="J563" s="341">
        <v>141</v>
      </c>
      <c r="K563" s="336">
        <f t="shared" si="104"/>
        <v>52</v>
      </c>
      <c r="L563" s="247"/>
      <c r="M563" s="247"/>
      <c r="N563" s="247">
        <v>52</v>
      </c>
      <c r="O563" s="247"/>
      <c r="P563" s="247"/>
      <c r="Q563" s="247"/>
      <c r="R563" s="246">
        <f>IF(L563="nio",0,IF(L563&gt;0,L563*J563/X563,0))*VLOOKUP(B563,'2-Kosten per locatie'!$A$14:$C$56,3,FALSE)</f>
        <v>0</v>
      </c>
      <c r="S563" s="246">
        <f>IF(L563="nio",0,IF(M563&gt;0,M563*J563/Y563,0))*VLOOKUP(B563,'2-Kosten per locatie'!$A$14:$C$56,3,FALSE)</f>
        <v>0</v>
      </c>
      <c r="T563" s="246" t="e">
        <f>IF(L563="nio",0,IF(N563&gt;0,N563*J563/Z563,0))*VLOOKUP(B563,'2-Kosten per locatie'!$A$14:$C$56,3,FALSE)</f>
        <v>#DIV/0!</v>
      </c>
      <c r="U563" s="246">
        <f>IF(L563="nio",0,IF(O563&gt;0,O563*J563/AA563,0))*VLOOKUP(B563,'2-Kosten per locatie'!$A$14:$C$56,3,FALSE)</f>
        <v>0</v>
      </c>
      <c r="V563" s="246">
        <f>IF(L563="nio",0,IF(P563&gt;0,P563*J563/Z563,0))*VLOOKUP(B563,'2-Kosten per locatie'!$A$14:$C$56,3,FALSE)</f>
        <v>0</v>
      </c>
      <c r="W563" s="246">
        <f>IF(L563="nio",0,IF(Q563&gt;0,Q563*J563/AA563,0))*VLOOKUP(B563,'2-Kosten per locatie'!$A$14:$C$56,3,FALSE)</f>
        <v>0</v>
      </c>
      <c r="X563" s="337">
        <f>IF(L563="nio",0,IF(OR(L563&gt;0,N563&gt;0),VLOOKUP(H563,'3-Productie normen'!A:L,VLOOKUP(K563,'3-Productie normen'!$B$35:$C$38,2,FALSE),FALSE)))</f>
        <v>0</v>
      </c>
      <c r="Y563" s="337">
        <f t="shared" si="105"/>
        <v>0</v>
      </c>
      <c r="Z563" s="337">
        <f t="shared" si="106"/>
        <v>0</v>
      </c>
      <c r="AA563" s="337">
        <f t="shared" si="107"/>
        <v>0</v>
      </c>
      <c r="AB563" s="338" t="str">
        <f>VLOOKUP(H563,'3-Productie normen'!A:O,12,FALSE)</f>
        <v>V</v>
      </c>
      <c r="AC563" s="338"/>
      <c r="AE563" s="339">
        <f t="shared" si="90"/>
        <v>7332</v>
      </c>
    </row>
    <row r="564" spans="1:31" ht="14.1" customHeight="1">
      <c r="A564" s="71">
        <v>564</v>
      </c>
      <c r="B564" s="482" t="s">
        <v>76</v>
      </c>
      <c r="C564" s="482"/>
      <c r="D564" s="538" t="s">
        <v>184</v>
      </c>
      <c r="E564" s="334" t="s">
        <v>686</v>
      </c>
      <c r="F564" s="513" t="s">
        <v>185</v>
      </c>
      <c r="G564" s="298" t="s">
        <v>687</v>
      </c>
      <c r="H564" s="314" t="s">
        <v>136</v>
      </c>
      <c r="I564" s="459" t="s">
        <v>225</v>
      </c>
      <c r="J564" s="341">
        <v>27.7</v>
      </c>
      <c r="K564" s="336">
        <f t="shared" si="104"/>
        <v>363</v>
      </c>
      <c r="L564" s="247">
        <v>255</v>
      </c>
      <c r="M564" s="247"/>
      <c r="N564" s="247">
        <v>102</v>
      </c>
      <c r="O564" s="247"/>
      <c r="P564" s="247">
        <v>6</v>
      </c>
      <c r="Q564" s="247"/>
      <c r="R564" s="246" t="e">
        <f>IF(L564="nio",0,IF(L564&gt;0,L564*J564/X564,0))*VLOOKUP(B564,'2-Kosten per locatie'!$A$14:$C$56,3,FALSE)</f>
        <v>#DIV/0!</v>
      </c>
      <c r="S564" s="246">
        <f>IF(L564="nio",0,IF(M564&gt;0,M564*J564/Y564,0))*VLOOKUP(B564,'2-Kosten per locatie'!$A$14:$C$56,3,FALSE)</f>
        <v>0</v>
      </c>
      <c r="T564" s="246" t="e">
        <f>IF(L564="nio",0,IF(N564&gt;0,N564*J564/Z564,0))*VLOOKUP(B564,'2-Kosten per locatie'!$A$14:$C$56,3,FALSE)</f>
        <v>#DIV/0!</v>
      </c>
      <c r="U564" s="246">
        <f>IF(L564="nio",0,IF(O564&gt;0,O564*J564/AA564,0))*VLOOKUP(B564,'2-Kosten per locatie'!$A$14:$C$56,3,FALSE)</f>
        <v>0</v>
      </c>
      <c r="V564" s="246" t="e">
        <f>IF(L564="nio",0,IF(P564&gt;0,P564*J564/Z564,0))*VLOOKUP(B564,'2-Kosten per locatie'!$A$14:$C$56,3,FALSE)</f>
        <v>#DIV/0!</v>
      </c>
      <c r="W564" s="246">
        <f>IF(L564="nio",0,IF(Q564&gt;0,Q564*J564/AA564,0))*VLOOKUP(B564,'2-Kosten per locatie'!$A$14:$C$56,3,FALSE)</f>
        <v>0</v>
      </c>
      <c r="X564" s="337">
        <f>IF(L564="nio",0,IF(L564&gt;0,VLOOKUP(H564,'3-Productie normen'!A:L,VLOOKUP(L564,'3-Productie normen'!$B$35:$C$38,2,FALSE),FALSE)))</f>
        <v>0</v>
      </c>
      <c r="Y564" s="337">
        <f t="shared" si="105"/>
        <v>0</v>
      </c>
      <c r="Z564" s="337">
        <f t="shared" si="106"/>
        <v>0</v>
      </c>
      <c r="AA564" s="337">
        <f t="shared" si="107"/>
        <v>0</v>
      </c>
      <c r="AB564" s="338" t="str">
        <f>VLOOKUP(H564,'3-Productie normen'!A:O,12,FALSE)</f>
        <v>S</v>
      </c>
      <c r="AC564" s="338"/>
      <c r="AE564" s="339">
        <f t="shared" si="90"/>
        <v>10055.1</v>
      </c>
    </row>
    <row r="565" spans="1:31" ht="14.1" customHeight="1">
      <c r="A565" s="71">
        <v>565</v>
      </c>
      <c r="B565" s="482" t="s">
        <v>76</v>
      </c>
      <c r="C565" s="482"/>
      <c r="D565" s="538" t="s">
        <v>184</v>
      </c>
      <c r="E565" s="334" t="s">
        <v>686</v>
      </c>
      <c r="F565" s="513" t="s">
        <v>185</v>
      </c>
      <c r="G565" s="298" t="s">
        <v>688</v>
      </c>
      <c r="H565" s="69" t="s">
        <v>131</v>
      </c>
      <c r="I565" s="69" t="s">
        <v>195</v>
      </c>
      <c r="J565" s="341">
        <v>2.6</v>
      </c>
      <c r="K565" s="336">
        <f t="shared" si="104"/>
        <v>730</v>
      </c>
      <c r="L565" s="247">
        <v>255</v>
      </c>
      <c r="M565" s="247">
        <v>255</v>
      </c>
      <c r="N565" s="247">
        <v>102</v>
      </c>
      <c r="O565" s="247">
        <v>102</v>
      </c>
      <c r="P565" s="247">
        <v>8</v>
      </c>
      <c r="Q565" s="247">
        <v>8</v>
      </c>
      <c r="R565" s="246" t="e">
        <f>IF(L565="nio",0,IF(L565&gt;0,L565*J565/X565,0))*VLOOKUP(B565,'2-Kosten per locatie'!$A$14:$C$56,3,FALSE)</f>
        <v>#DIV/0!</v>
      </c>
      <c r="S565" s="246" t="e">
        <f>IF(L565="nio",0,IF(M565&gt;0,M565*J565/Y565,0))*VLOOKUP(B565,'2-Kosten per locatie'!$A$14:$C$56,3,FALSE)</f>
        <v>#DIV/0!</v>
      </c>
      <c r="T565" s="246" t="e">
        <f>IF(L565="nio",0,IF(N565&gt;0,N565*J565/Z565,0))*VLOOKUP(B565,'2-Kosten per locatie'!$A$14:$C$56,3,FALSE)</f>
        <v>#DIV/0!</v>
      </c>
      <c r="U565" s="246" t="e">
        <f>IF(L565="nio",0,IF(O565&gt;0,O565*J565/AA565,0))*VLOOKUP(B565,'2-Kosten per locatie'!$A$14:$C$56,3,FALSE)</f>
        <v>#DIV/0!</v>
      </c>
      <c r="V565" s="246" t="e">
        <f>IF(L565="nio",0,IF(P565&gt;0,P565*J565/Z565,0))*VLOOKUP(B565,'2-Kosten per locatie'!$A$14:$C$56,3,FALSE)</f>
        <v>#DIV/0!</v>
      </c>
      <c r="W565" s="246" t="e">
        <f>IF(L565="nio",0,IF(Q565&gt;0,Q565*J565/AA565,0))*VLOOKUP(B565,'2-Kosten per locatie'!$A$14:$C$56,3,FALSE)</f>
        <v>#DIV/0!</v>
      </c>
      <c r="X565" s="337">
        <f>IF(L565="nio",0,IF(L565&gt;0,VLOOKUP(H565,'3-Productie normen'!A:L,VLOOKUP(L565,'3-Productie normen'!$B$35:$C$38,2,FALSE),FALSE)))</f>
        <v>0</v>
      </c>
      <c r="Y565" s="337">
        <f t="shared" si="105"/>
        <v>0</v>
      </c>
      <c r="Z565" s="337">
        <f t="shared" si="106"/>
        <v>0</v>
      </c>
      <c r="AA565" s="337">
        <f t="shared" si="107"/>
        <v>0</v>
      </c>
      <c r="AB565" s="338" t="str">
        <f>VLOOKUP(H565,'3-Productie normen'!A:O,12,FALSE)</f>
        <v>S</v>
      </c>
      <c r="AC565" s="338"/>
      <c r="AE565" s="339">
        <f t="shared" si="90"/>
        <v>1898</v>
      </c>
    </row>
    <row r="566" spans="1:31" ht="14.1" customHeight="1">
      <c r="A566" s="71">
        <v>566</v>
      </c>
      <c r="B566" s="482" t="s">
        <v>76</v>
      </c>
      <c r="C566" s="482"/>
      <c r="D566" s="485" t="s">
        <v>231</v>
      </c>
      <c r="E566" s="334" t="s">
        <v>689</v>
      </c>
      <c r="F566" s="513" t="s">
        <v>185</v>
      </c>
      <c r="G566" s="298" t="s">
        <v>196</v>
      </c>
      <c r="H566" s="314" t="s">
        <v>141</v>
      </c>
      <c r="I566" s="69" t="s">
        <v>195</v>
      </c>
      <c r="J566" s="341">
        <v>17</v>
      </c>
      <c r="K566" s="336">
        <f t="shared" si="104"/>
        <v>1093</v>
      </c>
      <c r="L566" s="247">
        <v>255</v>
      </c>
      <c r="M566" s="247">
        <v>510</v>
      </c>
      <c r="N566" s="247">
        <v>102</v>
      </c>
      <c r="O566" s="247">
        <v>208</v>
      </c>
      <c r="P566" s="247">
        <v>6</v>
      </c>
      <c r="Q566" s="247">
        <v>12</v>
      </c>
      <c r="R566" s="246" t="e">
        <f>IF(L566="nio",0,IF(L566&gt;0,L566*J566/X566,0))*VLOOKUP(B566,'2-Kosten per locatie'!$A$14:$C$56,3,FALSE)</f>
        <v>#DIV/0!</v>
      </c>
      <c r="S566" s="246" t="e">
        <f>IF(L566="nio",0,IF(M566&gt;0,M566*J566/Y566,0))*VLOOKUP(B566,'2-Kosten per locatie'!$A$14:$C$56,3,FALSE)</f>
        <v>#DIV/0!</v>
      </c>
      <c r="T566" s="246" t="e">
        <f>IF(L566="nio",0,IF(N566&gt;0,N566*J566/Z566,0))*VLOOKUP(B566,'2-Kosten per locatie'!$A$14:$C$56,3,FALSE)</f>
        <v>#DIV/0!</v>
      </c>
      <c r="U566" s="246" t="e">
        <f>IF(L566="nio",0,IF(O566&gt;0,O566*J566/AA566,0))*VLOOKUP(B566,'2-Kosten per locatie'!$A$14:$C$56,3,FALSE)</f>
        <v>#DIV/0!</v>
      </c>
      <c r="V566" s="246" t="e">
        <f>IF(L566="nio",0,IF(P566&gt;0,P566*J566/Z566,0))*VLOOKUP(B566,'2-Kosten per locatie'!$A$14:$C$56,3,FALSE)</f>
        <v>#DIV/0!</v>
      </c>
      <c r="W566" s="246" t="e">
        <f>IF(L566="nio",0,IF(Q566&gt;0,Q566*J566/AA566,0))*VLOOKUP(B566,'2-Kosten per locatie'!$A$14:$C$56,3,FALSE)</f>
        <v>#DIV/0!</v>
      </c>
      <c r="X566" s="337">
        <f>IF(L566="nio",0,IF(L566&gt;0,VLOOKUP(H566,'3-Productie normen'!A:L,VLOOKUP(L566,'3-Productie normen'!$B$35:$C$38,2,FALSE),FALSE)))</f>
        <v>0</v>
      </c>
      <c r="Y566" s="337">
        <f t="shared" si="105"/>
        <v>0</v>
      </c>
      <c r="Z566" s="337">
        <f t="shared" si="106"/>
        <v>0</v>
      </c>
      <c r="AA566" s="337">
        <f t="shared" si="107"/>
        <v>0</v>
      </c>
      <c r="AB566" s="338" t="str">
        <f>VLOOKUP(H566,'3-Productie normen'!A:O,12,FALSE)</f>
        <v>S</v>
      </c>
      <c r="AC566" s="338"/>
      <c r="AE566" s="339">
        <f t="shared" si="90"/>
        <v>18581</v>
      </c>
    </row>
    <row r="567" spans="1:31" ht="14.1" customHeight="1">
      <c r="A567" s="71">
        <v>567</v>
      </c>
      <c r="B567" s="482" t="s">
        <v>76</v>
      </c>
      <c r="C567" s="482"/>
      <c r="D567" s="485" t="s">
        <v>231</v>
      </c>
      <c r="E567" s="334" t="s">
        <v>689</v>
      </c>
      <c r="F567" s="513" t="s">
        <v>185</v>
      </c>
      <c r="G567" s="298" t="s">
        <v>690</v>
      </c>
      <c r="H567" s="314" t="s">
        <v>135</v>
      </c>
      <c r="I567" s="69" t="s">
        <v>195</v>
      </c>
      <c r="J567" s="341">
        <v>2.2999999999999998</v>
      </c>
      <c r="K567" s="336">
        <f t="shared" si="104"/>
        <v>255</v>
      </c>
      <c r="L567" s="247">
        <v>255</v>
      </c>
      <c r="M567" s="247"/>
      <c r="N567" s="247"/>
      <c r="O567" s="247"/>
      <c r="P567" s="247"/>
      <c r="Q567" s="247"/>
      <c r="R567" s="246" t="e">
        <f>IF(L567="nio",0,IF(L567&gt;0,L567*J567/X567,0))*VLOOKUP(B567,'2-Kosten per locatie'!$A$14:$C$56,3,FALSE)</f>
        <v>#DIV/0!</v>
      </c>
      <c r="S567" s="246">
        <f>IF(L567="nio",0,IF(M567&gt;0,M567*J567/Y567,0))*VLOOKUP(B567,'2-Kosten per locatie'!$A$14:$C$56,3,FALSE)</f>
        <v>0</v>
      </c>
      <c r="T567" s="246">
        <f>IF(L567="nio",0,IF(N567&gt;0,N567*J567/Z567,0))*VLOOKUP(B567,'2-Kosten per locatie'!$A$14:$C$56,3,FALSE)</f>
        <v>0</v>
      </c>
      <c r="U567" s="246">
        <f>IF(L567="nio",0,IF(O567&gt;0,O567*J567/AA567,0))*VLOOKUP(B567,'2-Kosten per locatie'!$A$14:$C$56,3,FALSE)</f>
        <v>0</v>
      </c>
      <c r="V567" s="246">
        <f>IF(L567="nio",0,IF(P567&gt;0,P567*J567/Z567,0))*VLOOKUP(B567,'2-Kosten per locatie'!$A$14:$C$56,3,FALSE)</f>
        <v>0</v>
      </c>
      <c r="W567" s="246">
        <f>IF(L567="nio",0,IF(Q567&gt;0,Q567*J567/AA567,0))*VLOOKUP(B567,'2-Kosten per locatie'!$A$14:$C$56,3,FALSE)</f>
        <v>0</v>
      </c>
      <c r="X567" s="337">
        <f>IF(L567="nio",0,IF(L567&gt;0,VLOOKUP(H567,'3-Productie normen'!A:L,VLOOKUP(L567,'3-Productie normen'!$B$35:$C$38,2,FALSE),FALSE)))</f>
        <v>0</v>
      </c>
      <c r="Y567" s="337">
        <f t="shared" si="105"/>
        <v>0</v>
      </c>
      <c r="Z567" s="337">
        <f t="shared" si="106"/>
        <v>0</v>
      </c>
      <c r="AA567" s="337">
        <f t="shared" si="107"/>
        <v>0</v>
      </c>
      <c r="AB567" s="338" t="str">
        <f>VLOOKUP(H567,'3-Productie normen'!A:O,12,FALSE)</f>
        <v>V</v>
      </c>
      <c r="AC567" s="338"/>
      <c r="AE567" s="339">
        <f t="shared" si="90"/>
        <v>586.5</v>
      </c>
    </row>
    <row r="568" spans="1:31" ht="14.1" customHeight="1">
      <c r="A568" s="71">
        <v>568</v>
      </c>
      <c r="B568" s="482" t="s">
        <v>76</v>
      </c>
      <c r="C568" s="482"/>
      <c r="D568" s="485" t="s">
        <v>231</v>
      </c>
      <c r="E568" s="334" t="s">
        <v>689</v>
      </c>
      <c r="F568" s="513" t="s">
        <v>185</v>
      </c>
      <c r="G568" s="298" t="s">
        <v>194</v>
      </c>
      <c r="H568" s="314" t="s">
        <v>141</v>
      </c>
      <c r="I568" s="69" t="s">
        <v>195</v>
      </c>
      <c r="J568" s="341">
        <v>3.7</v>
      </c>
      <c r="K568" s="336">
        <f t="shared" si="104"/>
        <v>1093</v>
      </c>
      <c r="L568" s="247">
        <v>255</v>
      </c>
      <c r="M568" s="247">
        <v>510</v>
      </c>
      <c r="N568" s="247">
        <v>102</v>
      </c>
      <c r="O568" s="247">
        <v>208</v>
      </c>
      <c r="P568" s="247">
        <v>6</v>
      </c>
      <c r="Q568" s="247">
        <v>12</v>
      </c>
      <c r="R568" s="246" t="e">
        <f>IF(L568="nio",0,IF(L568&gt;0,L568*J568/X568,0))*VLOOKUP(B568,'2-Kosten per locatie'!$A$14:$C$56,3,FALSE)</f>
        <v>#DIV/0!</v>
      </c>
      <c r="S568" s="246" t="e">
        <f>IF(L568="nio",0,IF(M568&gt;0,M568*J568/Y568,0))*VLOOKUP(B568,'2-Kosten per locatie'!$A$14:$C$56,3,FALSE)</f>
        <v>#DIV/0!</v>
      </c>
      <c r="T568" s="246" t="e">
        <f>IF(L568="nio",0,IF(N568&gt;0,N568*J568/Z568,0))*VLOOKUP(B568,'2-Kosten per locatie'!$A$14:$C$56,3,FALSE)</f>
        <v>#DIV/0!</v>
      </c>
      <c r="U568" s="246" t="e">
        <f>IF(L568="nio",0,IF(O568&gt;0,O568*J568/AA568,0))*VLOOKUP(B568,'2-Kosten per locatie'!$A$14:$C$56,3,FALSE)</f>
        <v>#DIV/0!</v>
      </c>
      <c r="V568" s="246" t="e">
        <f>IF(L568="nio",0,IF(P568&gt;0,P568*J568/Z568,0))*VLOOKUP(B568,'2-Kosten per locatie'!$A$14:$C$56,3,FALSE)</f>
        <v>#DIV/0!</v>
      </c>
      <c r="W568" s="246" t="e">
        <f>IF(L568="nio",0,IF(Q568&gt;0,Q568*J568/AA568,0))*VLOOKUP(B568,'2-Kosten per locatie'!$A$14:$C$56,3,FALSE)</f>
        <v>#DIV/0!</v>
      </c>
      <c r="X568" s="337">
        <f>IF(L568="nio",0,IF(L568&gt;0,VLOOKUP(H568,'3-Productie normen'!A:L,VLOOKUP(L568,'3-Productie normen'!$B$35:$C$38,2,FALSE),FALSE)))</f>
        <v>0</v>
      </c>
      <c r="Y568" s="337">
        <f t="shared" si="105"/>
        <v>0</v>
      </c>
      <c r="Z568" s="337">
        <f t="shared" si="106"/>
        <v>0</v>
      </c>
      <c r="AA568" s="337">
        <f t="shared" si="107"/>
        <v>0</v>
      </c>
      <c r="AB568" s="338" t="str">
        <f>VLOOKUP(H568,'3-Productie normen'!A:O,12,FALSE)</f>
        <v>S</v>
      </c>
      <c r="AC568" s="338"/>
      <c r="AE568" s="339">
        <f t="shared" si="90"/>
        <v>4044.1000000000004</v>
      </c>
    </row>
    <row r="569" spans="1:31" ht="14.1" customHeight="1">
      <c r="A569" s="71">
        <v>569</v>
      </c>
      <c r="B569" s="482" t="s">
        <v>76</v>
      </c>
      <c r="C569" s="482"/>
      <c r="D569" s="485" t="s">
        <v>231</v>
      </c>
      <c r="E569" s="334" t="s">
        <v>691</v>
      </c>
      <c r="F569" s="513" t="s">
        <v>185</v>
      </c>
      <c r="G569" s="298" t="s">
        <v>692</v>
      </c>
      <c r="H569" s="314" t="s">
        <v>128</v>
      </c>
      <c r="I569" s="459" t="s">
        <v>225</v>
      </c>
      <c r="J569" s="341">
        <v>13.25</v>
      </c>
      <c r="K569" s="336">
        <f t="shared" si="104"/>
        <v>255</v>
      </c>
      <c r="L569" s="247">
        <v>255</v>
      </c>
      <c r="M569" s="247"/>
      <c r="N569" s="247"/>
      <c r="O569" s="247"/>
      <c r="P569" s="247"/>
      <c r="Q569" s="247"/>
      <c r="R569" s="246" t="e">
        <f>IF(L569="nio",0,IF(L569&gt;0,L569*J569/X569,0))*VLOOKUP(B569,'2-Kosten per locatie'!$A$14:$C$56,3,FALSE)</f>
        <v>#DIV/0!</v>
      </c>
      <c r="S569" s="246">
        <f>IF(L569="nio",0,IF(M569&gt;0,M569*J569/Y569,0))*VLOOKUP(B569,'2-Kosten per locatie'!$A$14:$C$56,3,FALSE)</f>
        <v>0</v>
      </c>
      <c r="T569" s="246">
        <f>IF(L569="nio",0,IF(N569&gt;0,N569*J569/Z569,0))*VLOOKUP(B569,'2-Kosten per locatie'!$A$14:$C$56,3,FALSE)</f>
        <v>0</v>
      </c>
      <c r="U569" s="246">
        <f>IF(L569="nio",0,IF(O569&gt;0,O569*J569/AA569,0))*VLOOKUP(B569,'2-Kosten per locatie'!$A$14:$C$56,3,FALSE)</f>
        <v>0</v>
      </c>
      <c r="V569" s="246">
        <f>IF(L569="nio",0,IF(P569&gt;0,P569*J569/Z569,0))*VLOOKUP(B569,'2-Kosten per locatie'!$A$14:$C$56,3,FALSE)</f>
        <v>0</v>
      </c>
      <c r="W569" s="246">
        <f>IF(L569="nio",0,IF(Q569&gt;0,Q569*J569/AA569,0))*VLOOKUP(B569,'2-Kosten per locatie'!$A$14:$C$56,3,FALSE)</f>
        <v>0</v>
      </c>
      <c r="X569" s="337">
        <f>IF(L569="nio",0,IF(L569&gt;0,VLOOKUP(H569,'3-Productie normen'!A:L,VLOOKUP(L569,'3-Productie normen'!$B$35:$C$38,2,FALSE),FALSE)))</f>
        <v>0</v>
      </c>
      <c r="Y569" s="337">
        <f t="shared" si="105"/>
        <v>0</v>
      </c>
      <c r="Z569" s="337">
        <f t="shared" si="106"/>
        <v>0</v>
      </c>
      <c r="AA569" s="337">
        <f t="shared" si="107"/>
        <v>0</v>
      </c>
      <c r="AB569" s="338" t="str">
        <f>VLOOKUP(H569,'3-Productie normen'!A:O,12,FALSE)</f>
        <v>B</v>
      </c>
      <c r="AC569" s="338"/>
      <c r="AE569" s="339">
        <f t="shared" si="90"/>
        <v>3378.75</v>
      </c>
    </row>
    <row r="570" spans="1:31" ht="14.1" customHeight="1">
      <c r="A570" s="71">
        <v>570</v>
      </c>
      <c r="B570" s="482" t="s">
        <v>76</v>
      </c>
      <c r="C570" s="482"/>
      <c r="D570" s="485" t="s">
        <v>231</v>
      </c>
      <c r="E570" s="334" t="s">
        <v>693</v>
      </c>
      <c r="F570" s="513" t="s">
        <v>197</v>
      </c>
      <c r="G570" s="298" t="s">
        <v>694</v>
      </c>
      <c r="H570" s="317" t="s">
        <v>148</v>
      </c>
      <c r="I570" s="69" t="s">
        <v>195</v>
      </c>
      <c r="J570" s="341">
        <v>70</v>
      </c>
      <c r="K570" s="336">
        <f t="shared" ref="K570:K572" si="117">SUM(L570:Q570)</f>
        <v>0</v>
      </c>
      <c r="L570" s="247" t="s">
        <v>199</v>
      </c>
      <c r="M570" s="247"/>
      <c r="N570" s="247"/>
      <c r="O570" s="247"/>
      <c r="P570" s="247"/>
      <c r="Q570" s="247"/>
      <c r="R570" s="246">
        <f>IF(L570="nio",0,IF(L570&gt;0,L570*J570/X570,0))*VLOOKUP(B570,'2-Kosten per locatie'!$A$14:$C$56,3,FALSE)</f>
        <v>0</v>
      </c>
      <c r="S570" s="246">
        <f>IF(L570="nio",0,IF(M570&gt;0,M570*J570/Y570,0))*VLOOKUP(B570,'2-Kosten per locatie'!$A$14:$C$56,3,FALSE)</f>
        <v>0</v>
      </c>
      <c r="T570" s="246">
        <f>IF(L570="nio",0,IF(N570&gt;0,N570*J570/Z570,0))*VLOOKUP(B570,'2-Kosten per locatie'!$A$14:$C$56,3,FALSE)</f>
        <v>0</v>
      </c>
      <c r="U570" s="246">
        <f>IF(L570="nio",0,IF(O570&gt;0,O570*J570/AA570,0))*VLOOKUP(B570,'2-Kosten per locatie'!$A$14:$C$56,3,FALSE)</f>
        <v>0</v>
      </c>
      <c r="V570" s="246">
        <f>IF(L570="nio",0,IF(P570&gt;0,P570*J570/Z570,0))*VLOOKUP(B570,'2-Kosten per locatie'!$A$14:$C$56,3,FALSE)</f>
        <v>0</v>
      </c>
      <c r="W570" s="246">
        <f>IF(L570="nio",0,IF(Q570&gt;0,Q570*J570/AA570,0))*VLOOKUP(B570,'2-Kosten per locatie'!$A$14:$C$56,3,FALSE)</f>
        <v>0</v>
      </c>
      <c r="X570" s="337">
        <f>IF(L570="nio",0,IF(L570&gt;0,VLOOKUP(H570,'3-Productie normen'!A:L,VLOOKUP(L570,'3-Productie normen'!$B$35:$C$38,2,FALSE),FALSE)))</f>
        <v>0</v>
      </c>
      <c r="Y570" s="337">
        <f t="shared" si="105"/>
        <v>0</v>
      </c>
      <c r="Z570" s="337">
        <f t="shared" si="106"/>
        <v>0</v>
      </c>
      <c r="AA570" s="337">
        <f t="shared" si="107"/>
        <v>0</v>
      </c>
      <c r="AB570" s="338">
        <f>VLOOKUP(H570,'3-Productie normen'!A:O,12,FALSE)</f>
        <v>0</v>
      </c>
      <c r="AC570" s="338"/>
      <c r="AE570" s="339">
        <f t="shared" si="90"/>
        <v>0</v>
      </c>
    </row>
    <row r="571" spans="1:31" ht="14.1" customHeight="1">
      <c r="A571" s="71">
        <v>571</v>
      </c>
      <c r="B571" s="482" t="s">
        <v>76</v>
      </c>
      <c r="C571" s="482"/>
      <c r="D571" s="485" t="s">
        <v>231</v>
      </c>
      <c r="E571" s="334" t="s">
        <v>695</v>
      </c>
      <c r="F571" s="513" t="s">
        <v>197</v>
      </c>
      <c r="G571" s="298" t="s">
        <v>696</v>
      </c>
      <c r="H571" s="317" t="s">
        <v>148</v>
      </c>
      <c r="I571" s="69" t="s">
        <v>195</v>
      </c>
      <c r="J571" s="341">
        <v>25</v>
      </c>
      <c r="K571" s="336">
        <f t="shared" si="117"/>
        <v>0</v>
      </c>
      <c r="L571" s="247" t="s">
        <v>199</v>
      </c>
      <c r="M571" s="247"/>
      <c r="N571" s="247"/>
      <c r="O571" s="247"/>
      <c r="P571" s="247"/>
      <c r="Q571" s="247"/>
      <c r="R571" s="246">
        <f>IF(L571="nio",0,IF(L571&gt;0,L571*J571/X571,0))*VLOOKUP(B571,'2-Kosten per locatie'!$A$14:$C$56,3,FALSE)</f>
        <v>0</v>
      </c>
      <c r="S571" s="246">
        <f>IF(L571="nio",0,IF(M571&gt;0,M571*J571/Y571,0))*VLOOKUP(B571,'2-Kosten per locatie'!$A$14:$C$56,3,FALSE)</f>
        <v>0</v>
      </c>
      <c r="T571" s="246">
        <f>IF(L571="nio",0,IF(N571&gt;0,N571*J571/Z571,0))*VLOOKUP(B571,'2-Kosten per locatie'!$A$14:$C$56,3,FALSE)</f>
        <v>0</v>
      </c>
      <c r="U571" s="246">
        <f>IF(L571="nio",0,IF(O571&gt;0,O571*J571/AA571,0))*VLOOKUP(B571,'2-Kosten per locatie'!$A$14:$C$56,3,FALSE)</f>
        <v>0</v>
      </c>
      <c r="V571" s="246">
        <f>IF(L571="nio",0,IF(P571&gt;0,P571*J571/Z571,0))*VLOOKUP(B571,'2-Kosten per locatie'!$A$14:$C$56,3,FALSE)</f>
        <v>0</v>
      </c>
      <c r="W571" s="246">
        <f>IF(L571="nio",0,IF(Q571&gt;0,Q571*J571/AA571,0))*VLOOKUP(B571,'2-Kosten per locatie'!$A$14:$C$56,3,FALSE)</f>
        <v>0</v>
      </c>
      <c r="X571" s="337">
        <f>IF(L571="nio",0,IF(L571&gt;0,VLOOKUP(H571,'3-Productie normen'!A:L,VLOOKUP(L571,'3-Productie normen'!$B$35:$C$38,2,FALSE),FALSE)))</f>
        <v>0</v>
      </c>
      <c r="Y571" s="337">
        <f t="shared" si="105"/>
        <v>0</v>
      </c>
      <c r="Z571" s="337">
        <f t="shared" si="106"/>
        <v>0</v>
      </c>
      <c r="AA571" s="337">
        <f t="shared" si="107"/>
        <v>0</v>
      </c>
      <c r="AB571" s="338">
        <f>VLOOKUP(H571,'3-Productie normen'!A:O,12,FALSE)</f>
        <v>0</v>
      </c>
      <c r="AC571" s="338"/>
      <c r="AE571" s="339">
        <f t="shared" si="90"/>
        <v>0</v>
      </c>
    </row>
    <row r="572" spans="1:31" ht="14.1" customHeight="1">
      <c r="A572" s="71">
        <v>572</v>
      </c>
      <c r="B572" s="482" t="s">
        <v>76</v>
      </c>
      <c r="C572" s="482"/>
      <c r="D572" s="485" t="s">
        <v>231</v>
      </c>
      <c r="E572" s="334" t="s">
        <v>697</v>
      </c>
      <c r="F572" s="513" t="s">
        <v>197</v>
      </c>
      <c r="G572" s="298" t="s">
        <v>698</v>
      </c>
      <c r="H572" s="317" t="s">
        <v>148</v>
      </c>
      <c r="I572" s="69" t="s">
        <v>358</v>
      </c>
      <c r="J572" s="341">
        <v>255</v>
      </c>
      <c r="K572" s="336">
        <f t="shared" si="117"/>
        <v>0</v>
      </c>
      <c r="L572" s="247" t="s">
        <v>199</v>
      </c>
      <c r="M572" s="247"/>
      <c r="N572" s="247"/>
      <c r="O572" s="247"/>
      <c r="P572" s="247"/>
      <c r="Q572" s="247"/>
      <c r="R572" s="246">
        <f>IF(L572="nio",0,IF(L572&gt;0,L572*J572/X572,0))*VLOOKUP(B572,'2-Kosten per locatie'!$A$14:$C$56,3,FALSE)</f>
        <v>0</v>
      </c>
      <c r="S572" s="246">
        <f>IF(L572="nio",0,IF(M572&gt;0,M572*J572/Y572,0))*VLOOKUP(B572,'2-Kosten per locatie'!$A$14:$C$56,3,FALSE)</f>
        <v>0</v>
      </c>
      <c r="T572" s="246">
        <f>IF(L572="nio",0,IF(N572&gt;0,N572*J572/Z572,0))*VLOOKUP(B572,'2-Kosten per locatie'!$A$14:$C$56,3,FALSE)</f>
        <v>0</v>
      </c>
      <c r="U572" s="246">
        <f>IF(L572="nio",0,IF(O572&gt;0,O572*J572/AA572,0))*VLOOKUP(B572,'2-Kosten per locatie'!$A$14:$C$56,3,FALSE)</f>
        <v>0</v>
      </c>
      <c r="V572" s="246">
        <f>IF(L572="nio",0,IF(P572&gt;0,P572*J572/Z572,0))*VLOOKUP(B572,'2-Kosten per locatie'!$A$14:$C$56,3,FALSE)</f>
        <v>0</v>
      </c>
      <c r="W572" s="246">
        <f>IF(L572="nio",0,IF(Q572&gt;0,Q572*J572/AA572,0))*VLOOKUP(B572,'2-Kosten per locatie'!$A$14:$C$56,3,FALSE)</f>
        <v>0</v>
      </c>
      <c r="X572" s="337">
        <f>IF(L572="nio",0,IF(L572&gt;0,VLOOKUP(H572,'3-Productie normen'!A:L,VLOOKUP(L572,'3-Productie normen'!$B$35:$C$38,2,FALSE),FALSE)))</f>
        <v>0</v>
      </c>
      <c r="Y572" s="337">
        <f t="shared" si="105"/>
        <v>0</v>
      </c>
      <c r="Z572" s="337">
        <f t="shared" si="106"/>
        <v>0</v>
      </c>
      <c r="AA572" s="337">
        <f t="shared" si="107"/>
        <v>0</v>
      </c>
      <c r="AB572" s="338">
        <f>VLOOKUP(H572,'3-Productie normen'!A:O,12,FALSE)</f>
        <v>0</v>
      </c>
      <c r="AC572" s="338"/>
      <c r="AE572" s="339">
        <f t="shared" si="90"/>
        <v>0</v>
      </c>
    </row>
    <row r="573" spans="1:31" ht="14.1" customHeight="1">
      <c r="A573" s="71">
        <v>573</v>
      </c>
      <c r="B573" s="482" t="s">
        <v>76</v>
      </c>
      <c r="C573" s="482"/>
      <c r="D573" s="485" t="s">
        <v>231</v>
      </c>
      <c r="E573" s="334" t="s">
        <v>699</v>
      </c>
      <c r="F573" s="513" t="s">
        <v>185</v>
      </c>
      <c r="G573" s="298" t="s">
        <v>189</v>
      </c>
      <c r="H573" s="314" t="s">
        <v>128</v>
      </c>
      <c r="I573" s="459" t="s">
        <v>225</v>
      </c>
      <c r="J573" s="341">
        <v>154</v>
      </c>
      <c r="K573" s="336">
        <f t="shared" si="104"/>
        <v>255</v>
      </c>
      <c r="L573" s="247">
        <v>255</v>
      </c>
      <c r="M573" s="247"/>
      <c r="N573" s="247"/>
      <c r="O573" s="247"/>
      <c r="P573" s="247"/>
      <c r="Q573" s="247"/>
      <c r="R573" s="246" t="e">
        <f>IF(L573="nio",0,IF(L573&gt;0,L573*J573/X573,0))*VLOOKUP(B573,'2-Kosten per locatie'!$A$14:$C$56,3,FALSE)</f>
        <v>#DIV/0!</v>
      </c>
      <c r="S573" s="246">
        <f>IF(L573="nio",0,IF(M573&gt;0,M573*J573/Y573,0))*VLOOKUP(B573,'2-Kosten per locatie'!$A$14:$C$56,3,FALSE)</f>
        <v>0</v>
      </c>
      <c r="T573" s="246">
        <f>IF(L573="nio",0,IF(N573&gt;0,N573*J573/Z573,0))*VLOOKUP(B573,'2-Kosten per locatie'!$A$14:$C$56,3,FALSE)</f>
        <v>0</v>
      </c>
      <c r="U573" s="246">
        <f>IF(L573="nio",0,IF(O573&gt;0,O573*J573/AA573,0))*VLOOKUP(B573,'2-Kosten per locatie'!$A$14:$C$56,3,FALSE)</f>
        <v>0</v>
      </c>
      <c r="V573" s="246">
        <f>IF(L573="nio",0,IF(P573&gt;0,P573*J573/Z573,0))*VLOOKUP(B573,'2-Kosten per locatie'!$A$14:$C$56,3,FALSE)</f>
        <v>0</v>
      </c>
      <c r="W573" s="246">
        <f>IF(L573="nio",0,IF(Q573&gt;0,Q573*J573/AA573,0))*VLOOKUP(B573,'2-Kosten per locatie'!$A$14:$C$56,3,FALSE)</f>
        <v>0</v>
      </c>
      <c r="X573" s="337">
        <f>IF(L573="nio",0,IF(L573&gt;0,VLOOKUP(H573,'3-Productie normen'!A:L,VLOOKUP(L573,'3-Productie normen'!$B$35:$C$38,2,FALSE),FALSE)))</f>
        <v>0</v>
      </c>
      <c r="Y573" s="337">
        <f t="shared" si="105"/>
        <v>0</v>
      </c>
      <c r="Z573" s="337">
        <f t="shared" si="106"/>
        <v>0</v>
      </c>
      <c r="AA573" s="337">
        <f t="shared" si="107"/>
        <v>0</v>
      </c>
      <c r="AB573" s="338" t="str">
        <f>VLOOKUP(H573,'3-Productie normen'!A:O,12,FALSE)</f>
        <v>B</v>
      </c>
      <c r="AC573" s="338"/>
      <c r="AE573" s="339">
        <f t="shared" si="90"/>
        <v>39270</v>
      </c>
    </row>
    <row r="574" spans="1:31" ht="14.1" customHeight="1">
      <c r="A574" s="71">
        <v>574</v>
      </c>
      <c r="B574" s="482" t="s">
        <v>76</v>
      </c>
      <c r="C574" s="482"/>
      <c r="D574" s="485" t="s">
        <v>231</v>
      </c>
      <c r="E574" s="334" t="s">
        <v>700</v>
      </c>
      <c r="F574" s="513" t="s">
        <v>185</v>
      </c>
      <c r="G574" s="298" t="s">
        <v>701</v>
      </c>
      <c r="H574" s="314" t="s">
        <v>128</v>
      </c>
      <c r="I574" s="459" t="s">
        <v>225</v>
      </c>
      <c r="J574" s="341">
        <v>37.799999999999997</v>
      </c>
      <c r="K574" s="336">
        <f t="shared" si="104"/>
        <v>255</v>
      </c>
      <c r="L574" s="247">
        <v>255</v>
      </c>
      <c r="M574" s="247"/>
      <c r="N574" s="247"/>
      <c r="O574" s="247"/>
      <c r="P574" s="247"/>
      <c r="Q574" s="247"/>
      <c r="R574" s="246" t="e">
        <f>IF(L574="nio",0,IF(L574&gt;0,L574*J574/X574,0))*VLOOKUP(B574,'2-Kosten per locatie'!$A$14:$C$56,3,FALSE)</f>
        <v>#DIV/0!</v>
      </c>
      <c r="S574" s="246">
        <f>IF(L574="nio",0,IF(M574&gt;0,M574*J574/Y574,0))*VLOOKUP(B574,'2-Kosten per locatie'!$A$14:$C$56,3,FALSE)</f>
        <v>0</v>
      </c>
      <c r="T574" s="246">
        <f>IF(L574="nio",0,IF(N574&gt;0,N574*J574/Z574,0))*VLOOKUP(B574,'2-Kosten per locatie'!$A$14:$C$56,3,FALSE)</f>
        <v>0</v>
      </c>
      <c r="U574" s="246">
        <f>IF(L574="nio",0,IF(O574&gt;0,O574*J574/AA574,0))*VLOOKUP(B574,'2-Kosten per locatie'!$A$14:$C$56,3,FALSE)</f>
        <v>0</v>
      </c>
      <c r="V574" s="246">
        <f>IF(L574="nio",0,IF(P574&gt;0,P574*J574/Z574,0))*VLOOKUP(B574,'2-Kosten per locatie'!$A$14:$C$56,3,FALSE)</f>
        <v>0</v>
      </c>
      <c r="W574" s="246">
        <f>IF(L574="nio",0,IF(Q574&gt;0,Q574*J574/AA574,0))*VLOOKUP(B574,'2-Kosten per locatie'!$A$14:$C$56,3,FALSE)</f>
        <v>0</v>
      </c>
      <c r="X574" s="337">
        <f>IF(L574="nio",0,IF(L574&gt;0,VLOOKUP(H574,'3-Productie normen'!A:L,VLOOKUP(L574,'3-Productie normen'!$B$35:$C$38,2,FALSE),FALSE)))</f>
        <v>0</v>
      </c>
      <c r="Y574" s="337">
        <f t="shared" si="105"/>
        <v>0</v>
      </c>
      <c r="Z574" s="337">
        <f t="shared" si="106"/>
        <v>0</v>
      </c>
      <c r="AA574" s="337">
        <f t="shared" si="107"/>
        <v>0</v>
      </c>
      <c r="AB574" s="338" t="str">
        <f>VLOOKUP(H574,'3-Productie normen'!A:O,12,FALSE)</f>
        <v>B</v>
      </c>
      <c r="AC574" s="338"/>
      <c r="AE574" s="339">
        <f t="shared" si="90"/>
        <v>9639</v>
      </c>
    </row>
    <row r="575" spans="1:31" ht="14.1" customHeight="1">
      <c r="A575" s="71">
        <v>575</v>
      </c>
      <c r="B575" s="482" t="s">
        <v>76</v>
      </c>
      <c r="C575" s="482"/>
      <c r="D575" s="485" t="s">
        <v>231</v>
      </c>
      <c r="E575" s="334" t="s">
        <v>702</v>
      </c>
      <c r="F575" s="513" t="s">
        <v>185</v>
      </c>
      <c r="G575" s="298" t="s">
        <v>189</v>
      </c>
      <c r="H575" s="314" t="s">
        <v>128</v>
      </c>
      <c r="I575" s="459" t="s">
        <v>225</v>
      </c>
      <c r="J575" s="341">
        <v>18.600000000000001</v>
      </c>
      <c r="K575" s="336">
        <f t="shared" si="104"/>
        <v>255</v>
      </c>
      <c r="L575" s="247">
        <v>255</v>
      </c>
      <c r="M575" s="247"/>
      <c r="N575" s="247"/>
      <c r="O575" s="247"/>
      <c r="P575" s="247"/>
      <c r="Q575" s="247"/>
      <c r="R575" s="246" t="e">
        <f>IF(L575="nio",0,IF(L575&gt;0,L575*J575/X575,0))*VLOOKUP(B575,'2-Kosten per locatie'!$A$14:$C$56,3,FALSE)</f>
        <v>#DIV/0!</v>
      </c>
      <c r="S575" s="246">
        <f>IF(L575="nio",0,IF(M575&gt;0,M575*J575/Y575,0))*VLOOKUP(B575,'2-Kosten per locatie'!$A$14:$C$56,3,FALSE)</f>
        <v>0</v>
      </c>
      <c r="T575" s="246">
        <f>IF(L575="nio",0,IF(N575&gt;0,N575*J575/Z575,0))*VLOOKUP(B575,'2-Kosten per locatie'!$A$14:$C$56,3,FALSE)</f>
        <v>0</v>
      </c>
      <c r="U575" s="246">
        <f>IF(L575="nio",0,IF(O575&gt;0,O575*J575/AA575,0))*VLOOKUP(B575,'2-Kosten per locatie'!$A$14:$C$56,3,FALSE)</f>
        <v>0</v>
      </c>
      <c r="V575" s="246">
        <f>IF(L575="nio",0,IF(P575&gt;0,P575*J575/Z575,0))*VLOOKUP(B575,'2-Kosten per locatie'!$A$14:$C$56,3,FALSE)</f>
        <v>0</v>
      </c>
      <c r="W575" s="246">
        <f>IF(L575="nio",0,IF(Q575&gt;0,Q575*J575/AA575,0))*VLOOKUP(B575,'2-Kosten per locatie'!$A$14:$C$56,3,FALSE)</f>
        <v>0</v>
      </c>
      <c r="X575" s="337">
        <f>IF(L575="nio",0,IF(L575&gt;0,VLOOKUP(H575,'3-Productie normen'!A:L,VLOOKUP(L575,'3-Productie normen'!$B$35:$C$38,2,FALSE),FALSE)))</f>
        <v>0</v>
      </c>
      <c r="Y575" s="337">
        <f t="shared" si="105"/>
        <v>0</v>
      </c>
      <c r="Z575" s="337">
        <f t="shared" si="106"/>
        <v>0</v>
      </c>
      <c r="AA575" s="337">
        <f t="shared" si="107"/>
        <v>0</v>
      </c>
      <c r="AB575" s="338" t="str">
        <f>VLOOKUP(H575,'3-Productie normen'!A:O,12,FALSE)</f>
        <v>B</v>
      </c>
      <c r="AC575" s="338"/>
      <c r="AE575" s="339">
        <f t="shared" si="90"/>
        <v>4743</v>
      </c>
    </row>
    <row r="576" spans="1:31" ht="14.1" customHeight="1">
      <c r="A576" s="71">
        <v>576</v>
      </c>
      <c r="B576" s="482" t="s">
        <v>76</v>
      </c>
      <c r="C576" s="482"/>
      <c r="D576" s="485" t="s">
        <v>231</v>
      </c>
      <c r="E576" s="334" t="s">
        <v>703</v>
      </c>
      <c r="F576" s="513" t="s">
        <v>185</v>
      </c>
      <c r="G576" s="298" t="s">
        <v>189</v>
      </c>
      <c r="H576" s="314" t="s">
        <v>128</v>
      </c>
      <c r="I576" s="459" t="s">
        <v>225</v>
      </c>
      <c r="J576" s="341">
        <v>18.600000000000001</v>
      </c>
      <c r="K576" s="336">
        <f t="shared" si="104"/>
        <v>255</v>
      </c>
      <c r="L576" s="247">
        <v>255</v>
      </c>
      <c r="M576" s="247"/>
      <c r="N576" s="247"/>
      <c r="O576" s="247"/>
      <c r="P576" s="247"/>
      <c r="Q576" s="247"/>
      <c r="R576" s="246" t="e">
        <f>IF(L576="nio",0,IF(L576&gt;0,L576*J576/X576,0))*VLOOKUP(B576,'2-Kosten per locatie'!$A$14:$C$56,3,FALSE)</f>
        <v>#DIV/0!</v>
      </c>
      <c r="S576" s="246">
        <f>IF(L576="nio",0,IF(M576&gt;0,M576*J576/Y576,0))*VLOOKUP(B576,'2-Kosten per locatie'!$A$14:$C$56,3,FALSE)</f>
        <v>0</v>
      </c>
      <c r="T576" s="246">
        <f>IF(L576="nio",0,IF(N576&gt;0,N576*J576/Z576,0))*VLOOKUP(B576,'2-Kosten per locatie'!$A$14:$C$56,3,FALSE)</f>
        <v>0</v>
      </c>
      <c r="U576" s="246">
        <f>IF(L576="nio",0,IF(O576&gt;0,O576*J576/AA576,0))*VLOOKUP(B576,'2-Kosten per locatie'!$A$14:$C$56,3,FALSE)</f>
        <v>0</v>
      </c>
      <c r="V576" s="246">
        <f>IF(L576="nio",0,IF(P576&gt;0,P576*J576/Z576,0))*VLOOKUP(B576,'2-Kosten per locatie'!$A$14:$C$56,3,FALSE)</f>
        <v>0</v>
      </c>
      <c r="W576" s="246">
        <f>IF(L576="nio",0,IF(Q576&gt;0,Q576*J576/AA576,0))*VLOOKUP(B576,'2-Kosten per locatie'!$A$14:$C$56,3,FALSE)</f>
        <v>0</v>
      </c>
      <c r="X576" s="337">
        <f>IF(L576="nio",0,IF(L576&gt;0,VLOOKUP(H576,'3-Productie normen'!A:L,VLOOKUP(L576,'3-Productie normen'!$B$35:$C$38,2,FALSE),FALSE)))</f>
        <v>0</v>
      </c>
      <c r="Y576" s="337">
        <f t="shared" si="105"/>
        <v>0</v>
      </c>
      <c r="Z576" s="337">
        <f t="shared" si="106"/>
        <v>0</v>
      </c>
      <c r="AA576" s="337">
        <f t="shared" si="107"/>
        <v>0</v>
      </c>
      <c r="AB576" s="338" t="str">
        <f>VLOOKUP(H576,'3-Productie normen'!A:O,12,FALSE)</f>
        <v>B</v>
      </c>
      <c r="AC576" s="338"/>
      <c r="AE576" s="339">
        <f t="shared" si="90"/>
        <v>4743</v>
      </c>
    </row>
    <row r="577" spans="1:31" ht="14.1" customHeight="1">
      <c r="A577" s="71">
        <v>577</v>
      </c>
      <c r="B577" s="482" t="s">
        <v>76</v>
      </c>
      <c r="C577" s="482"/>
      <c r="D577" s="485" t="s">
        <v>231</v>
      </c>
      <c r="E577" s="334" t="s">
        <v>704</v>
      </c>
      <c r="F577" s="513" t="s">
        <v>185</v>
      </c>
      <c r="G577" s="298" t="s">
        <v>705</v>
      </c>
      <c r="H577" s="314" t="s">
        <v>128</v>
      </c>
      <c r="I577" s="459" t="s">
        <v>225</v>
      </c>
      <c r="J577" s="341">
        <v>7</v>
      </c>
      <c r="K577" s="336">
        <f t="shared" si="104"/>
        <v>255</v>
      </c>
      <c r="L577" s="247">
        <v>255</v>
      </c>
      <c r="M577" s="247"/>
      <c r="N577" s="247"/>
      <c r="O577" s="247"/>
      <c r="P577" s="247"/>
      <c r="Q577" s="247"/>
      <c r="R577" s="246" t="e">
        <f>IF(L577="nio",0,IF(L577&gt;0,L577*J577/X577,0))*VLOOKUP(B577,'2-Kosten per locatie'!$A$14:$C$56,3,FALSE)</f>
        <v>#DIV/0!</v>
      </c>
      <c r="S577" s="246">
        <f>IF(L577="nio",0,IF(M577&gt;0,M577*J577/Y577,0))*VLOOKUP(B577,'2-Kosten per locatie'!$A$14:$C$56,3,FALSE)</f>
        <v>0</v>
      </c>
      <c r="T577" s="246">
        <f>IF(L577="nio",0,IF(N577&gt;0,N577*J577/Z577,0))*VLOOKUP(B577,'2-Kosten per locatie'!$A$14:$C$56,3,FALSE)</f>
        <v>0</v>
      </c>
      <c r="U577" s="246">
        <f>IF(L577="nio",0,IF(O577&gt;0,O577*J577/AA577,0))*VLOOKUP(B577,'2-Kosten per locatie'!$A$14:$C$56,3,FALSE)</f>
        <v>0</v>
      </c>
      <c r="V577" s="246">
        <f>IF(L577="nio",0,IF(P577&gt;0,P577*J577/Z577,0))*VLOOKUP(B577,'2-Kosten per locatie'!$A$14:$C$56,3,FALSE)</f>
        <v>0</v>
      </c>
      <c r="W577" s="246">
        <f>IF(L577="nio",0,IF(Q577&gt;0,Q577*J577/AA577,0))*VLOOKUP(B577,'2-Kosten per locatie'!$A$14:$C$56,3,FALSE)</f>
        <v>0</v>
      </c>
      <c r="X577" s="337">
        <f>IF(L577="nio",0,IF(L577&gt;0,VLOOKUP(H577,'3-Productie normen'!A:L,VLOOKUP(L577,'3-Productie normen'!$B$35:$C$38,2,FALSE),FALSE)))</f>
        <v>0</v>
      </c>
      <c r="Y577" s="337">
        <f t="shared" si="105"/>
        <v>0</v>
      </c>
      <c r="Z577" s="337">
        <f t="shared" si="106"/>
        <v>0</v>
      </c>
      <c r="AA577" s="337">
        <f t="shared" si="107"/>
        <v>0</v>
      </c>
      <c r="AB577" s="338" t="str">
        <f>VLOOKUP(H577,'3-Productie normen'!A:O,12,FALSE)</f>
        <v>B</v>
      </c>
      <c r="AC577" s="338"/>
      <c r="AE577" s="339">
        <f t="shared" si="90"/>
        <v>1785</v>
      </c>
    </row>
    <row r="578" spans="1:31" ht="14.1" customHeight="1">
      <c r="A578" s="71">
        <v>578</v>
      </c>
      <c r="B578" s="482" t="s">
        <v>76</v>
      </c>
      <c r="C578" s="482"/>
      <c r="D578" s="485" t="s">
        <v>231</v>
      </c>
      <c r="E578" s="334" t="s">
        <v>699</v>
      </c>
      <c r="F578" s="513" t="s">
        <v>185</v>
      </c>
      <c r="G578" s="298" t="s">
        <v>706</v>
      </c>
      <c r="H578" s="314" t="s">
        <v>138</v>
      </c>
      <c r="I578" s="459" t="s">
        <v>225</v>
      </c>
      <c r="J578" s="341">
        <v>3.3</v>
      </c>
      <c r="K578" s="336">
        <f t="shared" si="104"/>
        <v>255</v>
      </c>
      <c r="L578" s="247">
        <v>255</v>
      </c>
      <c r="M578" s="247"/>
      <c r="N578" s="247"/>
      <c r="O578" s="247"/>
      <c r="P578" s="247"/>
      <c r="Q578" s="247"/>
      <c r="R578" s="246" t="e">
        <f>IF(L578="nio",0,IF(L578&gt;0,L578*J578/X578,0))*VLOOKUP(B578,'2-Kosten per locatie'!$A$14:$C$56,3,FALSE)</f>
        <v>#DIV/0!</v>
      </c>
      <c r="S578" s="246">
        <f>IF(L578="nio",0,IF(M578&gt;0,M578*J578/Y578,0))*VLOOKUP(B578,'2-Kosten per locatie'!$A$14:$C$56,3,FALSE)</f>
        <v>0</v>
      </c>
      <c r="T578" s="246">
        <f>IF(L578="nio",0,IF(N578&gt;0,N578*J578/Z578,0))*VLOOKUP(B578,'2-Kosten per locatie'!$A$14:$C$56,3,FALSE)</f>
        <v>0</v>
      </c>
      <c r="U578" s="246">
        <f>IF(L578="nio",0,IF(O578&gt;0,O578*J578/AA578,0))*VLOOKUP(B578,'2-Kosten per locatie'!$A$14:$C$56,3,FALSE)</f>
        <v>0</v>
      </c>
      <c r="V578" s="246">
        <f>IF(L578="nio",0,IF(P578&gt;0,P578*J578/Z578,0))*VLOOKUP(B578,'2-Kosten per locatie'!$A$14:$C$56,3,FALSE)</f>
        <v>0</v>
      </c>
      <c r="W578" s="246">
        <f>IF(L578="nio",0,IF(Q578&gt;0,Q578*J578/AA578,0))*VLOOKUP(B578,'2-Kosten per locatie'!$A$14:$C$56,3,FALSE)</f>
        <v>0</v>
      </c>
      <c r="X578" s="337">
        <f>IF(L578="nio",0,IF(L578&gt;0,VLOOKUP(H578,'3-Productie normen'!A:L,VLOOKUP(L578,'3-Productie normen'!$B$35:$C$38,2,FALSE),FALSE)))</f>
        <v>0</v>
      </c>
      <c r="Y578" s="337">
        <f t="shared" si="105"/>
        <v>0</v>
      </c>
      <c r="Z578" s="337">
        <f t="shared" si="106"/>
        <v>0</v>
      </c>
      <c r="AA578" s="337">
        <f t="shared" si="107"/>
        <v>0</v>
      </c>
      <c r="AB578" s="338" t="str">
        <f>VLOOKUP(H578,'3-Productie normen'!A:O,12,FALSE)</f>
        <v>V</v>
      </c>
      <c r="AC578" s="338"/>
      <c r="AE578" s="339">
        <f t="shared" si="90"/>
        <v>841.5</v>
      </c>
    </row>
    <row r="579" spans="1:31" ht="14.1" customHeight="1">
      <c r="A579" s="71">
        <v>579</v>
      </c>
      <c r="B579" s="482" t="s">
        <v>76</v>
      </c>
      <c r="C579" s="482"/>
      <c r="D579" s="485" t="s">
        <v>231</v>
      </c>
      <c r="E579" s="334" t="s">
        <v>683</v>
      </c>
      <c r="F579" s="513" t="s">
        <v>185</v>
      </c>
      <c r="G579" s="298" t="s">
        <v>707</v>
      </c>
      <c r="H579" s="314" t="s">
        <v>135</v>
      </c>
      <c r="I579" s="69" t="s">
        <v>358</v>
      </c>
      <c r="J579" s="341">
        <v>86.5</v>
      </c>
      <c r="K579" s="336">
        <f t="shared" si="104"/>
        <v>255</v>
      </c>
      <c r="L579" s="247">
        <v>255</v>
      </c>
      <c r="M579" s="247"/>
      <c r="N579" s="247"/>
      <c r="O579" s="247"/>
      <c r="P579" s="247"/>
      <c r="Q579" s="247"/>
      <c r="R579" s="246" t="e">
        <f>IF(L579="nio",0,IF(L579&gt;0,L579*J579/X579,0))*VLOOKUP(B579,'2-Kosten per locatie'!$A$14:$C$56,3,FALSE)</f>
        <v>#DIV/0!</v>
      </c>
      <c r="S579" s="246">
        <f>IF(L579="nio",0,IF(M579&gt;0,M579*J579/Y579,0))*VLOOKUP(B579,'2-Kosten per locatie'!$A$14:$C$56,3,FALSE)</f>
        <v>0</v>
      </c>
      <c r="T579" s="246">
        <f>IF(L579="nio",0,IF(N579&gt;0,N579*J579/Z579,0))*VLOOKUP(B579,'2-Kosten per locatie'!$A$14:$C$56,3,FALSE)</f>
        <v>0</v>
      </c>
      <c r="U579" s="246">
        <f>IF(L579="nio",0,IF(O579&gt;0,O579*J579/AA579,0))*VLOOKUP(B579,'2-Kosten per locatie'!$A$14:$C$56,3,FALSE)</f>
        <v>0</v>
      </c>
      <c r="V579" s="246">
        <f>IF(L579="nio",0,IF(P579&gt;0,P579*J579/Z579,0))*VLOOKUP(B579,'2-Kosten per locatie'!$A$14:$C$56,3,FALSE)</f>
        <v>0</v>
      </c>
      <c r="W579" s="246">
        <f>IF(L579="nio",0,IF(Q579&gt;0,Q579*J579/AA579,0))*VLOOKUP(B579,'2-Kosten per locatie'!$A$14:$C$56,3,FALSE)</f>
        <v>0</v>
      </c>
      <c r="X579" s="337">
        <f>IF(L579="nio",0,IF(L579&gt;0,VLOOKUP(H579,'3-Productie normen'!A:L,VLOOKUP(L579,'3-Productie normen'!$B$35:$C$38,2,FALSE),FALSE)))</f>
        <v>0</v>
      </c>
      <c r="Y579" s="337">
        <f t="shared" si="105"/>
        <v>0</v>
      </c>
      <c r="Z579" s="337">
        <f t="shared" si="106"/>
        <v>0</v>
      </c>
      <c r="AA579" s="337">
        <f t="shared" si="107"/>
        <v>0</v>
      </c>
      <c r="AB579" s="338" t="str">
        <f>VLOOKUP(H579,'3-Productie normen'!A:O,12,FALSE)</f>
        <v>V</v>
      </c>
      <c r="AC579" s="338"/>
      <c r="AE579" s="339">
        <f t="shared" si="90"/>
        <v>22057.5</v>
      </c>
    </row>
    <row r="580" spans="1:31" ht="14.1" customHeight="1">
      <c r="A580" s="71">
        <v>580</v>
      </c>
      <c r="B580" s="482" t="s">
        <v>76</v>
      </c>
      <c r="C580" s="482"/>
      <c r="D580" s="485" t="s">
        <v>231</v>
      </c>
      <c r="E580" s="334" t="s">
        <v>708</v>
      </c>
      <c r="F580" s="513" t="s">
        <v>185</v>
      </c>
      <c r="G580" s="298" t="s">
        <v>709</v>
      </c>
      <c r="H580" s="314" t="s">
        <v>145</v>
      </c>
      <c r="I580" s="459" t="s">
        <v>225</v>
      </c>
      <c r="J580" s="341">
        <v>85.45</v>
      </c>
      <c r="K580" s="336">
        <f t="shared" si="104"/>
        <v>730</v>
      </c>
      <c r="L580" s="247">
        <v>255</v>
      </c>
      <c r="M580" s="247">
        <v>255</v>
      </c>
      <c r="N580" s="247">
        <v>102</v>
      </c>
      <c r="O580" s="247">
        <v>102</v>
      </c>
      <c r="P580" s="247">
        <v>8</v>
      </c>
      <c r="Q580" s="247">
        <v>8</v>
      </c>
      <c r="R580" s="246" t="e">
        <f>IF(L580="nio",0,IF(L580&gt;0,L580*J580/X580,0))*VLOOKUP(B580,'2-Kosten per locatie'!$A$14:$C$56,3,FALSE)</f>
        <v>#DIV/0!</v>
      </c>
      <c r="S580" s="246" t="e">
        <f>IF(L580="nio",0,IF(M580&gt;0,M580*J580/Y580,0))*VLOOKUP(B580,'2-Kosten per locatie'!$A$14:$C$56,3,FALSE)</f>
        <v>#DIV/0!</v>
      </c>
      <c r="T580" s="246" t="e">
        <f>IF(L580="nio",0,IF(N580&gt;0,N580*J580/Z580,0))*VLOOKUP(B580,'2-Kosten per locatie'!$A$14:$C$56,3,FALSE)</f>
        <v>#DIV/0!</v>
      </c>
      <c r="U580" s="246" t="e">
        <f>IF(L580="nio",0,IF(O580&gt;0,O580*J580/AA580,0))*VLOOKUP(B580,'2-Kosten per locatie'!$A$14:$C$56,3,FALSE)</f>
        <v>#DIV/0!</v>
      </c>
      <c r="V580" s="246" t="e">
        <f>IF(L580="nio",0,IF(P580&gt;0,P580*J580/Z580,0))*VLOOKUP(B580,'2-Kosten per locatie'!$A$14:$C$56,3,FALSE)</f>
        <v>#DIV/0!</v>
      </c>
      <c r="W580" s="246" t="e">
        <f>IF(L580="nio",0,IF(Q580&gt;0,Q580*J580/AA580,0))*VLOOKUP(B580,'2-Kosten per locatie'!$A$14:$C$56,3,FALSE)</f>
        <v>#DIV/0!</v>
      </c>
      <c r="X580" s="337">
        <f>IF(L580="nio",0,IF(L580&gt;0,VLOOKUP(H580,'3-Productie normen'!A:L,VLOOKUP(L580,'3-Productie normen'!$B$35:$C$38,2,FALSE),FALSE)))</f>
        <v>0</v>
      </c>
      <c r="Y580" s="337">
        <f t="shared" si="105"/>
        <v>0</v>
      </c>
      <c r="Z580" s="337">
        <f t="shared" si="106"/>
        <v>0</v>
      </c>
      <c r="AA580" s="337">
        <f t="shared" si="107"/>
        <v>0</v>
      </c>
      <c r="AB580" s="338" t="str">
        <f>VLOOKUP(H580,'3-Productie normen'!A:O,12,FALSE)</f>
        <v>B</v>
      </c>
      <c r="AC580" s="338"/>
      <c r="AE580" s="339">
        <f t="shared" si="90"/>
        <v>62378.5</v>
      </c>
    </row>
    <row r="581" spans="1:31" ht="14.1" customHeight="1">
      <c r="A581" s="71">
        <v>581</v>
      </c>
      <c r="B581" s="482" t="s">
        <v>76</v>
      </c>
      <c r="C581" s="482"/>
      <c r="D581" s="485" t="s">
        <v>231</v>
      </c>
      <c r="E581" s="334" t="s">
        <v>710</v>
      </c>
      <c r="F581" s="513" t="s">
        <v>185</v>
      </c>
      <c r="G581" s="298" t="s">
        <v>711</v>
      </c>
      <c r="H581" s="314" t="s">
        <v>128</v>
      </c>
      <c r="I581" s="459" t="s">
        <v>225</v>
      </c>
      <c r="J581" s="341">
        <v>27</v>
      </c>
      <c r="K581" s="336">
        <f t="shared" si="104"/>
        <v>730</v>
      </c>
      <c r="L581" s="247">
        <v>255</v>
      </c>
      <c r="M581" s="247">
        <v>255</v>
      </c>
      <c r="N581" s="247">
        <v>102</v>
      </c>
      <c r="O581" s="247">
        <v>102</v>
      </c>
      <c r="P581" s="247">
        <v>8</v>
      </c>
      <c r="Q581" s="247">
        <v>8</v>
      </c>
      <c r="R581" s="246" t="e">
        <f>IF(L581="nio",0,IF(L581&gt;0,L581*J581/X581,0))*VLOOKUP(B581,'2-Kosten per locatie'!$A$14:$C$56,3,FALSE)</f>
        <v>#DIV/0!</v>
      </c>
      <c r="S581" s="246" t="e">
        <f>IF(L581="nio",0,IF(M581&gt;0,M581*J581/Y581,0))*VLOOKUP(B581,'2-Kosten per locatie'!$A$14:$C$56,3,FALSE)</f>
        <v>#DIV/0!</v>
      </c>
      <c r="T581" s="246" t="e">
        <f>IF(L581="nio",0,IF(N581&gt;0,N581*J581/Z581,0))*VLOOKUP(B581,'2-Kosten per locatie'!$A$14:$C$56,3,FALSE)</f>
        <v>#DIV/0!</v>
      </c>
      <c r="U581" s="246" t="e">
        <f>IF(L581="nio",0,IF(O581&gt;0,O581*J581/AA581,0))*VLOOKUP(B581,'2-Kosten per locatie'!$A$14:$C$56,3,FALSE)</f>
        <v>#DIV/0!</v>
      </c>
      <c r="V581" s="246" t="e">
        <f>IF(L581="nio",0,IF(P581&gt;0,P581*J581/Z581,0))*VLOOKUP(B581,'2-Kosten per locatie'!$A$14:$C$56,3,FALSE)</f>
        <v>#DIV/0!</v>
      </c>
      <c r="W581" s="246" t="e">
        <f>IF(L581="nio",0,IF(Q581&gt;0,Q581*J581/AA581,0))*VLOOKUP(B581,'2-Kosten per locatie'!$A$14:$C$56,3,FALSE)</f>
        <v>#DIV/0!</v>
      </c>
      <c r="X581" s="337">
        <f>IF(L581="nio",0,IF(L581&gt;0,VLOOKUP(H581,'3-Productie normen'!A:L,VLOOKUP(L581,'3-Productie normen'!$B$35:$C$38,2,FALSE),FALSE)))</f>
        <v>0</v>
      </c>
      <c r="Y581" s="337">
        <f t="shared" si="105"/>
        <v>0</v>
      </c>
      <c r="Z581" s="337">
        <f t="shared" si="106"/>
        <v>0</v>
      </c>
      <c r="AA581" s="337">
        <f t="shared" si="107"/>
        <v>0</v>
      </c>
      <c r="AB581" s="338" t="str">
        <f>VLOOKUP(H581,'3-Productie normen'!A:O,12,FALSE)</f>
        <v>B</v>
      </c>
      <c r="AC581" s="338"/>
      <c r="AE581" s="339">
        <f t="shared" si="90"/>
        <v>19710</v>
      </c>
    </row>
    <row r="582" spans="1:31" ht="14.1" customHeight="1">
      <c r="A582" s="71">
        <v>582</v>
      </c>
      <c r="B582" s="482" t="s">
        <v>76</v>
      </c>
      <c r="C582" s="482"/>
      <c r="D582" s="485" t="s">
        <v>231</v>
      </c>
      <c r="E582" s="334" t="s">
        <v>712</v>
      </c>
      <c r="F582" s="513" t="s">
        <v>185</v>
      </c>
      <c r="G582" s="298" t="s">
        <v>437</v>
      </c>
      <c r="H582" s="314" t="s">
        <v>136</v>
      </c>
      <c r="I582" s="69" t="s">
        <v>358</v>
      </c>
      <c r="J582" s="341">
        <v>108.5</v>
      </c>
      <c r="K582" s="336">
        <f t="shared" si="104"/>
        <v>730</v>
      </c>
      <c r="L582" s="247">
        <v>255</v>
      </c>
      <c r="M582" s="247">
        <v>255</v>
      </c>
      <c r="N582" s="247">
        <v>102</v>
      </c>
      <c r="O582" s="247">
        <v>102</v>
      </c>
      <c r="P582" s="247">
        <v>8</v>
      </c>
      <c r="Q582" s="247">
        <v>8</v>
      </c>
      <c r="R582" s="246" t="e">
        <f>IF(L582="nio",0,IF(L582&gt;0,L582*J582/X582,0))*VLOOKUP(B582,'2-Kosten per locatie'!$A$14:$C$56,3,FALSE)</f>
        <v>#DIV/0!</v>
      </c>
      <c r="S582" s="246" t="e">
        <f>IF(L582="nio",0,IF(M582&gt;0,M582*J582/Y582,0))*VLOOKUP(B582,'2-Kosten per locatie'!$A$14:$C$56,3,FALSE)</f>
        <v>#DIV/0!</v>
      </c>
      <c r="T582" s="246" t="e">
        <f>IF(L582="nio",0,IF(N582&gt;0,N582*J582/Z582,0))*VLOOKUP(B582,'2-Kosten per locatie'!$A$14:$C$56,3,FALSE)</f>
        <v>#DIV/0!</v>
      </c>
      <c r="U582" s="246" t="e">
        <f>IF(L582="nio",0,IF(O582&gt;0,O582*J582/AA582,0))*VLOOKUP(B582,'2-Kosten per locatie'!$A$14:$C$56,3,FALSE)</f>
        <v>#DIV/0!</v>
      </c>
      <c r="V582" s="246" t="e">
        <f>IF(L582="nio",0,IF(P582&gt;0,P582*J582/Z582,0))*VLOOKUP(B582,'2-Kosten per locatie'!$A$14:$C$56,3,FALSE)</f>
        <v>#DIV/0!</v>
      </c>
      <c r="W582" s="246" t="e">
        <f>IF(L582="nio",0,IF(Q582&gt;0,Q582*J582/AA582,0))*VLOOKUP(B582,'2-Kosten per locatie'!$A$14:$C$56,3,FALSE)</f>
        <v>#DIV/0!</v>
      </c>
      <c r="X582" s="337">
        <f>IF(L582="nio",0,IF(L582&gt;0,VLOOKUP(H582,'3-Productie normen'!A:L,VLOOKUP(L582,'3-Productie normen'!$B$35:$C$38,2,FALSE),FALSE)))</f>
        <v>0</v>
      </c>
      <c r="Y582" s="337">
        <f t="shared" si="105"/>
        <v>0</v>
      </c>
      <c r="Z582" s="337">
        <f t="shared" si="106"/>
        <v>0</v>
      </c>
      <c r="AA582" s="337">
        <f t="shared" si="107"/>
        <v>0</v>
      </c>
      <c r="AB582" s="338" t="str">
        <f>VLOOKUP(H582,'3-Productie normen'!A:O,12,FALSE)</f>
        <v>S</v>
      </c>
      <c r="AC582" s="338"/>
      <c r="AE582" s="339">
        <f t="shared" si="90"/>
        <v>79205</v>
      </c>
    </row>
    <row r="583" spans="1:31" ht="14.1" customHeight="1">
      <c r="A583" s="71">
        <v>583</v>
      </c>
      <c r="B583" s="482" t="s">
        <v>76</v>
      </c>
      <c r="C583" s="482"/>
      <c r="D583" s="485" t="s">
        <v>231</v>
      </c>
      <c r="E583" s="334"/>
      <c r="F583" s="513" t="s">
        <v>307</v>
      </c>
      <c r="G583" s="298" t="s">
        <v>334</v>
      </c>
      <c r="H583" s="80" t="s">
        <v>147</v>
      </c>
      <c r="I583" s="69" t="s">
        <v>358</v>
      </c>
      <c r="J583" s="341">
        <v>135</v>
      </c>
      <c r="K583" s="336">
        <f t="shared" si="104"/>
        <v>52</v>
      </c>
      <c r="L583" s="247">
        <v>52</v>
      </c>
      <c r="M583" s="247"/>
      <c r="N583" s="247"/>
      <c r="O583" s="247"/>
      <c r="P583" s="247"/>
      <c r="Q583" s="247"/>
      <c r="R583" s="246" t="e">
        <f>IF(L583="nio",0,IF(L583&gt;0,L583*J583/X583,0))*VLOOKUP(B583,'2-Kosten per locatie'!$A$14:$C$56,3,FALSE)</f>
        <v>#DIV/0!</v>
      </c>
      <c r="S583" s="246">
        <f>IF(L583="nio",0,IF(M583&gt;0,M583*J583/Y583,0))*VLOOKUP(B583,'2-Kosten per locatie'!$A$14:$C$56,3,FALSE)</f>
        <v>0</v>
      </c>
      <c r="T583" s="246">
        <f>IF(L583="nio",0,IF(N583&gt;0,N583*J583/Z583,0))*VLOOKUP(B583,'2-Kosten per locatie'!$A$14:$C$56,3,FALSE)</f>
        <v>0</v>
      </c>
      <c r="U583" s="246">
        <f>IF(L583="nio",0,IF(O583&gt;0,O583*J583/AA583,0))*VLOOKUP(B583,'2-Kosten per locatie'!$A$14:$C$56,3,FALSE)</f>
        <v>0</v>
      </c>
      <c r="V583" s="246">
        <f>IF(L583="nio",0,IF(P583&gt;0,P583*J583/Z583,0))*VLOOKUP(B583,'2-Kosten per locatie'!$A$14:$C$56,3,FALSE)</f>
        <v>0</v>
      </c>
      <c r="W583" s="246">
        <f>IF(L583="nio",0,IF(Q583&gt;0,Q583*J583/AA583,0))*VLOOKUP(B583,'2-Kosten per locatie'!$A$14:$C$56,3,FALSE)</f>
        <v>0</v>
      </c>
      <c r="X583" s="337">
        <f>IF(L583="nio",0,IF(L583&gt;0,VLOOKUP(H583,'3-Productie normen'!A:L,VLOOKUP(L583,'3-Productie normen'!$B$35:$C$38,2,FALSE),FALSE)))</f>
        <v>0</v>
      </c>
      <c r="Y583" s="337">
        <f t="shared" si="105"/>
        <v>0</v>
      </c>
      <c r="Z583" s="337">
        <f t="shared" si="106"/>
        <v>0</v>
      </c>
      <c r="AA583" s="337">
        <f t="shared" si="107"/>
        <v>0</v>
      </c>
      <c r="AB583" s="338" t="str">
        <f>VLOOKUP(H583,'3-Productie normen'!A:O,12,FALSE)</f>
        <v>V</v>
      </c>
      <c r="AC583" s="338"/>
      <c r="AE583" s="339">
        <f t="shared" si="90"/>
        <v>7020</v>
      </c>
    </row>
    <row r="584" spans="1:31" ht="14.1" customHeight="1">
      <c r="A584" s="71">
        <v>584</v>
      </c>
      <c r="B584" s="482" t="s">
        <v>76</v>
      </c>
      <c r="C584" s="482"/>
      <c r="D584" s="485" t="s">
        <v>231</v>
      </c>
      <c r="E584" s="334" t="s">
        <v>713</v>
      </c>
      <c r="F584" s="513" t="s">
        <v>185</v>
      </c>
      <c r="G584" s="298" t="s">
        <v>714</v>
      </c>
      <c r="H584" s="314" t="s">
        <v>128</v>
      </c>
      <c r="I584" s="459" t="s">
        <v>225</v>
      </c>
      <c r="J584" s="341">
        <v>16</v>
      </c>
      <c r="K584" s="336">
        <f t="shared" si="104"/>
        <v>255</v>
      </c>
      <c r="L584" s="247">
        <v>255</v>
      </c>
      <c r="M584" s="247"/>
      <c r="N584" s="247"/>
      <c r="O584" s="247"/>
      <c r="P584" s="247"/>
      <c r="Q584" s="247"/>
      <c r="R584" s="246" t="e">
        <f>IF(L584="nio",0,IF(L584&gt;0,L584*J584/X584,0))*VLOOKUP(B584,'2-Kosten per locatie'!$A$14:$C$56,3,FALSE)</f>
        <v>#DIV/0!</v>
      </c>
      <c r="S584" s="246">
        <f>IF(L584="nio",0,IF(M584&gt;0,M584*J584/Y584,0))*VLOOKUP(B584,'2-Kosten per locatie'!$A$14:$C$56,3,FALSE)</f>
        <v>0</v>
      </c>
      <c r="T584" s="246">
        <f>IF(L584="nio",0,IF(N584&gt;0,N584*J584/Z584,0))*VLOOKUP(B584,'2-Kosten per locatie'!$A$14:$C$56,3,FALSE)</f>
        <v>0</v>
      </c>
      <c r="U584" s="246">
        <f>IF(L584="nio",0,IF(O584&gt;0,O584*J584/AA584,0))*VLOOKUP(B584,'2-Kosten per locatie'!$A$14:$C$56,3,FALSE)</f>
        <v>0</v>
      </c>
      <c r="V584" s="246">
        <f>IF(L584="nio",0,IF(P584&gt;0,P584*J584/Z584,0))*VLOOKUP(B584,'2-Kosten per locatie'!$A$14:$C$56,3,FALSE)</f>
        <v>0</v>
      </c>
      <c r="W584" s="246">
        <f>IF(L584="nio",0,IF(Q584&gt;0,Q584*J584/AA584,0))*VLOOKUP(B584,'2-Kosten per locatie'!$A$14:$C$56,3,FALSE)</f>
        <v>0</v>
      </c>
      <c r="X584" s="337">
        <f>IF(L584="nio",0,IF(L584&gt;0,VLOOKUP(H584,'3-Productie normen'!A:L,VLOOKUP(L584,'3-Productie normen'!$B$35:$C$38,2,FALSE),FALSE)))</f>
        <v>0</v>
      </c>
      <c r="Y584" s="337">
        <f t="shared" si="105"/>
        <v>0</v>
      </c>
      <c r="Z584" s="337">
        <f t="shared" si="106"/>
        <v>0</v>
      </c>
      <c r="AA584" s="337">
        <f t="shared" si="107"/>
        <v>0</v>
      </c>
      <c r="AB584" s="338" t="str">
        <f>VLOOKUP(H584,'3-Productie normen'!A:O,12,FALSE)</f>
        <v>B</v>
      </c>
      <c r="AC584" s="338"/>
      <c r="AE584" s="339">
        <f t="shared" si="90"/>
        <v>4080</v>
      </c>
    </row>
    <row r="585" spans="1:31" ht="14.1" customHeight="1">
      <c r="A585" s="71">
        <v>585</v>
      </c>
      <c r="B585" s="482" t="s">
        <v>76</v>
      </c>
      <c r="C585" s="482"/>
      <c r="D585" s="485" t="s">
        <v>231</v>
      </c>
      <c r="E585" s="334"/>
      <c r="F585" s="513" t="s">
        <v>185</v>
      </c>
      <c r="G585" s="298" t="s">
        <v>715</v>
      </c>
      <c r="H585" s="298" t="s">
        <v>128</v>
      </c>
      <c r="I585" s="459" t="s">
        <v>225</v>
      </c>
      <c r="J585" s="341">
        <v>59</v>
      </c>
      <c r="K585" s="336">
        <f t="shared" si="104"/>
        <v>255</v>
      </c>
      <c r="L585" s="247">
        <v>255</v>
      </c>
      <c r="M585" s="247"/>
      <c r="N585" s="247"/>
      <c r="O585" s="247"/>
      <c r="P585" s="247"/>
      <c r="Q585" s="247"/>
      <c r="R585" s="246" t="e">
        <f>IF(L585="nio",0,IF(L585&gt;0,L585*J585/X585,0))*VLOOKUP(B585,'2-Kosten per locatie'!$A$14:$C$56,3,FALSE)</f>
        <v>#DIV/0!</v>
      </c>
      <c r="S585" s="246">
        <f>IF(L585="nio",0,IF(M585&gt;0,M585*J585/Y585,0))*VLOOKUP(B585,'2-Kosten per locatie'!$A$14:$C$56,3,FALSE)</f>
        <v>0</v>
      </c>
      <c r="T585" s="246">
        <f>IF(L585="nio",0,IF(N585&gt;0,N585*J585/Z585,0))*VLOOKUP(B585,'2-Kosten per locatie'!$A$14:$C$56,3,FALSE)</f>
        <v>0</v>
      </c>
      <c r="U585" s="246">
        <f>IF(L585="nio",0,IF(O585&gt;0,O585*J585/AA585,0))*VLOOKUP(B585,'2-Kosten per locatie'!$A$14:$C$56,3,FALSE)</f>
        <v>0</v>
      </c>
      <c r="V585" s="246">
        <f>IF(L585="nio",0,IF(P585&gt;0,P585*J585/Z585,0))*VLOOKUP(B585,'2-Kosten per locatie'!$A$14:$C$56,3,FALSE)</f>
        <v>0</v>
      </c>
      <c r="W585" s="246">
        <f>IF(L585="nio",0,IF(Q585&gt;0,Q585*J585/AA585,0))*VLOOKUP(B585,'2-Kosten per locatie'!$A$14:$C$56,3,FALSE)</f>
        <v>0</v>
      </c>
      <c r="X585" s="337">
        <f>IF(L585="nio",0,IF(L585&gt;0,VLOOKUP(H585,'3-Productie normen'!A:L,VLOOKUP(L585,'3-Productie normen'!$B$35:$C$38,2,FALSE),FALSE)))</f>
        <v>0</v>
      </c>
      <c r="Y585" s="337">
        <f t="shared" si="105"/>
        <v>0</v>
      </c>
      <c r="Z585" s="337">
        <f t="shared" si="106"/>
        <v>0</v>
      </c>
      <c r="AA585" s="337">
        <f t="shared" si="107"/>
        <v>0</v>
      </c>
      <c r="AB585" s="338" t="str">
        <f>VLOOKUP(H585,'3-Productie normen'!A:O,12,FALSE)</f>
        <v>B</v>
      </c>
      <c r="AC585" s="338"/>
      <c r="AE585" s="339">
        <f t="shared" si="90"/>
        <v>15045</v>
      </c>
    </row>
    <row r="586" spans="1:31" ht="14.1" customHeight="1">
      <c r="A586" s="71">
        <v>586</v>
      </c>
      <c r="B586" s="482" t="s">
        <v>76</v>
      </c>
      <c r="C586" s="482"/>
      <c r="D586" s="485" t="s">
        <v>231</v>
      </c>
      <c r="E586" s="334" t="s">
        <v>716</v>
      </c>
      <c r="F586" s="513" t="s">
        <v>185</v>
      </c>
      <c r="G586" s="298" t="s">
        <v>717</v>
      </c>
      <c r="H586" s="314" t="s">
        <v>135</v>
      </c>
      <c r="I586" s="69" t="s">
        <v>191</v>
      </c>
      <c r="J586" s="341">
        <v>8</v>
      </c>
      <c r="K586" s="336">
        <f t="shared" si="104"/>
        <v>363</v>
      </c>
      <c r="L586" s="247">
        <v>255</v>
      </c>
      <c r="M586" s="247"/>
      <c r="N586" s="247">
        <v>102</v>
      </c>
      <c r="O586" s="247"/>
      <c r="P586" s="247">
        <v>6</v>
      </c>
      <c r="Q586" s="247"/>
      <c r="R586" s="246" t="e">
        <f>IF(L586="nio",0,IF(L586&gt;0,L586*J586/X586,0))*VLOOKUP(B586,'2-Kosten per locatie'!$A$14:$C$56,3,FALSE)</f>
        <v>#DIV/0!</v>
      </c>
      <c r="S586" s="246">
        <f>IF(L586="nio",0,IF(M586&gt;0,M586*J586/Y586,0))*VLOOKUP(B586,'2-Kosten per locatie'!$A$14:$C$56,3,FALSE)</f>
        <v>0</v>
      </c>
      <c r="T586" s="246" t="e">
        <f>IF(L586="nio",0,IF(N586&gt;0,N586*J586/Z586,0))*VLOOKUP(B586,'2-Kosten per locatie'!$A$14:$C$56,3,FALSE)</f>
        <v>#DIV/0!</v>
      </c>
      <c r="U586" s="246">
        <f>IF(L586="nio",0,IF(O586&gt;0,O586*J586/AA586,0))*VLOOKUP(B586,'2-Kosten per locatie'!$A$14:$C$56,3,FALSE)</f>
        <v>0</v>
      </c>
      <c r="V586" s="246" t="e">
        <f>IF(L586="nio",0,IF(P586&gt;0,P586*J586/Z586,0))*VLOOKUP(B586,'2-Kosten per locatie'!$A$14:$C$56,3,FALSE)</f>
        <v>#DIV/0!</v>
      </c>
      <c r="W586" s="246">
        <f>IF(L586="nio",0,IF(Q586&gt;0,Q586*J586/AA586,0))*VLOOKUP(B586,'2-Kosten per locatie'!$A$14:$C$56,3,FALSE)</f>
        <v>0</v>
      </c>
      <c r="X586" s="337">
        <f>IF(L586="nio",0,IF(L586&gt;0,VLOOKUP(H586,'3-Productie normen'!A:L,VLOOKUP(L586,'3-Productie normen'!$B$35:$C$38,2,FALSE),FALSE)))</f>
        <v>0</v>
      </c>
      <c r="Y586" s="337">
        <f t="shared" si="105"/>
        <v>0</v>
      </c>
      <c r="Z586" s="337">
        <f t="shared" si="106"/>
        <v>0</v>
      </c>
      <c r="AA586" s="337">
        <f t="shared" si="107"/>
        <v>0</v>
      </c>
      <c r="AB586" s="338" t="str">
        <f>VLOOKUP(H586,'3-Productie normen'!A:O,12,FALSE)</f>
        <v>V</v>
      </c>
      <c r="AC586" s="338"/>
      <c r="AE586" s="339">
        <f t="shared" ref="AE586:AE649" si="118">K586*J586</f>
        <v>2904</v>
      </c>
    </row>
    <row r="587" spans="1:31" ht="14.1" customHeight="1">
      <c r="A587" s="71">
        <v>587</v>
      </c>
      <c r="B587" s="482" t="s">
        <v>76</v>
      </c>
      <c r="C587" s="482"/>
      <c r="D587" s="485" t="s">
        <v>231</v>
      </c>
      <c r="E587" s="334" t="s">
        <v>718</v>
      </c>
      <c r="F587" s="513" t="s">
        <v>185</v>
      </c>
      <c r="G587" s="298" t="s">
        <v>224</v>
      </c>
      <c r="H587" s="317" t="s">
        <v>139</v>
      </c>
      <c r="I587" s="69" t="s">
        <v>191</v>
      </c>
      <c r="J587" s="341">
        <v>116</v>
      </c>
      <c r="K587" s="336">
        <f t="shared" si="104"/>
        <v>730</v>
      </c>
      <c r="L587" s="247">
        <v>255</v>
      </c>
      <c r="M587" s="247">
        <v>255</v>
      </c>
      <c r="N587" s="247">
        <v>102</v>
      </c>
      <c r="O587" s="247">
        <v>102</v>
      </c>
      <c r="P587" s="247">
        <v>8</v>
      </c>
      <c r="Q587" s="247">
        <v>8</v>
      </c>
      <c r="R587" s="246" t="e">
        <f>IF(L587="nio",0,IF(L587&gt;0,L587*J587/X587,0))*VLOOKUP(B587,'2-Kosten per locatie'!$A$14:$C$56,3,FALSE)</f>
        <v>#DIV/0!</v>
      </c>
      <c r="S587" s="246" t="e">
        <f>IF(L587="nio",0,IF(M587&gt;0,M587*J587/Y587,0))*VLOOKUP(B587,'2-Kosten per locatie'!$A$14:$C$56,3,FALSE)</f>
        <v>#DIV/0!</v>
      </c>
      <c r="T587" s="246" t="e">
        <f>IF(L587="nio",0,IF(N587&gt;0,N587*J587/Z587,0))*VLOOKUP(B587,'2-Kosten per locatie'!$A$14:$C$56,3,FALSE)</f>
        <v>#DIV/0!</v>
      </c>
      <c r="U587" s="246" t="e">
        <f>IF(L587="nio",0,IF(O587&gt;0,O587*J587/AA587,0))*VLOOKUP(B587,'2-Kosten per locatie'!$A$14:$C$56,3,FALSE)</f>
        <v>#DIV/0!</v>
      </c>
      <c r="V587" s="246" t="e">
        <f>IF(L587="nio",0,IF(P587&gt;0,P587*J587/Z587,0))*VLOOKUP(B587,'2-Kosten per locatie'!$A$14:$C$56,3,FALSE)</f>
        <v>#DIV/0!</v>
      </c>
      <c r="W587" s="246" t="e">
        <f>IF(L587="nio",0,IF(Q587&gt;0,Q587*J587/AA587,0))*VLOOKUP(B587,'2-Kosten per locatie'!$A$14:$C$56,3,FALSE)</f>
        <v>#DIV/0!</v>
      </c>
      <c r="X587" s="337">
        <f>IF(L587="nio",0,IF(L587&gt;0,VLOOKUP(H587,'3-Productie normen'!A:L,VLOOKUP(L587,'3-Productie normen'!$B$35:$C$38,2,FALSE),FALSE)))</f>
        <v>0</v>
      </c>
      <c r="Y587" s="337">
        <f t="shared" si="105"/>
        <v>0</v>
      </c>
      <c r="Z587" s="337">
        <f t="shared" si="106"/>
        <v>0</v>
      </c>
      <c r="AA587" s="337">
        <f t="shared" si="107"/>
        <v>0</v>
      </c>
      <c r="AB587" s="338" t="str">
        <f>VLOOKUP(H587,'3-Productie normen'!A:O,12,FALSE)</f>
        <v>V</v>
      </c>
      <c r="AC587" s="338"/>
      <c r="AE587" s="339">
        <f t="shared" si="118"/>
        <v>84680</v>
      </c>
    </row>
    <row r="588" spans="1:31" ht="14.1" customHeight="1">
      <c r="A588" s="71">
        <v>588</v>
      </c>
      <c r="B588" s="482" t="s">
        <v>76</v>
      </c>
      <c r="C588" s="482"/>
      <c r="D588" s="485" t="s">
        <v>231</v>
      </c>
      <c r="E588" s="334" t="s">
        <v>719</v>
      </c>
      <c r="F588" s="513" t="s">
        <v>185</v>
      </c>
      <c r="G588" s="298" t="s">
        <v>720</v>
      </c>
      <c r="H588" s="314" t="s">
        <v>135</v>
      </c>
      <c r="I588" s="69" t="s">
        <v>191</v>
      </c>
      <c r="J588" s="341">
        <v>13.4</v>
      </c>
      <c r="K588" s="336">
        <f t="shared" si="104"/>
        <v>363</v>
      </c>
      <c r="L588" s="247">
        <v>255</v>
      </c>
      <c r="M588" s="247"/>
      <c r="N588" s="247">
        <v>102</v>
      </c>
      <c r="O588" s="247"/>
      <c r="P588" s="247">
        <v>6</v>
      </c>
      <c r="Q588" s="247"/>
      <c r="R588" s="246" t="e">
        <f>IF(L588="nio",0,IF(L588&gt;0,L588*J588/X588,0))*VLOOKUP(B588,'2-Kosten per locatie'!$A$14:$C$56,3,FALSE)</f>
        <v>#DIV/0!</v>
      </c>
      <c r="S588" s="246">
        <f>IF(L588="nio",0,IF(M588&gt;0,M588*J588/Y588,0))*VLOOKUP(B588,'2-Kosten per locatie'!$A$14:$C$56,3,FALSE)</f>
        <v>0</v>
      </c>
      <c r="T588" s="246" t="e">
        <f>IF(L588="nio",0,IF(N588&gt;0,N588*J588/Z588,0))*VLOOKUP(B588,'2-Kosten per locatie'!$A$14:$C$56,3,FALSE)</f>
        <v>#DIV/0!</v>
      </c>
      <c r="U588" s="246">
        <f>IF(L588="nio",0,IF(O588&gt;0,O588*J588/AA588,0))*VLOOKUP(B588,'2-Kosten per locatie'!$A$14:$C$56,3,FALSE)</f>
        <v>0</v>
      </c>
      <c r="V588" s="246" t="e">
        <f>IF(L588="nio",0,IF(P588&gt;0,P588*J588/Z588,0))*VLOOKUP(B588,'2-Kosten per locatie'!$A$14:$C$56,3,FALSE)</f>
        <v>#DIV/0!</v>
      </c>
      <c r="W588" s="246">
        <f>IF(L588="nio",0,IF(Q588&gt;0,Q588*J588/AA588,0))*VLOOKUP(B588,'2-Kosten per locatie'!$A$14:$C$56,3,FALSE)</f>
        <v>0</v>
      </c>
      <c r="X588" s="337">
        <f>IF(L588="nio",0,IF(L588&gt;0,VLOOKUP(H588,'3-Productie normen'!A:L,VLOOKUP(L588,'3-Productie normen'!$B$35:$C$38,2,FALSE),FALSE)))</f>
        <v>0</v>
      </c>
      <c r="Y588" s="337">
        <f t="shared" si="105"/>
        <v>0</v>
      </c>
      <c r="Z588" s="337">
        <f t="shared" si="106"/>
        <v>0</v>
      </c>
      <c r="AA588" s="337">
        <f t="shared" si="107"/>
        <v>0</v>
      </c>
      <c r="AB588" s="338" t="str">
        <f>VLOOKUP(H588,'3-Productie normen'!A:O,12,FALSE)</f>
        <v>V</v>
      </c>
      <c r="AC588" s="338"/>
      <c r="AE588" s="339">
        <f t="shared" si="118"/>
        <v>4864.2</v>
      </c>
    </row>
    <row r="589" spans="1:31" ht="14.1" customHeight="1">
      <c r="A589" s="71">
        <v>589</v>
      </c>
      <c r="B589" s="482" t="s">
        <v>76</v>
      </c>
      <c r="C589" s="482"/>
      <c r="D589" s="485" t="s">
        <v>280</v>
      </c>
      <c r="E589" s="334" t="s">
        <v>719</v>
      </c>
      <c r="F589" s="513" t="s">
        <v>185</v>
      </c>
      <c r="G589" s="298" t="s">
        <v>721</v>
      </c>
      <c r="H589" s="298" t="s">
        <v>143</v>
      </c>
      <c r="I589" s="69" t="s">
        <v>191</v>
      </c>
      <c r="J589" s="341">
        <v>7.8</v>
      </c>
      <c r="K589" s="336">
        <f t="shared" si="104"/>
        <v>255</v>
      </c>
      <c r="L589" s="247">
        <v>255</v>
      </c>
      <c r="M589" s="247"/>
      <c r="N589" s="247"/>
      <c r="O589" s="247"/>
      <c r="P589" s="247"/>
      <c r="Q589" s="247"/>
      <c r="R589" s="246" t="e">
        <f>IF(L589="nio",0,IF(L589&gt;0,L589*J589/X589,0))*VLOOKUP(B589,'2-Kosten per locatie'!$A$14:$C$56,3,FALSE)</f>
        <v>#DIV/0!</v>
      </c>
      <c r="S589" s="246">
        <f>IF(L589="nio",0,IF(M589&gt;0,M589*J589/Y589,0))*VLOOKUP(B589,'2-Kosten per locatie'!$A$14:$C$56,3,FALSE)</f>
        <v>0</v>
      </c>
      <c r="T589" s="246">
        <f>IF(L589="nio",0,IF(N589&gt;0,N589*J589/Z589,0))*VLOOKUP(B589,'2-Kosten per locatie'!$A$14:$C$56,3,FALSE)</f>
        <v>0</v>
      </c>
      <c r="U589" s="246">
        <f>IF(L589="nio",0,IF(O589&gt;0,O589*J589/AA589,0))*VLOOKUP(B589,'2-Kosten per locatie'!$A$14:$C$56,3,FALSE)</f>
        <v>0</v>
      </c>
      <c r="V589" s="246">
        <f>IF(L589="nio",0,IF(P589&gt;0,P589*J589/Z589,0))*VLOOKUP(B589,'2-Kosten per locatie'!$A$14:$C$56,3,FALSE)</f>
        <v>0</v>
      </c>
      <c r="W589" s="246">
        <f>IF(L589="nio",0,IF(Q589&gt;0,Q589*J589/AA589,0))*VLOOKUP(B589,'2-Kosten per locatie'!$A$14:$C$56,3,FALSE)</f>
        <v>0</v>
      </c>
      <c r="X589" s="337">
        <f>IF(L589="nio",0,IF(L589&gt;0,VLOOKUP(H589,'3-Productie normen'!A:L,VLOOKUP(L589,'3-Productie normen'!$B$35:$C$38,2,FALSE),FALSE)))</f>
        <v>0</v>
      </c>
      <c r="Y589" s="337">
        <f t="shared" si="105"/>
        <v>0</v>
      </c>
      <c r="Z589" s="337">
        <f t="shared" si="106"/>
        <v>0</v>
      </c>
      <c r="AA589" s="337">
        <f t="shared" si="107"/>
        <v>0</v>
      </c>
      <c r="AB589" s="338" t="str">
        <f>VLOOKUP(H589,'3-Productie normen'!A:O,12,FALSE)</f>
        <v>V</v>
      </c>
      <c r="AC589" s="338"/>
      <c r="AE589" s="339">
        <f t="shared" si="118"/>
        <v>1989</v>
      </c>
    </row>
    <row r="590" spans="1:31" ht="14.1" customHeight="1">
      <c r="A590" s="71">
        <v>590</v>
      </c>
      <c r="B590" s="482" t="s">
        <v>76</v>
      </c>
      <c r="C590" s="482"/>
      <c r="D590" s="538" t="s">
        <v>184</v>
      </c>
      <c r="E590" s="334" t="s">
        <v>722</v>
      </c>
      <c r="F590" s="513" t="s">
        <v>185</v>
      </c>
      <c r="G590" s="298" t="s">
        <v>723</v>
      </c>
      <c r="H590" s="314" t="s">
        <v>145</v>
      </c>
      <c r="I590" s="69" t="s">
        <v>191</v>
      </c>
      <c r="J590" s="341">
        <v>70.599999999999994</v>
      </c>
      <c r="K590" s="336">
        <f t="shared" si="104"/>
        <v>255</v>
      </c>
      <c r="L590" s="247">
        <v>255</v>
      </c>
      <c r="M590" s="247"/>
      <c r="N590" s="247"/>
      <c r="O590" s="247"/>
      <c r="P590" s="247"/>
      <c r="Q590" s="247"/>
      <c r="R590" s="246" t="e">
        <f>IF(L590="nio",0,IF(L590&gt;0,L590*J590/X590,0))*VLOOKUP(B590,'2-Kosten per locatie'!$A$14:$C$56,3,FALSE)</f>
        <v>#DIV/0!</v>
      </c>
      <c r="S590" s="246">
        <f>IF(L590="nio",0,IF(M590&gt;0,M590*J590/Y590,0))*VLOOKUP(B590,'2-Kosten per locatie'!$A$14:$C$56,3,FALSE)</f>
        <v>0</v>
      </c>
      <c r="T590" s="246">
        <f>IF(L590="nio",0,IF(N590&gt;0,N590*J590/Z590,0))*VLOOKUP(B590,'2-Kosten per locatie'!$A$14:$C$56,3,FALSE)</f>
        <v>0</v>
      </c>
      <c r="U590" s="246">
        <f>IF(L590="nio",0,IF(O590&gt;0,O590*J590/AA590,0))*VLOOKUP(B590,'2-Kosten per locatie'!$A$14:$C$56,3,FALSE)</f>
        <v>0</v>
      </c>
      <c r="V590" s="246">
        <f>IF(L590="nio",0,IF(P590&gt;0,P590*J590/Z590,0))*VLOOKUP(B590,'2-Kosten per locatie'!$A$14:$C$56,3,FALSE)</f>
        <v>0</v>
      </c>
      <c r="W590" s="246">
        <f>IF(L590="nio",0,IF(Q590&gt;0,Q590*J590/AA590,0))*VLOOKUP(B590,'2-Kosten per locatie'!$A$14:$C$56,3,FALSE)</f>
        <v>0</v>
      </c>
      <c r="X590" s="337">
        <f>IF(L590="nio",0,IF(L590&gt;0,VLOOKUP(H590,'3-Productie normen'!A:L,VLOOKUP(L590,'3-Productie normen'!$B$35:$C$38,2,FALSE),FALSE)))</f>
        <v>0</v>
      </c>
      <c r="Y590" s="337">
        <f t="shared" si="105"/>
        <v>0</v>
      </c>
      <c r="Z590" s="337">
        <f t="shared" si="106"/>
        <v>0</v>
      </c>
      <c r="AA590" s="337">
        <f t="shared" si="107"/>
        <v>0</v>
      </c>
      <c r="AB590" s="338" t="str">
        <f>VLOOKUP(H590,'3-Productie normen'!A:O,12,FALSE)</f>
        <v>B</v>
      </c>
      <c r="AC590" s="338"/>
      <c r="AE590" s="339">
        <f t="shared" si="118"/>
        <v>18003</v>
      </c>
    </row>
    <row r="591" spans="1:31" ht="14.1" customHeight="1">
      <c r="A591" s="71">
        <v>591</v>
      </c>
      <c r="B591" s="482" t="s">
        <v>76</v>
      </c>
      <c r="C591" s="482"/>
      <c r="D591" s="538" t="s">
        <v>184</v>
      </c>
      <c r="E591" s="334" t="s">
        <v>724</v>
      </c>
      <c r="F591" s="513" t="s">
        <v>185</v>
      </c>
      <c r="G591" s="298" t="s">
        <v>725</v>
      </c>
      <c r="H591" s="314" t="s">
        <v>128</v>
      </c>
      <c r="I591" s="69" t="s">
        <v>191</v>
      </c>
      <c r="J591" s="341">
        <v>15.6</v>
      </c>
      <c r="K591" s="336">
        <f t="shared" si="104"/>
        <v>255</v>
      </c>
      <c r="L591" s="247">
        <v>255</v>
      </c>
      <c r="M591" s="247"/>
      <c r="N591" s="247"/>
      <c r="O591" s="247"/>
      <c r="P591" s="247"/>
      <c r="Q591" s="247"/>
      <c r="R591" s="246" t="e">
        <f>IF(L591="nio",0,IF(L591&gt;0,L591*J591/X591,0))*VLOOKUP(B591,'2-Kosten per locatie'!$A$14:$C$56,3,FALSE)</f>
        <v>#DIV/0!</v>
      </c>
      <c r="S591" s="246">
        <f>IF(L591="nio",0,IF(M591&gt;0,M591*J591/Y591,0))*VLOOKUP(B591,'2-Kosten per locatie'!$A$14:$C$56,3,FALSE)</f>
        <v>0</v>
      </c>
      <c r="T591" s="246">
        <f>IF(L591="nio",0,IF(N591&gt;0,N591*J591/Z591,0))*VLOOKUP(B591,'2-Kosten per locatie'!$A$14:$C$56,3,FALSE)</f>
        <v>0</v>
      </c>
      <c r="U591" s="246">
        <f>IF(L591="nio",0,IF(O591&gt;0,O591*J591/AA591,0))*VLOOKUP(B591,'2-Kosten per locatie'!$A$14:$C$56,3,FALSE)</f>
        <v>0</v>
      </c>
      <c r="V591" s="246">
        <f>IF(L591="nio",0,IF(P591&gt;0,P591*J591/Z591,0))*VLOOKUP(B591,'2-Kosten per locatie'!$A$14:$C$56,3,FALSE)</f>
        <v>0</v>
      </c>
      <c r="W591" s="246">
        <f>IF(L591="nio",0,IF(Q591&gt;0,Q591*J591/AA591,0))*VLOOKUP(B591,'2-Kosten per locatie'!$A$14:$C$56,3,FALSE)</f>
        <v>0</v>
      </c>
      <c r="X591" s="337">
        <f>IF(L591="nio",0,IF(L591&gt;0,VLOOKUP(H591,'3-Productie normen'!A:L,VLOOKUP(L591,'3-Productie normen'!$B$35:$C$38,2,FALSE),FALSE)))</f>
        <v>0</v>
      </c>
      <c r="Y591" s="337">
        <f t="shared" si="105"/>
        <v>0</v>
      </c>
      <c r="Z591" s="337">
        <f t="shared" si="106"/>
        <v>0</v>
      </c>
      <c r="AA591" s="337">
        <f t="shared" si="107"/>
        <v>0</v>
      </c>
      <c r="AB591" s="338" t="str">
        <f>VLOOKUP(H591,'3-Productie normen'!A:O,12,FALSE)</f>
        <v>B</v>
      </c>
      <c r="AC591" s="338"/>
      <c r="AE591" s="339">
        <f t="shared" si="118"/>
        <v>3978</v>
      </c>
    </row>
    <row r="592" spans="1:31" ht="14.1" customHeight="1">
      <c r="A592" s="71">
        <v>592</v>
      </c>
      <c r="B592" s="482" t="s">
        <v>76</v>
      </c>
      <c r="C592" s="482"/>
      <c r="D592" s="538" t="s">
        <v>184</v>
      </c>
      <c r="E592" s="334" t="s">
        <v>724</v>
      </c>
      <c r="F592" s="513" t="s">
        <v>185</v>
      </c>
      <c r="G592" s="298" t="s">
        <v>726</v>
      </c>
      <c r="H592" s="314" t="s">
        <v>128</v>
      </c>
      <c r="I592" s="69" t="s">
        <v>191</v>
      </c>
      <c r="J592" s="341">
        <v>16.399999999999999</v>
      </c>
      <c r="K592" s="336">
        <f t="shared" si="104"/>
        <v>255</v>
      </c>
      <c r="L592" s="247">
        <v>255</v>
      </c>
      <c r="M592" s="247"/>
      <c r="N592" s="247"/>
      <c r="O592" s="247"/>
      <c r="P592" s="247"/>
      <c r="Q592" s="247"/>
      <c r="R592" s="246" t="e">
        <f>IF(L592="nio",0,IF(L592&gt;0,L592*J592/X592,0))*VLOOKUP(B592,'2-Kosten per locatie'!$A$14:$C$56,3,FALSE)</f>
        <v>#DIV/0!</v>
      </c>
      <c r="S592" s="246">
        <f>IF(L592="nio",0,IF(M592&gt;0,M592*J592/Y592,0))*VLOOKUP(B592,'2-Kosten per locatie'!$A$14:$C$56,3,FALSE)</f>
        <v>0</v>
      </c>
      <c r="T592" s="246">
        <f>IF(L592="nio",0,IF(N592&gt;0,N592*J592/Z592,0))*VLOOKUP(B592,'2-Kosten per locatie'!$A$14:$C$56,3,FALSE)</f>
        <v>0</v>
      </c>
      <c r="U592" s="246">
        <f>IF(L592="nio",0,IF(O592&gt;0,O592*J592/AA592,0))*VLOOKUP(B592,'2-Kosten per locatie'!$A$14:$C$56,3,FALSE)</f>
        <v>0</v>
      </c>
      <c r="V592" s="246">
        <f>IF(L592="nio",0,IF(P592&gt;0,P592*J592/Z592,0))*VLOOKUP(B592,'2-Kosten per locatie'!$A$14:$C$56,3,FALSE)</f>
        <v>0</v>
      </c>
      <c r="W592" s="246">
        <f>IF(L592="nio",0,IF(Q592&gt;0,Q592*J592/AA592,0))*VLOOKUP(B592,'2-Kosten per locatie'!$A$14:$C$56,3,FALSE)</f>
        <v>0</v>
      </c>
      <c r="X592" s="337">
        <f>IF(L592="nio",0,IF(L592&gt;0,VLOOKUP(H592,'3-Productie normen'!A:L,VLOOKUP(L592,'3-Productie normen'!$B$35:$C$38,2,FALSE),FALSE)))</f>
        <v>0</v>
      </c>
      <c r="Y592" s="337">
        <f t="shared" si="105"/>
        <v>0</v>
      </c>
      <c r="Z592" s="337">
        <f t="shared" si="106"/>
        <v>0</v>
      </c>
      <c r="AA592" s="337">
        <f t="shared" si="107"/>
        <v>0</v>
      </c>
      <c r="AB592" s="338" t="str">
        <f>VLOOKUP(H592,'3-Productie normen'!A:O,12,FALSE)</f>
        <v>B</v>
      </c>
      <c r="AC592" s="338"/>
      <c r="AE592" s="339">
        <f t="shared" si="118"/>
        <v>4182</v>
      </c>
    </row>
    <row r="593" spans="1:31" ht="14.1" customHeight="1">
      <c r="A593" s="71">
        <v>593</v>
      </c>
      <c r="B593" s="482" t="s">
        <v>76</v>
      </c>
      <c r="C593" s="482"/>
      <c r="D593" s="538" t="s">
        <v>184</v>
      </c>
      <c r="E593" s="334" t="s">
        <v>724</v>
      </c>
      <c r="F593" s="513" t="s">
        <v>185</v>
      </c>
      <c r="G593" s="298" t="s">
        <v>727</v>
      </c>
      <c r="H593" s="314" t="s">
        <v>128</v>
      </c>
      <c r="I593" s="69" t="s">
        <v>191</v>
      </c>
      <c r="J593" s="341">
        <v>15.4</v>
      </c>
      <c r="K593" s="336">
        <f t="shared" si="104"/>
        <v>255</v>
      </c>
      <c r="L593" s="247">
        <v>255</v>
      </c>
      <c r="M593" s="247"/>
      <c r="N593" s="247"/>
      <c r="O593" s="247"/>
      <c r="P593" s="247"/>
      <c r="Q593" s="247"/>
      <c r="R593" s="246" t="e">
        <f>IF(L593="nio",0,IF(L593&gt;0,L593*J593/X593,0))*VLOOKUP(B593,'2-Kosten per locatie'!$A$14:$C$56,3,FALSE)</f>
        <v>#DIV/0!</v>
      </c>
      <c r="S593" s="246">
        <f>IF(L593="nio",0,IF(M593&gt;0,M593*J593/Y593,0))*VLOOKUP(B593,'2-Kosten per locatie'!$A$14:$C$56,3,FALSE)</f>
        <v>0</v>
      </c>
      <c r="T593" s="246">
        <f>IF(L593="nio",0,IF(N593&gt;0,N593*J593/Z593,0))*VLOOKUP(B593,'2-Kosten per locatie'!$A$14:$C$56,3,FALSE)</f>
        <v>0</v>
      </c>
      <c r="U593" s="246">
        <f>IF(L593="nio",0,IF(O593&gt;0,O593*J593/AA593,0))*VLOOKUP(B593,'2-Kosten per locatie'!$A$14:$C$56,3,FALSE)</f>
        <v>0</v>
      </c>
      <c r="V593" s="246">
        <f>IF(L593="nio",0,IF(P593&gt;0,P593*J593/Z593,0))*VLOOKUP(B593,'2-Kosten per locatie'!$A$14:$C$56,3,FALSE)</f>
        <v>0</v>
      </c>
      <c r="W593" s="246">
        <f>IF(L593="nio",0,IF(Q593&gt;0,Q593*J593/AA593,0))*VLOOKUP(B593,'2-Kosten per locatie'!$A$14:$C$56,3,FALSE)</f>
        <v>0</v>
      </c>
      <c r="X593" s="337">
        <f>IF(L593="nio",0,IF(L593&gt;0,VLOOKUP(H593,'3-Productie normen'!A:L,VLOOKUP(L593,'3-Productie normen'!$B$35:$C$38,2,FALSE),FALSE)))</f>
        <v>0</v>
      </c>
      <c r="Y593" s="337">
        <f t="shared" si="105"/>
        <v>0</v>
      </c>
      <c r="Z593" s="337">
        <f t="shared" si="106"/>
        <v>0</v>
      </c>
      <c r="AA593" s="337">
        <f t="shared" si="107"/>
        <v>0</v>
      </c>
      <c r="AB593" s="338" t="str">
        <f>VLOOKUP(H593,'3-Productie normen'!A:O,12,FALSE)</f>
        <v>B</v>
      </c>
      <c r="AC593" s="338"/>
      <c r="AE593" s="339">
        <f t="shared" si="118"/>
        <v>3927</v>
      </c>
    </row>
    <row r="594" spans="1:31" ht="14.1" customHeight="1">
      <c r="A594" s="71">
        <v>594</v>
      </c>
      <c r="B594" s="482" t="s">
        <v>76</v>
      </c>
      <c r="C594" s="482"/>
      <c r="D594" s="485" t="s">
        <v>231</v>
      </c>
      <c r="E594" s="334" t="s">
        <v>728</v>
      </c>
      <c r="F594" s="513" t="s">
        <v>185</v>
      </c>
      <c r="G594" s="298" t="s">
        <v>193</v>
      </c>
      <c r="H594" s="314" t="s">
        <v>135</v>
      </c>
      <c r="I594" s="69" t="s">
        <v>203</v>
      </c>
      <c r="J594" s="341">
        <v>30</v>
      </c>
      <c r="K594" s="336">
        <f t="shared" si="104"/>
        <v>363</v>
      </c>
      <c r="L594" s="247">
        <v>255</v>
      </c>
      <c r="M594" s="247"/>
      <c r="N594" s="247">
        <v>102</v>
      </c>
      <c r="O594" s="247"/>
      <c r="P594" s="247">
        <v>6</v>
      </c>
      <c r="Q594" s="247"/>
      <c r="R594" s="246" t="e">
        <f>IF(L594="nio",0,IF(L594&gt;0,L594*J594/X594,0))*VLOOKUP(B594,'2-Kosten per locatie'!$A$14:$C$56,3,FALSE)</f>
        <v>#DIV/0!</v>
      </c>
      <c r="S594" s="246">
        <f>IF(L594="nio",0,IF(M594&gt;0,M594*J594/Y594,0))*VLOOKUP(B594,'2-Kosten per locatie'!$A$14:$C$56,3,FALSE)</f>
        <v>0</v>
      </c>
      <c r="T594" s="246" t="e">
        <f>IF(L594="nio",0,IF(N594&gt;0,N594*J594/Z594,0))*VLOOKUP(B594,'2-Kosten per locatie'!$A$14:$C$56,3,FALSE)</f>
        <v>#DIV/0!</v>
      </c>
      <c r="U594" s="246">
        <f>IF(L594="nio",0,IF(O594&gt;0,O594*J594/AA594,0))*VLOOKUP(B594,'2-Kosten per locatie'!$A$14:$C$56,3,FALSE)</f>
        <v>0</v>
      </c>
      <c r="V594" s="246" t="e">
        <f>IF(L594="nio",0,IF(P594&gt;0,P594*J594/Z594,0))*VLOOKUP(B594,'2-Kosten per locatie'!$A$14:$C$56,3,FALSE)</f>
        <v>#DIV/0!</v>
      </c>
      <c r="W594" s="246">
        <f>IF(L594="nio",0,IF(Q594&gt;0,Q594*J594/AA594,0))*VLOOKUP(B594,'2-Kosten per locatie'!$A$14:$C$56,3,FALSE)</f>
        <v>0</v>
      </c>
      <c r="X594" s="337">
        <f>IF(L594="nio",0,IF(L594&gt;0,VLOOKUP(H594,'3-Productie normen'!A:L,VLOOKUP(L594,'3-Productie normen'!$B$35:$C$38,2,FALSE),FALSE)))</f>
        <v>0</v>
      </c>
      <c r="Y594" s="337">
        <f t="shared" si="105"/>
        <v>0</v>
      </c>
      <c r="Z594" s="337">
        <f t="shared" si="106"/>
        <v>0</v>
      </c>
      <c r="AA594" s="337">
        <f t="shared" si="107"/>
        <v>0</v>
      </c>
      <c r="AB594" s="338" t="str">
        <f>VLOOKUP(H594,'3-Productie normen'!A:O,12,FALSE)</f>
        <v>V</v>
      </c>
      <c r="AC594" s="338"/>
      <c r="AE594" s="339">
        <f t="shared" si="118"/>
        <v>10890</v>
      </c>
    </row>
    <row r="595" spans="1:31" ht="14.1" customHeight="1">
      <c r="A595" s="71">
        <v>595</v>
      </c>
      <c r="B595" s="482" t="s">
        <v>76</v>
      </c>
      <c r="C595" s="482"/>
      <c r="D595" s="485" t="s">
        <v>231</v>
      </c>
      <c r="E595" s="334" t="s">
        <v>729</v>
      </c>
      <c r="F595" s="513" t="s">
        <v>185</v>
      </c>
      <c r="G595" s="298" t="s">
        <v>730</v>
      </c>
      <c r="H595" s="69" t="s">
        <v>131</v>
      </c>
      <c r="I595" s="69" t="s">
        <v>195</v>
      </c>
      <c r="J595" s="341">
        <v>6.5</v>
      </c>
      <c r="K595" s="336">
        <f t="shared" si="104"/>
        <v>1093</v>
      </c>
      <c r="L595" s="247">
        <v>255</v>
      </c>
      <c r="M595" s="247">
        <v>510</v>
      </c>
      <c r="N595" s="247">
        <v>102</v>
      </c>
      <c r="O595" s="247">
        <v>208</v>
      </c>
      <c r="P595" s="247">
        <v>6</v>
      </c>
      <c r="Q595" s="247">
        <v>12</v>
      </c>
      <c r="R595" s="246" t="e">
        <f>IF(L595="nio",0,IF(L595&gt;0,L595*J595/X595,0))*VLOOKUP(B595,'2-Kosten per locatie'!$A$14:$C$56,3,FALSE)</f>
        <v>#DIV/0!</v>
      </c>
      <c r="S595" s="246" t="e">
        <f>IF(L595="nio",0,IF(M595&gt;0,M595*J595/Y595,0))*VLOOKUP(B595,'2-Kosten per locatie'!$A$14:$C$56,3,FALSE)</f>
        <v>#DIV/0!</v>
      </c>
      <c r="T595" s="246" t="e">
        <f>IF(L595="nio",0,IF(N595&gt;0,N595*J595/Z595,0))*VLOOKUP(B595,'2-Kosten per locatie'!$A$14:$C$56,3,FALSE)</f>
        <v>#DIV/0!</v>
      </c>
      <c r="U595" s="246" t="e">
        <f>IF(L595="nio",0,IF(O595&gt;0,O595*J595/AA595,0))*VLOOKUP(B595,'2-Kosten per locatie'!$A$14:$C$56,3,FALSE)</f>
        <v>#DIV/0!</v>
      </c>
      <c r="V595" s="246" t="e">
        <f>IF(L595="nio",0,IF(P595&gt;0,P595*J595/Z595,0))*VLOOKUP(B595,'2-Kosten per locatie'!$A$14:$C$56,3,FALSE)</f>
        <v>#DIV/0!</v>
      </c>
      <c r="W595" s="246" t="e">
        <f>IF(L595="nio",0,IF(Q595&gt;0,Q595*J595/AA595,0))*VLOOKUP(B595,'2-Kosten per locatie'!$A$14:$C$56,3,FALSE)</f>
        <v>#DIV/0!</v>
      </c>
      <c r="X595" s="337">
        <f>IF(L595="nio",0,IF(L595&gt;0,VLOOKUP(H595,'3-Productie normen'!A:L,VLOOKUP(L595,'3-Productie normen'!$B$35:$C$38,2,FALSE),FALSE)))</f>
        <v>0</v>
      </c>
      <c r="Y595" s="337">
        <f t="shared" si="105"/>
        <v>0</v>
      </c>
      <c r="Z595" s="337">
        <f t="shared" si="106"/>
        <v>0</v>
      </c>
      <c r="AA595" s="337">
        <f t="shared" si="107"/>
        <v>0</v>
      </c>
      <c r="AB595" s="338" t="str">
        <f>VLOOKUP(H595,'3-Productie normen'!A:O,12,FALSE)</f>
        <v>S</v>
      </c>
      <c r="AC595" s="338"/>
      <c r="AE595" s="339">
        <f t="shared" si="118"/>
        <v>7104.5</v>
      </c>
    </row>
    <row r="596" spans="1:31" ht="14.1" customHeight="1">
      <c r="A596" s="71">
        <v>596</v>
      </c>
      <c r="B596" s="482" t="s">
        <v>76</v>
      </c>
      <c r="C596" s="482"/>
      <c r="D596" s="485" t="s">
        <v>231</v>
      </c>
      <c r="E596" s="334" t="s">
        <v>731</v>
      </c>
      <c r="F596" s="513" t="s">
        <v>185</v>
      </c>
      <c r="G596" s="298" t="s">
        <v>437</v>
      </c>
      <c r="H596" s="314" t="s">
        <v>141</v>
      </c>
      <c r="I596" s="69" t="s">
        <v>195</v>
      </c>
      <c r="J596" s="341">
        <v>182</v>
      </c>
      <c r="K596" s="336">
        <f t="shared" si="104"/>
        <v>1093</v>
      </c>
      <c r="L596" s="247">
        <v>255</v>
      </c>
      <c r="M596" s="247">
        <v>510</v>
      </c>
      <c r="N596" s="247">
        <v>102</v>
      </c>
      <c r="O596" s="247">
        <v>208</v>
      </c>
      <c r="P596" s="247">
        <v>6</v>
      </c>
      <c r="Q596" s="247">
        <v>12</v>
      </c>
      <c r="R596" s="246" t="e">
        <f>IF(L596="nio",0,IF(L596&gt;0,L596*J596/X596,0))*VLOOKUP(B596,'2-Kosten per locatie'!$A$14:$C$56,3,FALSE)</f>
        <v>#DIV/0!</v>
      </c>
      <c r="S596" s="246" t="e">
        <f>IF(L596="nio",0,IF(M596&gt;0,M596*J596/Y596,0))*VLOOKUP(B596,'2-Kosten per locatie'!$A$14:$C$56,3,FALSE)</f>
        <v>#DIV/0!</v>
      </c>
      <c r="T596" s="246" t="e">
        <f>IF(L596="nio",0,IF(N596&gt;0,N596*J596/Z596,0))*VLOOKUP(B596,'2-Kosten per locatie'!$A$14:$C$56,3,FALSE)</f>
        <v>#DIV/0!</v>
      </c>
      <c r="U596" s="246" t="e">
        <f>IF(L596="nio",0,IF(O596&gt;0,O596*J596/AA596,0))*VLOOKUP(B596,'2-Kosten per locatie'!$A$14:$C$56,3,FALSE)</f>
        <v>#DIV/0!</v>
      </c>
      <c r="V596" s="246" t="e">
        <f>IF(L596="nio",0,IF(P596&gt;0,P596*J596/Z596,0))*VLOOKUP(B596,'2-Kosten per locatie'!$A$14:$C$56,3,FALSE)</f>
        <v>#DIV/0!</v>
      </c>
      <c r="W596" s="246" t="e">
        <f>IF(L596="nio",0,IF(Q596&gt;0,Q596*J596/AA596,0))*VLOOKUP(B596,'2-Kosten per locatie'!$A$14:$C$56,3,FALSE)</f>
        <v>#DIV/0!</v>
      </c>
      <c r="X596" s="337">
        <f>IF(L596="nio",0,IF(L596&gt;0,VLOOKUP(H596,'3-Productie normen'!A:L,VLOOKUP(L596,'3-Productie normen'!$B$35:$C$38,2,FALSE),FALSE)))</f>
        <v>0</v>
      </c>
      <c r="Y596" s="337">
        <f t="shared" si="105"/>
        <v>0</v>
      </c>
      <c r="Z596" s="337">
        <f t="shared" si="106"/>
        <v>0</v>
      </c>
      <c r="AA596" s="337">
        <f t="shared" si="107"/>
        <v>0</v>
      </c>
      <c r="AB596" s="338" t="str">
        <f>VLOOKUP(H596,'3-Productie normen'!A:O,12,FALSE)</f>
        <v>S</v>
      </c>
      <c r="AC596" s="338"/>
      <c r="AE596" s="339">
        <f t="shared" si="118"/>
        <v>198926</v>
      </c>
    </row>
    <row r="597" spans="1:31" ht="14.1" customHeight="1">
      <c r="A597" s="71">
        <v>597</v>
      </c>
      <c r="B597" s="482" t="s">
        <v>76</v>
      </c>
      <c r="C597" s="482"/>
      <c r="D597" s="485" t="s">
        <v>231</v>
      </c>
      <c r="E597" s="334" t="s">
        <v>731</v>
      </c>
      <c r="F597" s="513" t="s">
        <v>185</v>
      </c>
      <c r="G597" s="298" t="s">
        <v>732</v>
      </c>
      <c r="H597" s="69" t="s">
        <v>131</v>
      </c>
      <c r="I597" s="69" t="s">
        <v>195</v>
      </c>
      <c r="J597" s="341">
        <v>21</v>
      </c>
      <c r="K597" s="336">
        <f t="shared" si="104"/>
        <v>730</v>
      </c>
      <c r="L597" s="247">
        <v>255</v>
      </c>
      <c r="M597" s="247">
        <v>255</v>
      </c>
      <c r="N597" s="247">
        <v>102</v>
      </c>
      <c r="O597" s="247">
        <v>102</v>
      </c>
      <c r="P597" s="247">
        <v>8</v>
      </c>
      <c r="Q597" s="247">
        <v>8</v>
      </c>
      <c r="R597" s="246" t="e">
        <f>IF(L597="nio",0,IF(L597&gt;0,L597*J597/X597,0))*VLOOKUP(B597,'2-Kosten per locatie'!$A$14:$C$56,3,FALSE)</f>
        <v>#DIV/0!</v>
      </c>
      <c r="S597" s="246" t="e">
        <f>IF(L597="nio",0,IF(M597&gt;0,M597*J597/Y597,0))*VLOOKUP(B597,'2-Kosten per locatie'!$A$14:$C$56,3,FALSE)</f>
        <v>#DIV/0!</v>
      </c>
      <c r="T597" s="246" t="e">
        <f>IF(L597="nio",0,IF(N597&gt;0,N597*J597/Z597,0))*VLOOKUP(B597,'2-Kosten per locatie'!$A$14:$C$56,3,FALSE)</f>
        <v>#DIV/0!</v>
      </c>
      <c r="U597" s="246" t="e">
        <f>IF(L597="nio",0,IF(O597&gt;0,O597*J597/AA597,0))*VLOOKUP(B597,'2-Kosten per locatie'!$A$14:$C$56,3,FALSE)</f>
        <v>#DIV/0!</v>
      </c>
      <c r="V597" s="246" t="e">
        <f>IF(L597="nio",0,IF(P597&gt;0,P597*J597/Z597,0))*VLOOKUP(B597,'2-Kosten per locatie'!$A$14:$C$56,3,FALSE)</f>
        <v>#DIV/0!</v>
      </c>
      <c r="W597" s="246" t="e">
        <f>IF(L597="nio",0,IF(Q597&gt;0,Q597*J597/AA597,0))*VLOOKUP(B597,'2-Kosten per locatie'!$A$14:$C$56,3,FALSE)</f>
        <v>#DIV/0!</v>
      </c>
      <c r="X597" s="337">
        <f>IF(L597="nio",0,IF(L597&gt;0,VLOOKUP(H597,'3-Productie normen'!A:L,VLOOKUP(L597,'3-Productie normen'!$B$35:$C$38,2,FALSE),FALSE)))</f>
        <v>0</v>
      </c>
      <c r="Y597" s="337">
        <f t="shared" si="105"/>
        <v>0</v>
      </c>
      <c r="Z597" s="337">
        <f t="shared" si="106"/>
        <v>0</v>
      </c>
      <c r="AA597" s="337">
        <f t="shared" si="107"/>
        <v>0</v>
      </c>
      <c r="AB597" s="338" t="str">
        <f>VLOOKUP(H597,'3-Productie normen'!A:O,12,FALSE)</f>
        <v>S</v>
      </c>
      <c r="AC597" s="338"/>
      <c r="AE597" s="339">
        <f t="shared" si="118"/>
        <v>15330</v>
      </c>
    </row>
    <row r="598" spans="1:31" ht="14.1" customHeight="1">
      <c r="A598" s="71">
        <v>598</v>
      </c>
      <c r="B598" s="482" t="s">
        <v>76</v>
      </c>
      <c r="C598" s="482"/>
      <c r="D598" s="485" t="s">
        <v>231</v>
      </c>
      <c r="E598" s="334" t="s">
        <v>733</v>
      </c>
      <c r="F598" s="513" t="s">
        <v>185</v>
      </c>
      <c r="G598" s="298" t="s">
        <v>268</v>
      </c>
      <c r="H598" s="314" t="s">
        <v>141</v>
      </c>
      <c r="I598" s="69" t="s">
        <v>195</v>
      </c>
      <c r="J598" s="341">
        <v>17.5</v>
      </c>
      <c r="K598" s="336">
        <f t="shared" si="104"/>
        <v>730</v>
      </c>
      <c r="L598" s="247">
        <v>255</v>
      </c>
      <c r="M598" s="247">
        <v>255</v>
      </c>
      <c r="N598" s="247">
        <v>102</v>
      </c>
      <c r="O598" s="247">
        <v>102</v>
      </c>
      <c r="P598" s="247">
        <v>8</v>
      </c>
      <c r="Q598" s="247">
        <v>8</v>
      </c>
      <c r="R598" s="246" t="e">
        <f>IF(L598="nio",0,IF(L598&gt;0,L598*J598/X598,0))*VLOOKUP(B598,'2-Kosten per locatie'!$A$14:$C$56,3,FALSE)</f>
        <v>#DIV/0!</v>
      </c>
      <c r="S598" s="246" t="e">
        <f>IF(L598="nio",0,IF(M598&gt;0,M598*J598/Y598,0))*VLOOKUP(B598,'2-Kosten per locatie'!$A$14:$C$56,3,FALSE)</f>
        <v>#DIV/0!</v>
      </c>
      <c r="T598" s="246" t="e">
        <f>IF(L598="nio",0,IF(N598&gt;0,N598*J598/Z598,0))*VLOOKUP(B598,'2-Kosten per locatie'!$A$14:$C$56,3,FALSE)</f>
        <v>#DIV/0!</v>
      </c>
      <c r="U598" s="246" t="e">
        <f>IF(L598="nio",0,IF(O598&gt;0,O598*J598/AA598,0))*VLOOKUP(B598,'2-Kosten per locatie'!$A$14:$C$56,3,FALSE)</f>
        <v>#DIV/0!</v>
      </c>
      <c r="V598" s="246" t="e">
        <f>IF(L598="nio",0,IF(P598&gt;0,P598*J598/Z598,0))*VLOOKUP(B598,'2-Kosten per locatie'!$A$14:$C$56,3,FALSE)</f>
        <v>#DIV/0!</v>
      </c>
      <c r="W598" s="246" t="e">
        <f>IF(L598="nio",0,IF(Q598&gt;0,Q598*J598/AA598,0))*VLOOKUP(B598,'2-Kosten per locatie'!$A$14:$C$56,3,FALSE)</f>
        <v>#DIV/0!</v>
      </c>
      <c r="X598" s="337">
        <f>IF(L598="nio",0,IF(L598&gt;0,VLOOKUP(H598,'3-Productie normen'!A:L,VLOOKUP(L598,'3-Productie normen'!$B$35:$C$38,2,FALSE),FALSE)))</f>
        <v>0</v>
      </c>
      <c r="Y598" s="337">
        <f t="shared" si="105"/>
        <v>0</v>
      </c>
      <c r="Z598" s="337">
        <f t="shared" si="106"/>
        <v>0</v>
      </c>
      <c r="AA598" s="337">
        <f t="shared" si="107"/>
        <v>0</v>
      </c>
      <c r="AB598" s="338" t="str">
        <f>VLOOKUP(H598,'3-Productie normen'!A:O,12,FALSE)</f>
        <v>S</v>
      </c>
      <c r="AC598" s="338"/>
      <c r="AE598" s="339">
        <f t="shared" si="118"/>
        <v>12775</v>
      </c>
    </row>
    <row r="599" spans="1:31" ht="14.1" customHeight="1">
      <c r="A599" s="71">
        <v>599</v>
      </c>
      <c r="B599" s="482" t="s">
        <v>76</v>
      </c>
      <c r="C599" s="482"/>
      <c r="D599" s="485" t="s">
        <v>231</v>
      </c>
      <c r="E599" s="334" t="s">
        <v>734</v>
      </c>
      <c r="F599" s="513" t="s">
        <v>185</v>
      </c>
      <c r="G599" s="298" t="s">
        <v>735</v>
      </c>
      <c r="H599" s="314" t="s">
        <v>135</v>
      </c>
      <c r="I599" s="69" t="s">
        <v>203</v>
      </c>
      <c r="J599" s="341">
        <v>16.5</v>
      </c>
      <c r="K599" s="336">
        <f t="shared" si="104"/>
        <v>363</v>
      </c>
      <c r="L599" s="247">
        <v>255</v>
      </c>
      <c r="M599" s="247"/>
      <c r="N599" s="247">
        <v>102</v>
      </c>
      <c r="O599" s="247"/>
      <c r="P599" s="247">
        <v>6</v>
      </c>
      <c r="Q599" s="247"/>
      <c r="R599" s="246" t="e">
        <f>IF(L599="nio",0,IF(L599&gt;0,L599*J599/X599,0))*VLOOKUP(B599,'2-Kosten per locatie'!$A$14:$C$56,3,FALSE)</f>
        <v>#DIV/0!</v>
      </c>
      <c r="S599" s="246">
        <f>IF(L599="nio",0,IF(M599&gt;0,M599*J599/Y599,0))*VLOOKUP(B599,'2-Kosten per locatie'!$A$14:$C$56,3,FALSE)</f>
        <v>0</v>
      </c>
      <c r="T599" s="246" t="e">
        <f>IF(L599="nio",0,IF(N599&gt;0,N599*J599/Z599,0))*VLOOKUP(B599,'2-Kosten per locatie'!$A$14:$C$56,3,FALSE)</f>
        <v>#DIV/0!</v>
      </c>
      <c r="U599" s="246">
        <f>IF(L599="nio",0,IF(O599&gt;0,O599*J599/AA599,0))*VLOOKUP(B599,'2-Kosten per locatie'!$A$14:$C$56,3,FALSE)</f>
        <v>0</v>
      </c>
      <c r="V599" s="246" t="e">
        <f>IF(L599="nio",0,IF(P599&gt;0,P599*J599/Z599,0))*VLOOKUP(B599,'2-Kosten per locatie'!$A$14:$C$56,3,FALSE)</f>
        <v>#DIV/0!</v>
      </c>
      <c r="W599" s="246">
        <f>IF(L599="nio",0,IF(Q599&gt;0,Q599*J599/AA599,0))*VLOOKUP(B599,'2-Kosten per locatie'!$A$14:$C$56,3,FALSE)</f>
        <v>0</v>
      </c>
      <c r="X599" s="337">
        <f>IF(L599="nio",0,IF(L599&gt;0,VLOOKUP(H599,'3-Productie normen'!A:L,VLOOKUP(L599,'3-Productie normen'!$B$35:$C$38,2,FALSE),FALSE)))</f>
        <v>0</v>
      </c>
      <c r="Y599" s="337">
        <f t="shared" si="105"/>
        <v>0</v>
      </c>
      <c r="Z599" s="337">
        <f t="shared" si="106"/>
        <v>0</v>
      </c>
      <c r="AA599" s="337">
        <f t="shared" si="107"/>
        <v>0</v>
      </c>
      <c r="AB599" s="338" t="str">
        <f>VLOOKUP(H599,'3-Productie normen'!A:O,12,FALSE)</f>
        <v>V</v>
      </c>
      <c r="AC599" s="338"/>
      <c r="AE599" s="339">
        <f t="shared" si="118"/>
        <v>5989.5</v>
      </c>
    </row>
    <row r="600" spans="1:31" ht="14.1" customHeight="1">
      <c r="A600" s="71">
        <v>600</v>
      </c>
      <c r="B600" s="482" t="s">
        <v>76</v>
      </c>
      <c r="C600" s="482"/>
      <c r="D600" s="485" t="s">
        <v>231</v>
      </c>
      <c r="E600" s="334" t="s">
        <v>736</v>
      </c>
      <c r="F600" s="513" t="s">
        <v>185</v>
      </c>
      <c r="G600" s="298" t="s">
        <v>194</v>
      </c>
      <c r="H600" s="314" t="s">
        <v>141</v>
      </c>
      <c r="I600" s="69" t="s">
        <v>195</v>
      </c>
      <c r="J600" s="341">
        <v>6.8</v>
      </c>
      <c r="K600" s="336">
        <f t="shared" si="104"/>
        <v>1093</v>
      </c>
      <c r="L600" s="247">
        <v>255</v>
      </c>
      <c r="M600" s="247">
        <v>510</v>
      </c>
      <c r="N600" s="247">
        <v>102</v>
      </c>
      <c r="O600" s="247">
        <v>208</v>
      </c>
      <c r="P600" s="247">
        <v>6</v>
      </c>
      <c r="Q600" s="247">
        <v>12</v>
      </c>
      <c r="R600" s="246" t="e">
        <f>IF(L600="nio",0,IF(L600&gt;0,L600*J600/X600,0))*VLOOKUP(B600,'2-Kosten per locatie'!$A$14:$C$56,3,FALSE)</f>
        <v>#DIV/0!</v>
      </c>
      <c r="S600" s="246" t="e">
        <f>IF(L600="nio",0,IF(M600&gt;0,M600*J600/Y600,0))*VLOOKUP(B600,'2-Kosten per locatie'!$A$14:$C$56,3,FALSE)</f>
        <v>#DIV/0!</v>
      </c>
      <c r="T600" s="246" t="e">
        <f>IF(L600="nio",0,IF(N600&gt;0,N600*J600/Z600,0))*VLOOKUP(B600,'2-Kosten per locatie'!$A$14:$C$56,3,FALSE)</f>
        <v>#DIV/0!</v>
      </c>
      <c r="U600" s="246" t="e">
        <f>IF(L600="nio",0,IF(O600&gt;0,O600*J600/AA600,0))*VLOOKUP(B600,'2-Kosten per locatie'!$A$14:$C$56,3,FALSE)</f>
        <v>#DIV/0!</v>
      </c>
      <c r="V600" s="246" t="e">
        <f>IF(L600="nio",0,IF(P600&gt;0,P600*J600/Z600,0))*VLOOKUP(B600,'2-Kosten per locatie'!$A$14:$C$56,3,FALSE)</f>
        <v>#DIV/0!</v>
      </c>
      <c r="W600" s="246" t="e">
        <f>IF(L600="nio",0,IF(Q600&gt;0,Q600*J600/AA600,0))*VLOOKUP(B600,'2-Kosten per locatie'!$A$14:$C$56,3,FALSE)</f>
        <v>#DIV/0!</v>
      </c>
      <c r="X600" s="337">
        <f>IF(L600="nio",0,IF(L600&gt;0,VLOOKUP(H600,'3-Productie normen'!A:L,VLOOKUP(L600,'3-Productie normen'!$B$35:$C$38,2,FALSE),FALSE)))</f>
        <v>0</v>
      </c>
      <c r="Y600" s="337">
        <f t="shared" si="105"/>
        <v>0</v>
      </c>
      <c r="Z600" s="337">
        <f t="shared" si="106"/>
        <v>0</v>
      </c>
      <c r="AA600" s="337">
        <f t="shared" si="107"/>
        <v>0</v>
      </c>
      <c r="AB600" s="338" t="str">
        <f>VLOOKUP(H600,'3-Productie normen'!A:O,12,FALSE)</f>
        <v>S</v>
      </c>
      <c r="AC600" s="338"/>
      <c r="AE600" s="339">
        <f t="shared" si="118"/>
        <v>7432.4</v>
      </c>
    </row>
    <row r="601" spans="1:31" ht="14.1" customHeight="1">
      <c r="A601" s="71">
        <v>601</v>
      </c>
      <c r="B601" s="482" t="s">
        <v>76</v>
      </c>
      <c r="C601" s="482"/>
      <c r="D601" s="485" t="s">
        <v>231</v>
      </c>
      <c r="E601" s="334" t="s">
        <v>736</v>
      </c>
      <c r="F601" s="513" t="s">
        <v>185</v>
      </c>
      <c r="G601" s="298" t="s">
        <v>196</v>
      </c>
      <c r="H601" s="314" t="s">
        <v>141</v>
      </c>
      <c r="I601" s="69" t="s">
        <v>195</v>
      </c>
      <c r="J601" s="341">
        <v>17</v>
      </c>
      <c r="K601" s="336">
        <f t="shared" si="104"/>
        <v>1093</v>
      </c>
      <c r="L601" s="247">
        <v>255</v>
      </c>
      <c r="M601" s="247">
        <v>510</v>
      </c>
      <c r="N601" s="247">
        <v>102</v>
      </c>
      <c r="O601" s="247">
        <v>208</v>
      </c>
      <c r="P601" s="247">
        <v>6</v>
      </c>
      <c r="Q601" s="247">
        <v>12</v>
      </c>
      <c r="R601" s="246" t="e">
        <f>IF(L601="nio",0,IF(L601&gt;0,L601*J601/X601,0))*VLOOKUP(B601,'2-Kosten per locatie'!$A$14:$C$56,3,FALSE)</f>
        <v>#DIV/0!</v>
      </c>
      <c r="S601" s="246" t="e">
        <f>IF(L601="nio",0,IF(M601&gt;0,M601*J601/Y601,0))*VLOOKUP(B601,'2-Kosten per locatie'!$A$14:$C$56,3,FALSE)</f>
        <v>#DIV/0!</v>
      </c>
      <c r="T601" s="246" t="e">
        <f>IF(L601="nio",0,IF(N601&gt;0,N601*J601/Z601,0))*VLOOKUP(B601,'2-Kosten per locatie'!$A$14:$C$56,3,FALSE)</f>
        <v>#DIV/0!</v>
      </c>
      <c r="U601" s="246" t="e">
        <f>IF(L601="nio",0,IF(O601&gt;0,O601*J601/AA601,0))*VLOOKUP(B601,'2-Kosten per locatie'!$A$14:$C$56,3,FALSE)</f>
        <v>#DIV/0!</v>
      </c>
      <c r="V601" s="246" t="e">
        <f>IF(L601="nio",0,IF(P601&gt;0,P601*J601/Z601,0))*VLOOKUP(B601,'2-Kosten per locatie'!$A$14:$C$56,3,FALSE)</f>
        <v>#DIV/0!</v>
      </c>
      <c r="W601" s="246" t="e">
        <f>IF(L601="nio",0,IF(Q601&gt;0,Q601*J601/AA601,0))*VLOOKUP(B601,'2-Kosten per locatie'!$A$14:$C$56,3,FALSE)</f>
        <v>#DIV/0!</v>
      </c>
      <c r="X601" s="337">
        <f>IF(L601="nio",0,IF(L601&gt;0,VLOOKUP(H601,'3-Productie normen'!A:L,VLOOKUP(L601,'3-Productie normen'!$B$35:$C$38,2,FALSE),FALSE)))</f>
        <v>0</v>
      </c>
      <c r="Y601" s="337">
        <f t="shared" si="105"/>
        <v>0</v>
      </c>
      <c r="Z601" s="337">
        <f t="shared" si="106"/>
        <v>0</v>
      </c>
      <c r="AA601" s="337">
        <f t="shared" si="107"/>
        <v>0</v>
      </c>
      <c r="AB601" s="338" t="str">
        <f>VLOOKUP(H601,'3-Productie normen'!A:O,12,FALSE)</f>
        <v>S</v>
      </c>
      <c r="AC601" s="338"/>
      <c r="AE601" s="339">
        <f t="shared" si="118"/>
        <v>18581</v>
      </c>
    </row>
    <row r="602" spans="1:31" ht="14.1" customHeight="1">
      <c r="A602" s="71">
        <v>602</v>
      </c>
      <c r="B602" s="482" t="s">
        <v>76</v>
      </c>
      <c r="C602" s="482"/>
      <c r="D602" s="485" t="s">
        <v>231</v>
      </c>
      <c r="E602" s="334" t="s">
        <v>737</v>
      </c>
      <c r="F602" s="513" t="s">
        <v>185</v>
      </c>
      <c r="G602" s="298" t="s">
        <v>738</v>
      </c>
      <c r="H602" s="314" t="s">
        <v>135</v>
      </c>
      <c r="I602" s="69" t="s">
        <v>195</v>
      </c>
      <c r="J602" s="341">
        <v>95</v>
      </c>
      <c r="K602" s="336">
        <f t="shared" si="104"/>
        <v>363</v>
      </c>
      <c r="L602" s="247">
        <v>255</v>
      </c>
      <c r="M602" s="247"/>
      <c r="N602" s="247">
        <v>102</v>
      </c>
      <c r="O602" s="247"/>
      <c r="P602" s="247">
        <v>6</v>
      </c>
      <c r="Q602" s="247"/>
      <c r="R602" s="246" t="e">
        <f>IF(L602="nio",0,IF(L602&gt;0,L602*J602/X602,0))*VLOOKUP(B602,'2-Kosten per locatie'!$A$14:$C$56,3,FALSE)</f>
        <v>#DIV/0!</v>
      </c>
      <c r="S602" s="246">
        <f>IF(L602="nio",0,IF(M602&gt;0,M602*J602/Y602,0))*VLOOKUP(B602,'2-Kosten per locatie'!$A$14:$C$56,3,FALSE)</f>
        <v>0</v>
      </c>
      <c r="T602" s="246" t="e">
        <f>IF(L602="nio",0,IF(N602&gt;0,N602*J602/Z602,0))*VLOOKUP(B602,'2-Kosten per locatie'!$A$14:$C$56,3,FALSE)</f>
        <v>#DIV/0!</v>
      </c>
      <c r="U602" s="246">
        <f>IF(L602="nio",0,IF(O602&gt;0,O602*J602/AA602,0))*VLOOKUP(B602,'2-Kosten per locatie'!$A$14:$C$56,3,FALSE)</f>
        <v>0</v>
      </c>
      <c r="V602" s="246" t="e">
        <f>IF(L602="nio",0,IF(P602&gt;0,P602*J602/Z602,0))*VLOOKUP(B602,'2-Kosten per locatie'!$A$14:$C$56,3,FALSE)</f>
        <v>#DIV/0!</v>
      </c>
      <c r="W602" s="246">
        <f>IF(L602="nio",0,IF(Q602&gt;0,Q602*J602/AA602,0))*VLOOKUP(B602,'2-Kosten per locatie'!$A$14:$C$56,3,FALSE)</f>
        <v>0</v>
      </c>
      <c r="X602" s="337">
        <f>IF(L602="nio",0,IF(L602&gt;0,VLOOKUP(H602,'3-Productie normen'!A:L,VLOOKUP(L602,'3-Productie normen'!$B$35:$C$38,2,FALSE),FALSE)))</f>
        <v>0</v>
      </c>
      <c r="Y602" s="337">
        <f t="shared" si="105"/>
        <v>0</v>
      </c>
      <c r="Z602" s="337">
        <f t="shared" si="106"/>
        <v>0</v>
      </c>
      <c r="AA602" s="337">
        <f t="shared" si="107"/>
        <v>0</v>
      </c>
      <c r="AB602" s="338" t="str">
        <f>VLOOKUP(H602,'3-Productie normen'!A:O,12,FALSE)</f>
        <v>V</v>
      </c>
      <c r="AC602" s="338"/>
      <c r="AE602" s="339">
        <f t="shared" si="118"/>
        <v>34485</v>
      </c>
    </row>
    <row r="603" spans="1:31" ht="14.1" customHeight="1">
      <c r="A603" s="71">
        <v>603</v>
      </c>
      <c r="B603" s="482" t="s">
        <v>76</v>
      </c>
      <c r="C603" s="482"/>
      <c r="D603" s="485" t="s">
        <v>231</v>
      </c>
      <c r="E603" s="334" t="s">
        <v>739</v>
      </c>
      <c r="F603" s="513" t="s">
        <v>185</v>
      </c>
      <c r="G603" s="298" t="s">
        <v>740</v>
      </c>
      <c r="H603" s="314" t="s">
        <v>135</v>
      </c>
      <c r="I603" s="69" t="s">
        <v>195</v>
      </c>
      <c r="J603" s="341">
        <v>30</v>
      </c>
      <c r="K603" s="336">
        <f t="shared" si="104"/>
        <v>363</v>
      </c>
      <c r="L603" s="247">
        <v>255</v>
      </c>
      <c r="M603" s="247"/>
      <c r="N603" s="247">
        <v>102</v>
      </c>
      <c r="O603" s="247"/>
      <c r="P603" s="247">
        <v>6</v>
      </c>
      <c r="Q603" s="247"/>
      <c r="R603" s="246" t="e">
        <f>IF(L603="nio",0,IF(L603&gt;0,L603*J603/X603,0))*VLOOKUP(B603,'2-Kosten per locatie'!$A$14:$C$56,3,FALSE)</f>
        <v>#DIV/0!</v>
      </c>
      <c r="S603" s="246">
        <f>IF(L603="nio",0,IF(M603&gt;0,M603*J603/Y603,0))*VLOOKUP(B603,'2-Kosten per locatie'!$A$14:$C$56,3,FALSE)</f>
        <v>0</v>
      </c>
      <c r="T603" s="246" t="e">
        <f>IF(L603="nio",0,IF(N603&gt;0,N603*J603/Z603,0))*VLOOKUP(B603,'2-Kosten per locatie'!$A$14:$C$56,3,FALSE)</f>
        <v>#DIV/0!</v>
      </c>
      <c r="U603" s="246">
        <f>IF(L603="nio",0,IF(O603&gt;0,O603*J603/AA603,0))*VLOOKUP(B603,'2-Kosten per locatie'!$A$14:$C$56,3,FALSE)</f>
        <v>0</v>
      </c>
      <c r="V603" s="246" t="e">
        <f>IF(L603="nio",0,IF(P603&gt;0,P603*J603/Z603,0))*VLOOKUP(B603,'2-Kosten per locatie'!$A$14:$C$56,3,FALSE)</f>
        <v>#DIV/0!</v>
      </c>
      <c r="W603" s="246">
        <f>IF(L603="nio",0,IF(Q603&gt;0,Q603*J603/AA603,0))*VLOOKUP(B603,'2-Kosten per locatie'!$A$14:$C$56,3,FALSE)</f>
        <v>0</v>
      </c>
      <c r="X603" s="337">
        <f>IF(L603="nio",0,IF(L603&gt;0,VLOOKUP(H603,'3-Productie normen'!A:L,VLOOKUP(L603,'3-Productie normen'!$B$35:$C$38,2,FALSE),FALSE)))</f>
        <v>0</v>
      </c>
      <c r="Y603" s="337">
        <f t="shared" si="105"/>
        <v>0</v>
      </c>
      <c r="Z603" s="337">
        <f t="shared" si="106"/>
        <v>0</v>
      </c>
      <c r="AA603" s="337">
        <f t="shared" si="107"/>
        <v>0</v>
      </c>
      <c r="AB603" s="338" t="str">
        <f>VLOOKUP(H603,'3-Productie normen'!A:O,12,FALSE)</f>
        <v>V</v>
      </c>
      <c r="AC603" s="338"/>
      <c r="AE603" s="339">
        <f t="shared" si="118"/>
        <v>10890</v>
      </c>
    </row>
    <row r="604" spans="1:31" ht="14.1" customHeight="1">
      <c r="A604" s="71">
        <v>604</v>
      </c>
      <c r="B604" s="482" t="s">
        <v>76</v>
      </c>
      <c r="C604" s="482"/>
      <c r="D604" s="485" t="s">
        <v>231</v>
      </c>
      <c r="E604" s="334" t="s">
        <v>741</v>
      </c>
      <c r="F604" s="513" t="s">
        <v>185</v>
      </c>
      <c r="G604" s="298" t="s">
        <v>742</v>
      </c>
      <c r="H604" s="69" t="s">
        <v>133</v>
      </c>
      <c r="I604" s="69" t="s">
        <v>195</v>
      </c>
      <c r="J604" s="341">
        <v>8.1999999999999993</v>
      </c>
      <c r="K604" s="336">
        <f t="shared" si="104"/>
        <v>363</v>
      </c>
      <c r="L604" s="247">
        <v>255</v>
      </c>
      <c r="M604" s="247"/>
      <c r="N604" s="247">
        <v>102</v>
      </c>
      <c r="O604" s="247"/>
      <c r="P604" s="247">
        <v>6</v>
      </c>
      <c r="Q604" s="247"/>
      <c r="R604" s="246" t="e">
        <f>IF(L604="nio",0,IF(L604&gt;0,L604*J604/X604,0))*VLOOKUP(B604,'2-Kosten per locatie'!$A$14:$C$56,3,FALSE)</f>
        <v>#DIV/0!</v>
      </c>
      <c r="S604" s="246">
        <f>IF(L604="nio",0,IF(M604&gt;0,M604*J604/Y604,0))*VLOOKUP(B604,'2-Kosten per locatie'!$A$14:$C$56,3,FALSE)</f>
        <v>0</v>
      </c>
      <c r="T604" s="246" t="e">
        <f>IF(L604="nio",0,IF(N604&gt;0,N604*J604/Z604,0))*VLOOKUP(B604,'2-Kosten per locatie'!$A$14:$C$56,3,FALSE)</f>
        <v>#DIV/0!</v>
      </c>
      <c r="U604" s="246">
        <f>IF(L604="nio",0,IF(O604&gt;0,O604*J604/AA604,0))*VLOOKUP(B604,'2-Kosten per locatie'!$A$14:$C$56,3,FALSE)</f>
        <v>0</v>
      </c>
      <c r="V604" s="246" t="e">
        <f>IF(L604="nio",0,IF(P604&gt;0,P604*J604/Z604,0))*VLOOKUP(B604,'2-Kosten per locatie'!$A$14:$C$56,3,FALSE)</f>
        <v>#DIV/0!</v>
      </c>
      <c r="W604" s="246">
        <f>IF(L604="nio",0,IF(Q604&gt;0,Q604*J604/AA604,0))*VLOOKUP(B604,'2-Kosten per locatie'!$A$14:$C$56,3,FALSE)</f>
        <v>0</v>
      </c>
      <c r="X604" s="337">
        <f>IF(L604="nio",0,IF(L604&gt;0,VLOOKUP(H604,'3-Productie normen'!A:L,VLOOKUP(L604,'3-Productie normen'!$B$35:$C$38,2,FALSE),FALSE)))</f>
        <v>0</v>
      </c>
      <c r="Y604" s="337">
        <f t="shared" si="105"/>
        <v>0</v>
      </c>
      <c r="Z604" s="337">
        <f t="shared" si="106"/>
        <v>0</v>
      </c>
      <c r="AA604" s="337">
        <f t="shared" si="107"/>
        <v>0</v>
      </c>
      <c r="AB604" s="338" t="str">
        <f>VLOOKUP(H604,'3-Productie normen'!A:O,12,FALSE)</f>
        <v>V</v>
      </c>
      <c r="AC604" s="338"/>
      <c r="AE604" s="339">
        <f t="shared" si="118"/>
        <v>2976.6</v>
      </c>
    </row>
    <row r="605" spans="1:31" ht="14.1" customHeight="1">
      <c r="A605" s="71">
        <v>605</v>
      </c>
      <c r="B605" s="482" t="s">
        <v>76</v>
      </c>
      <c r="C605" s="482"/>
      <c r="D605" s="485" t="s">
        <v>231</v>
      </c>
      <c r="E605" s="334" t="s">
        <v>743</v>
      </c>
      <c r="F605" s="513" t="s">
        <v>185</v>
      </c>
      <c r="G605" s="298" t="s">
        <v>189</v>
      </c>
      <c r="H605" s="314" t="s">
        <v>128</v>
      </c>
      <c r="I605" s="69" t="s">
        <v>187</v>
      </c>
      <c r="J605" s="341">
        <v>12</v>
      </c>
      <c r="K605" s="336">
        <f t="shared" si="104"/>
        <v>363</v>
      </c>
      <c r="L605" s="247">
        <v>255</v>
      </c>
      <c r="M605" s="247"/>
      <c r="N605" s="247">
        <v>102</v>
      </c>
      <c r="O605" s="247"/>
      <c r="P605" s="247">
        <v>6</v>
      </c>
      <c r="Q605" s="247"/>
      <c r="R605" s="246" t="e">
        <f>IF(L605="nio",0,IF(L605&gt;0,L605*J605/X605,0))*VLOOKUP(B605,'2-Kosten per locatie'!$A$14:$C$56,3,FALSE)</f>
        <v>#DIV/0!</v>
      </c>
      <c r="S605" s="246">
        <f>IF(L605="nio",0,IF(M605&gt;0,M605*J605/Y605,0))*VLOOKUP(B605,'2-Kosten per locatie'!$A$14:$C$56,3,FALSE)</f>
        <v>0</v>
      </c>
      <c r="T605" s="246" t="e">
        <f>IF(L605="nio",0,IF(N605&gt;0,N605*J605/Z605,0))*VLOOKUP(B605,'2-Kosten per locatie'!$A$14:$C$56,3,FALSE)</f>
        <v>#DIV/0!</v>
      </c>
      <c r="U605" s="246">
        <f>IF(L605="nio",0,IF(O605&gt;0,O605*J605/AA605,0))*VLOOKUP(B605,'2-Kosten per locatie'!$A$14:$C$56,3,FALSE)</f>
        <v>0</v>
      </c>
      <c r="V605" s="246" t="e">
        <f>IF(L605="nio",0,IF(P605&gt;0,P605*J605/Z605,0))*VLOOKUP(B605,'2-Kosten per locatie'!$A$14:$C$56,3,FALSE)</f>
        <v>#DIV/0!</v>
      </c>
      <c r="W605" s="246">
        <f>IF(L605="nio",0,IF(Q605&gt;0,Q605*J605/AA605,0))*VLOOKUP(B605,'2-Kosten per locatie'!$A$14:$C$56,3,FALSE)</f>
        <v>0</v>
      </c>
      <c r="X605" s="337">
        <f>IF(L605="nio",0,IF(L605&gt;0,VLOOKUP(H605,'3-Productie normen'!A:L,VLOOKUP(L605,'3-Productie normen'!$B$35:$C$38,2,FALSE),FALSE)))</f>
        <v>0</v>
      </c>
      <c r="Y605" s="337">
        <f t="shared" si="105"/>
        <v>0</v>
      </c>
      <c r="Z605" s="337">
        <f t="shared" si="106"/>
        <v>0</v>
      </c>
      <c r="AA605" s="337">
        <f t="shared" si="107"/>
        <v>0</v>
      </c>
      <c r="AB605" s="338" t="str">
        <f>VLOOKUP(H605,'3-Productie normen'!A:O,12,FALSE)</f>
        <v>B</v>
      </c>
      <c r="AC605" s="338"/>
      <c r="AE605" s="339">
        <f t="shared" si="118"/>
        <v>4356</v>
      </c>
    </row>
    <row r="606" spans="1:31" ht="14.1" customHeight="1">
      <c r="A606" s="71">
        <v>606</v>
      </c>
      <c r="B606" s="482" t="s">
        <v>76</v>
      </c>
      <c r="C606" s="482"/>
      <c r="D606" s="485" t="s">
        <v>231</v>
      </c>
      <c r="E606" s="334" t="s">
        <v>744</v>
      </c>
      <c r="F606" s="513" t="s">
        <v>185</v>
      </c>
      <c r="G606" s="298" t="s">
        <v>189</v>
      </c>
      <c r="H606" s="314" t="s">
        <v>128</v>
      </c>
      <c r="I606" s="69" t="s">
        <v>187</v>
      </c>
      <c r="J606" s="341">
        <v>17.399999999999999</v>
      </c>
      <c r="K606" s="336">
        <f t="shared" si="104"/>
        <v>363</v>
      </c>
      <c r="L606" s="247">
        <v>255</v>
      </c>
      <c r="M606" s="247"/>
      <c r="N606" s="247">
        <v>102</v>
      </c>
      <c r="O606" s="247"/>
      <c r="P606" s="247">
        <v>6</v>
      </c>
      <c r="Q606" s="247"/>
      <c r="R606" s="246" t="e">
        <f>IF(L606="nio",0,IF(L606&gt;0,L606*J606/X606,0))*VLOOKUP(B606,'2-Kosten per locatie'!$A$14:$C$56,3,FALSE)</f>
        <v>#DIV/0!</v>
      </c>
      <c r="S606" s="246">
        <f>IF(L606="nio",0,IF(M606&gt;0,M606*J606/Y606,0))*VLOOKUP(B606,'2-Kosten per locatie'!$A$14:$C$56,3,FALSE)</f>
        <v>0</v>
      </c>
      <c r="T606" s="246" t="e">
        <f>IF(L606="nio",0,IF(N606&gt;0,N606*J606/Z606,0))*VLOOKUP(B606,'2-Kosten per locatie'!$A$14:$C$56,3,FALSE)</f>
        <v>#DIV/0!</v>
      </c>
      <c r="U606" s="246">
        <f>IF(L606="nio",0,IF(O606&gt;0,O606*J606/AA606,0))*VLOOKUP(B606,'2-Kosten per locatie'!$A$14:$C$56,3,FALSE)</f>
        <v>0</v>
      </c>
      <c r="V606" s="246" t="e">
        <f>IF(L606="nio",0,IF(P606&gt;0,P606*J606/Z606,0))*VLOOKUP(B606,'2-Kosten per locatie'!$A$14:$C$56,3,FALSE)</f>
        <v>#DIV/0!</v>
      </c>
      <c r="W606" s="246">
        <f>IF(L606="nio",0,IF(Q606&gt;0,Q606*J606/AA606,0))*VLOOKUP(B606,'2-Kosten per locatie'!$A$14:$C$56,3,FALSE)</f>
        <v>0</v>
      </c>
      <c r="X606" s="337">
        <f>IF(L606="nio",0,IF(L606&gt;0,VLOOKUP(H606,'3-Productie normen'!A:L,VLOOKUP(L606,'3-Productie normen'!$B$35:$C$38,2,FALSE),FALSE)))</f>
        <v>0</v>
      </c>
      <c r="Y606" s="337">
        <f t="shared" si="105"/>
        <v>0</v>
      </c>
      <c r="Z606" s="337">
        <f t="shared" si="106"/>
        <v>0</v>
      </c>
      <c r="AA606" s="337">
        <f t="shared" si="107"/>
        <v>0</v>
      </c>
      <c r="AB606" s="338" t="str">
        <f>VLOOKUP(H606,'3-Productie normen'!A:O,12,FALSE)</f>
        <v>B</v>
      </c>
      <c r="AC606" s="338"/>
      <c r="AE606" s="339">
        <f t="shared" si="118"/>
        <v>6316.2</v>
      </c>
    </row>
    <row r="607" spans="1:31" ht="14.1" customHeight="1">
      <c r="A607" s="71">
        <v>607</v>
      </c>
      <c r="B607" s="482" t="s">
        <v>76</v>
      </c>
      <c r="C607" s="482"/>
      <c r="D607" s="485" t="s">
        <v>231</v>
      </c>
      <c r="E607" s="334" t="s">
        <v>745</v>
      </c>
      <c r="F607" s="513" t="s">
        <v>185</v>
      </c>
      <c r="G607" s="298" t="s">
        <v>189</v>
      </c>
      <c r="H607" s="314" t="s">
        <v>128</v>
      </c>
      <c r="I607" s="69" t="s">
        <v>187</v>
      </c>
      <c r="J607" s="341">
        <v>152</v>
      </c>
      <c r="K607" s="336">
        <f t="shared" si="104"/>
        <v>363</v>
      </c>
      <c r="L607" s="247">
        <v>255</v>
      </c>
      <c r="M607" s="247"/>
      <c r="N607" s="247">
        <v>102</v>
      </c>
      <c r="O607" s="247"/>
      <c r="P607" s="247">
        <v>6</v>
      </c>
      <c r="Q607" s="247"/>
      <c r="R607" s="246" t="e">
        <f>IF(L607="nio",0,IF(L607&gt;0,L607*J607/X607,0))*VLOOKUP(B607,'2-Kosten per locatie'!$A$14:$C$56,3,FALSE)</f>
        <v>#DIV/0!</v>
      </c>
      <c r="S607" s="246">
        <f>IF(L607="nio",0,IF(M607&gt;0,M607*J607/Y607,0))*VLOOKUP(B607,'2-Kosten per locatie'!$A$14:$C$56,3,FALSE)</f>
        <v>0</v>
      </c>
      <c r="T607" s="246" t="e">
        <f>IF(L607="nio",0,IF(N607&gt;0,N607*J607/Z607,0))*VLOOKUP(B607,'2-Kosten per locatie'!$A$14:$C$56,3,FALSE)</f>
        <v>#DIV/0!</v>
      </c>
      <c r="U607" s="246">
        <f>IF(L607="nio",0,IF(O607&gt;0,O607*J607/AA607,0))*VLOOKUP(B607,'2-Kosten per locatie'!$A$14:$C$56,3,FALSE)</f>
        <v>0</v>
      </c>
      <c r="V607" s="246" t="e">
        <f>IF(L607="nio",0,IF(P607&gt;0,P607*J607/Z607,0))*VLOOKUP(B607,'2-Kosten per locatie'!$A$14:$C$56,3,FALSE)</f>
        <v>#DIV/0!</v>
      </c>
      <c r="W607" s="246">
        <f>IF(L607="nio",0,IF(Q607&gt;0,Q607*J607/AA607,0))*VLOOKUP(B607,'2-Kosten per locatie'!$A$14:$C$56,3,FALSE)</f>
        <v>0</v>
      </c>
      <c r="X607" s="337">
        <f>IF(L607="nio",0,IF(L607&gt;0,VLOOKUP(H607,'3-Productie normen'!A:L,VLOOKUP(L607,'3-Productie normen'!$B$35:$C$38,2,FALSE),FALSE)))</f>
        <v>0</v>
      </c>
      <c r="Y607" s="337">
        <f t="shared" si="105"/>
        <v>0</v>
      </c>
      <c r="Z607" s="337">
        <f t="shared" si="106"/>
        <v>0</v>
      </c>
      <c r="AA607" s="337">
        <f t="shared" si="107"/>
        <v>0</v>
      </c>
      <c r="AB607" s="338" t="str">
        <f>VLOOKUP(H607,'3-Productie normen'!A:O,12,FALSE)</f>
        <v>B</v>
      </c>
      <c r="AC607" s="338"/>
      <c r="AE607" s="339">
        <f t="shared" si="118"/>
        <v>55176</v>
      </c>
    </row>
    <row r="608" spans="1:31" ht="14.1" customHeight="1">
      <c r="A608" s="71">
        <v>608</v>
      </c>
      <c r="B608" s="482" t="s">
        <v>76</v>
      </c>
      <c r="C608" s="482"/>
      <c r="D608" s="485" t="s">
        <v>231</v>
      </c>
      <c r="E608" s="334" t="s">
        <v>746</v>
      </c>
      <c r="F608" s="513" t="s">
        <v>185</v>
      </c>
      <c r="G608" s="298" t="s">
        <v>747</v>
      </c>
      <c r="H608" s="314" t="s">
        <v>128</v>
      </c>
      <c r="I608" s="69" t="s">
        <v>187</v>
      </c>
      <c r="J608" s="341">
        <v>59</v>
      </c>
      <c r="K608" s="336">
        <f t="shared" si="104"/>
        <v>363</v>
      </c>
      <c r="L608" s="247">
        <v>255</v>
      </c>
      <c r="M608" s="247"/>
      <c r="N608" s="247">
        <v>102</v>
      </c>
      <c r="O608" s="247"/>
      <c r="P608" s="247">
        <v>6</v>
      </c>
      <c r="Q608" s="247"/>
      <c r="R608" s="246" t="e">
        <f>IF(L608="nio",0,IF(L608&gt;0,L608*J608/X608,0))*VLOOKUP(B608,'2-Kosten per locatie'!$A$14:$C$56,3,FALSE)</f>
        <v>#DIV/0!</v>
      </c>
      <c r="S608" s="246">
        <f>IF(L608="nio",0,IF(M608&gt;0,M608*J608/Y608,0))*VLOOKUP(B608,'2-Kosten per locatie'!$A$14:$C$56,3,FALSE)</f>
        <v>0</v>
      </c>
      <c r="T608" s="246" t="e">
        <f>IF(L608="nio",0,IF(N608&gt;0,N608*J608/Z608,0))*VLOOKUP(B608,'2-Kosten per locatie'!$A$14:$C$56,3,FALSE)</f>
        <v>#DIV/0!</v>
      </c>
      <c r="U608" s="246">
        <f>IF(L608="nio",0,IF(O608&gt;0,O608*J608/AA608,0))*VLOOKUP(B608,'2-Kosten per locatie'!$A$14:$C$56,3,FALSE)</f>
        <v>0</v>
      </c>
      <c r="V608" s="246" t="e">
        <f>IF(L608="nio",0,IF(P608&gt;0,P608*J608/Z608,0))*VLOOKUP(B608,'2-Kosten per locatie'!$A$14:$C$56,3,FALSE)</f>
        <v>#DIV/0!</v>
      </c>
      <c r="W608" s="246">
        <f>IF(L608="nio",0,IF(Q608&gt;0,Q608*J608/AA608,0))*VLOOKUP(B608,'2-Kosten per locatie'!$A$14:$C$56,3,FALSE)</f>
        <v>0</v>
      </c>
      <c r="X608" s="337">
        <f>IF(L608="nio",0,IF(L608&gt;0,VLOOKUP(H608,'3-Productie normen'!A:L,VLOOKUP(L608,'3-Productie normen'!$B$35:$C$38,2,FALSE),FALSE)))</f>
        <v>0</v>
      </c>
      <c r="Y608" s="337">
        <f t="shared" si="105"/>
        <v>0</v>
      </c>
      <c r="Z608" s="337">
        <f t="shared" si="106"/>
        <v>0</v>
      </c>
      <c r="AA608" s="337">
        <f t="shared" si="107"/>
        <v>0</v>
      </c>
      <c r="AB608" s="338" t="str">
        <f>VLOOKUP(H608,'3-Productie normen'!A:O,12,FALSE)</f>
        <v>B</v>
      </c>
      <c r="AC608" s="338"/>
      <c r="AE608" s="339">
        <f t="shared" si="118"/>
        <v>21417</v>
      </c>
    </row>
    <row r="609" spans="1:31" ht="14.1" customHeight="1">
      <c r="A609" s="71">
        <v>609</v>
      </c>
      <c r="B609" s="482" t="s">
        <v>76</v>
      </c>
      <c r="C609" s="482"/>
      <c r="D609" s="485" t="s">
        <v>231</v>
      </c>
      <c r="E609" s="334" t="s">
        <v>748</v>
      </c>
      <c r="F609" s="513" t="s">
        <v>185</v>
      </c>
      <c r="G609" s="298" t="s">
        <v>193</v>
      </c>
      <c r="H609" s="314" t="s">
        <v>135</v>
      </c>
      <c r="I609" s="459" t="s">
        <v>225</v>
      </c>
      <c r="J609" s="341">
        <v>7.4</v>
      </c>
      <c r="K609" s="336">
        <f t="shared" si="104"/>
        <v>363</v>
      </c>
      <c r="L609" s="247">
        <v>255</v>
      </c>
      <c r="M609" s="247"/>
      <c r="N609" s="247">
        <v>102</v>
      </c>
      <c r="O609" s="247"/>
      <c r="P609" s="247">
        <v>6</v>
      </c>
      <c r="Q609" s="247"/>
      <c r="R609" s="246" t="e">
        <f>IF(L609="nio",0,IF(L609&gt;0,L609*J609/X609,0))*VLOOKUP(B609,'2-Kosten per locatie'!$A$14:$C$56,3,FALSE)</f>
        <v>#DIV/0!</v>
      </c>
      <c r="S609" s="246">
        <f>IF(L609="nio",0,IF(M609&gt;0,M609*J609/Y609,0))*VLOOKUP(B609,'2-Kosten per locatie'!$A$14:$C$56,3,FALSE)</f>
        <v>0</v>
      </c>
      <c r="T609" s="246" t="e">
        <f>IF(L609="nio",0,IF(N609&gt;0,N609*J609/Z609,0))*VLOOKUP(B609,'2-Kosten per locatie'!$A$14:$C$56,3,FALSE)</f>
        <v>#DIV/0!</v>
      </c>
      <c r="U609" s="246">
        <f>IF(L609="nio",0,IF(O609&gt;0,O609*J609/AA609,0))*VLOOKUP(B609,'2-Kosten per locatie'!$A$14:$C$56,3,FALSE)</f>
        <v>0</v>
      </c>
      <c r="V609" s="246" t="e">
        <f>IF(L609="nio",0,IF(P609&gt;0,P609*J609/Z609,0))*VLOOKUP(B609,'2-Kosten per locatie'!$A$14:$C$56,3,FALSE)</f>
        <v>#DIV/0!</v>
      </c>
      <c r="W609" s="246">
        <f>IF(L609="nio",0,IF(Q609&gt;0,Q609*J609/AA609,0))*VLOOKUP(B609,'2-Kosten per locatie'!$A$14:$C$56,3,FALSE)</f>
        <v>0</v>
      </c>
      <c r="X609" s="337">
        <f>IF(L609="nio",0,IF(L609&gt;0,VLOOKUP(H609,'3-Productie normen'!A:L,VLOOKUP(L609,'3-Productie normen'!$B$35:$C$38,2,FALSE),FALSE)))</f>
        <v>0</v>
      </c>
      <c r="Y609" s="337">
        <f t="shared" si="105"/>
        <v>0</v>
      </c>
      <c r="Z609" s="337">
        <f t="shared" si="106"/>
        <v>0</v>
      </c>
      <c r="AA609" s="337">
        <f t="shared" si="107"/>
        <v>0</v>
      </c>
      <c r="AB609" s="338" t="str">
        <f>VLOOKUP(H609,'3-Productie normen'!A:O,12,FALSE)</f>
        <v>V</v>
      </c>
      <c r="AC609" s="338"/>
      <c r="AE609" s="339">
        <f t="shared" si="118"/>
        <v>2686.2000000000003</v>
      </c>
    </row>
    <row r="610" spans="1:31" ht="14.1" customHeight="1">
      <c r="A610" s="71">
        <v>610</v>
      </c>
      <c r="B610" s="482" t="s">
        <v>76</v>
      </c>
      <c r="C610" s="482"/>
      <c r="D610" s="485" t="s">
        <v>231</v>
      </c>
      <c r="E610" s="334" t="s">
        <v>749</v>
      </c>
      <c r="F610" s="513" t="s">
        <v>185</v>
      </c>
      <c r="G610" s="298" t="s">
        <v>194</v>
      </c>
      <c r="H610" s="314" t="s">
        <v>141</v>
      </c>
      <c r="I610" s="69" t="s">
        <v>195</v>
      </c>
      <c r="J610" s="341">
        <v>2.2000000000000002</v>
      </c>
      <c r="K610" s="336">
        <f t="shared" si="104"/>
        <v>1093</v>
      </c>
      <c r="L610" s="247">
        <v>255</v>
      </c>
      <c r="M610" s="247">
        <v>510</v>
      </c>
      <c r="N610" s="247">
        <v>102</v>
      </c>
      <c r="O610" s="247">
        <v>208</v>
      </c>
      <c r="P610" s="247">
        <v>6</v>
      </c>
      <c r="Q610" s="247">
        <v>12</v>
      </c>
      <c r="R610" s="246" t="e">
        <f>IF(L610="nio",0,IF(L610&gt;0,L610*J610/X610,0))*VLOOKUP(B610,'2-Kosten per locatie'!$A$14:$C$56,3,FALSE)</f>
        <v>#DIV/0!</v>
      </c>
      <c r="S610" s="246" t="e">
        <f>IF(L610="nio",0,IF(M610&gt;0,M610*J610/Y610,0))*VLOOKUP(B610,'2-Kosten per locatie'!$A$14:$C$56,3,FALSE)</f>
        <v>#DIV/0!</v>
      </c>
      <c r="T610" s="246" t="e">
        <f>IF(L610="nio",0,IF(N610&gt;0,N610*J610/Z610,0))*VLOOKUP(B610,'2-Kosten per locatie'!$A$14:$C$56,3,FALSE)</f>
        <v>#DIV/0!</v>
      </c>
      <c r="U610" s="246" t="e">
        <f>IF(L610="nio",0,IF(O610&gt;0,O610*J610/AA610,0))*VLOOKUP(B610,'2-Kosten per locatie'!$A$14:$C$56,3,FALSE)</f>
        <v>#DIV/0!</v>
      </c>
      <c r="V610" s="246" t="e">
        <f>IF(L610="nio",0,IF(P610&gt;0,P610*J610/Z610,0))*VLOOKUP(B610,'2-Kosten per locatie'!$A$14:$C$56,3,FALSE)</f>
        <v>#DIV/0!</v>
      </c>
      <c r="W610" s="246" t="e">
        <f>IF(L610="nio",0,IF(Q610&gt;0,Q610*J610/AA610,0))*VLOOKUP(B610,'2-Kosten per locatie'!$A$14:$C$56,3,FALSE)</f>
        <v>#DIV/0!</v>
      </c>
      <c r="X610" s="337">
        <f>IF(L610="nio",0,IF(L610&gt;0,VLOOKUP(H610,'3-Productie normen'!A:L,VLOOKUP(L610,'3-Productie normen'!$B$35:$C$38,2,FALSE),FALSE)))</f>
        <v>0</v>
      </c>
      <c r="Y610" s="337">
        <f t="shared" si="105"/>
        <v>0</v>
      </c>
      <c r="Z610" s="337">
        <f t="shared" si="106"/>
        <v>0</v>
      </c>
      <c r="AA610" s="337">
        <f t="shared" si="107"/>
        <v>0</v>
      </c>
      <c r="AB610" s="338" t="str">
        <f>VLOOKUP(H610,'3-Productie normen'!A:O,12,FALSE)</f>
        <v>S</v>
      </c>
      <c r="AC610" s="338"/>
      <c r="AE610" s="339">
        <f t="shared" si="118"/>
        <v>2404.6000000000004</v>
      </c>
    </row>
    <row r="611" spans="1:31" ht="14.1" customHeight="1">
      <c r="A611" s="71">
        <v>611</v>
      </c>
      <c r="B611" s="482" t="s">
        <v>76</v>
      </c>
      <c r="C611" s="482"/>
      <c r="D611" s="485" t="s">
        <v>280</v>
      </c>
      <c r="E611" s="334" t="s">
        <v>750</v>
      </c>
      <c r="F611" s="513" t="s">
        <v>185</v>
      </c>
      <c r="G611" s="298" t="s">
        <v>220</v>
      </c>
      <c r="H611" s="69" t="s">
        <v>143</v>
      </c>
      <c r="I611" s="459" t="s">
        <v>225</v>
      </c>
      <c r="J611" s="341">
        <v>5.25</v>
      </c>
      <c r="K611" s="336">
        <f t="shared" si="104"/>
        <v>255</v>
      </c>
      <c r="L611" s="247">
        <v>255</v>
      </c>
      <c r="M611" s="247"/>
      <c r="N611" s="247"/>
      <c r="O611" s="247"/>
      <c r="P611" s="247"/>
      <c r="Q611" s="247"/>
      <c r="R611" s="246" t="e">
        <f>IF(L611="nio",0,IF(L611&gt;0,L611*J611/X611,0))*VLOOKUP(B611,'2-Kosten per locatie'!$A$14:$C$56,3,FALSE)</f>
        <v>#DIV/0!</v>
      </c>
      <c r="S611" s="246">
        <f>IF(L611="nio",0,IF(M611&gt;0,M611*J611/Y611,0))*VLOOKUP(B611,'2-Kosten per locatie'!$A$14:$C$56,3,FALSE)</f>
        <v>0</v>
      </c>
      <c r="T611" s="246">
        <f>IF(L611="nio",0,IF(N611&gt;0,N611*J611/Z611,0))*VLOOKUP(B611,'2-Kosten per locatie'!$A$14:$C$56,3,FALSE)</f>
        <v>0</v>
      </c>
      <c r="U611" s="246">
        <f>IF(L611="nio",0,IF(O611&gt;0,O611*J611/AA611,0))*VLOOKUP(B611,'2-Kosten per locatie'!$A$14:$C$56,3,FALSE)</f>
        <v>0</v>
      </c>
      <c r="V611" s="246">
        <f>IF(L611="nio",0,IF(P611&gt;0,P611*J611/Z611,0))*VLOOKUP(B611,'2-Kosten per locatie'!$A$14:$C$56,3,FALSE)</f>
        <v>0</v>
      </c>
      <c r="W611" s="246">
        <f>IF(L611="nio",0,IF(Q611&gt;0,Q611*J611/AA611,0))*VLOOKUP(B611,'2-Kosten per locatie'!$A$14:$C$56,3,FALSE)</f>
        <v>0</v>
      </c>
      <c r="X611" s="337">
        <f>IF(L611="nio",0,IF(L611&gt;0,VLOOKUP(H611,'3-Productie normen'!A:L,VLOOKUP(L611,'3-Productie normen'!$B$35:$C$38,2,FALSE),FALSE)))</f>
        <v>0</v>
      </c>
      <c r="Y611" s="337">
        <f t="shared" si="105"/>
        <v>0</v>
      </c>
      <c r="Z611" s="337">
        <f t="shared" si="106"/>
        <v>0</v>
      </c>
      <c r="AA611" s="337">
        <f t="shared" si="107"/>
        <v>0</v>
      </c>
      <c r="AB611" s="338" t="str">
        <f>VLOOKUP(H611,'3-Productie normen'!A:O,12,FALSE)</f>
        <v>V</v>
      </c>
      <c r="AC611" s="338"/>
      <c r="AE611" s="339">
        <f t="shared" si="118"/>
        <v>1338.75</v>
      </c>
    </row>
    <row r="612" spans="1:31" ht="14.1" customHeight="1">
      <c r="A612" s="71">
        <v>612</v>
      </c>
      <c r="B612" s="482" t="s">
        <v>76</v>
      </c>
      <c r="C612" s="482"/>
      <c r="D612" s="538" t="s">
        <v>184</v>
      </c>
      <c r="E612" s="334" t="s">
        <v>264</v>
      </c>
      <c r="F612" s="513" t="s">
        <v>185</v>
      </c>
      <c r="G612" s="298" t="s">
        <v>237</v>
      </c>
      <c r="H612" s="314" t="s">
        <v>135</v>
      </c>
      <c r="I612" s="459" t="s">
        <v>225</v>
      </c>
      <c r="J612" s="341">
        <v>17.5</v>
      </c>
      <c r="K612" s="336">
        <f t="shared" si="104"/>
        <v>255</v>
      </c>
      <c r="L612" s="247">
        <v>255</v>
      </c>
      <c r="M612" s="247"/>
      <c r="N612" s="247"/>
      <c r="O612" s="247"/>
      <c r="P612" s="247"/>
      <c r="Q612" s="247"/>
      <c r="R612" s="246" t="e">
        <f>IF(L612="nio",0,IF(L612&gt;0,L612*J612/X612,0))*VLOOKUP(B612,'2-Kosten per locatie'!$A$14:$C$56,3,FALSE)</f>
        <v>#DIV/0!</v>
      </c>
      <c r="S612" s="246">
        <f>IF(L612="nio",0,IF(M612&gt;0,M612*J612/Y612,0))*VLOOKUP(B612,'2-Kosten per locatie'!$A$14:$C$56,3,FALSE)</f>
        <v>0</v>
      </c>
      <c r="T612" s="246">
        <f>IF(L612="nio",0,IF(N612&gt;0,N612*J612/Z612,0))*VLOOKUP(B612,'2-Kosten per locatie'!$A$14:$C$56,3,FALSE)</f>
        <v>0</v>
      </c>
      <c r="U612" s="246">
        <f>IF(L612="nio",0,IF(O612&gt;0,O612*J612/AA612,0))*VLOOKUP(B612,'2-Kosten per locatie'!$A$14:$C$56,3,FALSE)</f>
        <v>0</v>
      </c>
      <c r="V612" s="246">
        <f>IF(L612="nio",0,IF(P612&gt;0,P612*J612/Z612,0))*VLOOKUP(B612,'2-Kosten per locatie'!$A$14:$C$56,3,FALSE)</f>
        <v>0</v>
      </c>
      <c r="W612" s="246">
        <f>IF(L612="nio",0,IF(Q612&gt;0,Q612*J612/AA612,0))*VLOOKUP(B612,'2-Kosten per locatie'!$A$14:$C$56,3,FALSE)</f>
        <v>0</v>
      </c>
      <c r="X612" s="337">
        <f>IF(L612="nio",0,IF(L612&gt;0,VLOOKUP(H612,'3-Productie normen'!A:L,VLOOKUP(L612,'3-Productie normen'!$B$35:$C$38,2,FALSE),FALSE)))</f>
        <v>0</v>
      </c>
      <c r="Y612" s="337">
        <f t="shared" si="105"/>
        <v>0</v>
      </c>
      <c r="Z612" s="337">
        <f t="shared" si="106"/>
        <v>0</v>
      </c>
      <c r="AA612" s="337">
        <f t="shared" si="107"/>
        <v>0</v>
      </c>
      <c r="AB612" s="338" t="str">
        <f>VLOOKUP(H612,'3-Productie normen'!A:O,12,FALSE)</f>
        <v>V</v>
      </c>
      <c r="AC612" s="338"/>
      <c r="AE612" s="339">
        <f t="shared" si="118"/>
        <v>4462.5</v>
      </c>
    </row>
    <row r="613" spans="1:31" ht="14.1" customHeight="1">
      <c r="A613" s="71">
        <v>613</v>
      </c>
      <c r="B613" s="482" t="s">
        <v>76</v>
      </c>
      <c r="C613" s="482"/>
      <c r="D613" s="538" t="s">
        <v>184</v>
      </c>
      <c r="E613" s="334" t="s">
        <v>751</v>
      </c>
      <c r="F613" s="513" t="s">
        <v>185</v>
      </c>
      <c r="G613" s="298" t="s">
        <v>194</v>
      </c>
      <c r="H613" s="314" t="s">
        <v>141</v>
      </c>
      <c r="I613" s="69" t="s">
        <v>195</v>
      </c>
      <c r="J613" s="341">
        <v>1.4</v>
      </c>
      <c r="K613" s="336">
        <f t="shared" ref="K613:K682" si="119">SUM(L613:Q613)</f>
        <v>730</v>
      </c>
      <c r="L613" s="247">
        <v>255</v>
      </c>
      <c r="M613" s="247">
        <v>255</v>
      </c>
      <c r="N613" s="247">
        <v>102</v>
      </c>
      <c r="O613" s="247">
        <v>102</v>
      </c>
      <c r="P613" s="247">
        <v>8</v>
      </c>
      <c r="Q613" s="247">
        <v>8</v>
      </c>
      <c r="R613" s="246" t="e">
        <f>IF(L613="nio",0,IF(L613&gt;0,L613*J613/X613,0))*VLOOKUP(B613,'2-Kosten per locatie'!$A$14:$C$56,3,FALSE)</f>
        <v>#DIV/0!</v>
      </c>
      <c r="S613" s="246" t="e">
        <f>IF(L613="nio",0,IF(M613&gt;0,M613*J613/Y613,0))*VLOOKUP(B613,'2-Kosten per locatie'!$A$14:$C$56,3,FALSE)</f>
        <v>#DIV/0!</v>
      </c>
      <c r="T613" s="246" t="e">
        <f>IF(L613="nio",0,IF(N613&gt;0,N613*J613/Z613,0))*VLOOKUP(B613,'2-Kosten per locatie'!$A$14:$C$56,3,FALSE)</f>
        <v>#DIV/0!</v>
      </c>
      <c r="U613" s="246" t="e">
        <f>IF(L613="nio",0,IF(O613&gt;0,O613*J613/AA613,0))*VLOOKUP(B613,'2-Kosten per locatie'!$A$14:$C$56,3,FALSE)</f>
        <v>#DIV/0!</v>
      </c>
      <c r="V613" s="246" t="e">
        <f>IF(L613="nio",0,IF(P613&gt;0,P613*J613/Z613,0))*VLOOKUP(B613,'2-Kosten per locatie'!$A$14:$C$56,3,FALSE)</f>
        <v>#DIV/0!</v>
      </c>
      <c r="W613" s="246" t="e">
        <f>IF(L613="nio",0,IF(Q613&gt;0,Q613*J613/AA613,0))*VLOOKUP(B613,'2-Kosten per locatie'!$A$14:$C$56,3,FALSE)</f>
        <v>#DIV/0!</v>
      </c>
      <c r="X613" s="337">
        <f>IF(L613="nio",0,IF(L613&gt;0,VLOOKUP(H613,'3-Productie normen'!A:L,VLOOKUP(L613,'3-Productie normen'!$B$35:$C$38,2,FALSE),FALSE)))</f>
        <v>0</v>
      </c>
      <c r="Y613" s="337">
        <f t="shared" ref="Y613:Y683" si="120">IF(M613&gt;0,X613*$Y$8,0)</f>
        <v>0</v>
      </c>
      <c r="Z613" s="337">
        <f t="shared" ref="Z613:Z683" si="121">IF((OR(N613&gt;0,P613&gt;0)),X613*$Z$8,0)</f>
        <v>0</v>
      </c>
      <c r="AA613" s="337">
        <f t="shared" ref="AA613:AA683" si="122">IF((OR(O613&gt;0,Q613&gt;0)),X613*$AA$8,0)</f>
        <v>0</v>
      </c>
      <c r="AB613" s="338" t="str">
        <f>VLOOKUP(H613,'3-Productie normen'!A:O,12,FALSE)</f>
        <v>S</v>
      </c>
      <c r="AC613" s="338"/>
      <c r="AE613" s="339">
        <f t="shared" si="118"/>
        <v>1021.9999999999999</v>
      </c>
    </row>
    <row r="614" spans="1:31" ht="14.1" customHeight="1">
      <c r="A614" s="71">
        <v>614</v>
      </c>
      <c r="B614" s="482" t="s">
        <v>76</v>
      </c>
      <c r="C614" s="482"/>
      <c r="D614" s="538" t="s">
        <v>184</v>
      </c>
      <c r="E614" s="334" t="s">
        <v>751</v>
      </c>
      <c r="F614" s="513" t="s">
        <v>185</v>
      </c>
      <c r="G614" s="298" t="s">
        <v>196</v>
      </c>
      <c r="H614" s="314" t="s">
        <v>141</v>
      </c>
      <c r="I614" s="69" t="s">
        <v>195</v>
      </c>
      <c r="J614" s="341">
        <v>1.4</v>
      </c>
      <c r="K614" s="336">
        <f t="shared" si="119"/>
        <v>730</v>
      </c>
      <c r="L614" s="247">
        <v>255</v>
      </c>
      <c r="M614" s="247">
        <v>255</v>
      </c>
      <c r="N614" s="247">
        <v>102</v>
      </c>
      <c r="O614" s="247">
        <v>102</v>
      </c>
      <c r="P614" s="247">
        <v>8</v>
      </c>
      <c r="Q614" s="247">
        <v>8</v>
      </c>
      <c r="R614" s="246" t="e">
        <f>IF(L614="nio",0,IF(L614&gt;0,L614*J614/X614,0))*VLOOKUP(B614,'2-Kosten per locatie'!$A$14:$C$56,3,FALSE)</f>
        <v>#DIV/0!</v>
      </c>
      <c r="S614" s="246" t="e">
        <f>IF(L614="nio",0,IF(M614&gt;0,M614*J614/Y614,0))*VLOOKUP(B614,'2-Kosten per locatie'!$A$14:$C$56,3,FALSE)</f>
        <v>#DIV/0!</v>
      </c>
      <c r="T614" s="246" t="e">
        <f>IF(L614="nio",0,IF(N614&gt;0,N614*J614/Z614,0))*VLOOKUP(B614,'2-Kosten per locatie'!$A$14:$C$56,3,FALSE)</f>
        <v>#DIV/0!</v>
      </c>
      <c r="U614" s="246" t="e">
        <f>IF(L614="nio",0,IF(O614&gt;0,O614*J614/AA614,0))*VLOOKUP(B614,'2-Kosten per locatie'!$A$14:$C$56,3,FALSE)</f>
        <v>#DIV/0!</v>
      </c>
      <c r="V614" s="246" t="e">
        <f>IF(L614="nio",0,IF(P614&gt;0,P614*J614/Z614,0))*VLOOKUP(B614,'2-Kosten per locatie'!$A$14:$C$56,3,FALSE)</f>
        <v>#DIV/0!</v>
      </c>
      <c r="W614" s="246" t="e">
        <f>IF(L614="nio",0,IF(Q614&gt;0,Q614*J614/AA614,0))*VLOOKUP(B614,'2-Kosten per locatie'!$A$14:$C$56,3,FALSE)</f>
        <v>#DIV/0!</v>
      </c>
      <c r="X614" s="337">
        <f>IF(L614="nio",0,IF(L614&gt;0,VLOOKUP(H614,'3-Productie normen'!A:L,VLOOKUP(L614,'3-Productie normen'!$B$35:$C$38,2,FALSE),FALSE)))</f>
        <v>0</v>
      </c>
      <c r="Y614" s="337">
        <f t="shared" si="120"/>
        <v>0</v>
      </c>
      <c r="Z614" s="337">
        <f t="shared" si="121"/>
        <v>0</v>
      </c>
      <c r="AA614" s="337">
        <f t="shared" si="122"/>
        <v>0</v>
      </c>
      <c r="AB614" s="338" t="str">
        <f>VLOOKUP(H614,'3-Productie normen'!A:O,12,FALSE)</f>
        <v>S</v>
      </c>
      <c r="AC614" s="338"/>
      <c r="AE614" s="339">
        <f t="shared" si="118"/>
        <v>1021.9999999999999</v>
      </c>
    </row>
    <row r="615" spans="1:31" ht="14.1" customHeight="1">
      <c r="A615" s="71">
        <v>615</v>
      </c>
      <c r="B615" s="482" t="s">
        <v>76</v>
      </c>
      <c r="C615" s="482"/>
      <c r="D615" s="538" t="s">
        <v>184</v>
      </c>
      <c r="E615" s="334" t="s">
        <v>752</v>
      </c>
      <c r="F615" s="513" t="s">
        <v>185</v>
      </c>
      <c r="G615" s="298" t="s">
        <v>196</v>
      </c>
      <c r="H615" s="314" t="s">
        <v>141</v>
      </c>
      <c r="I615" s="69" t="s">
        <v>195</v>
      </c>
      <c r="J615" s="341">
        <v>5.7</v>
      </c>
      <c r="K615" s="336">
        <f t="shared" si="119"/>
        <v>730</v>
      </c>
      <c r="L615" s="247">
        <v>255</v>
      </c>
      <c r="M615" s="247">
        <v>255</v>
      </c>
      <c r="N615" s="247">
        <v>102</v>
      </c>
      <c r="O615" s="247">
        <v>102</v>
      </c>
      <c r="P615" s="247">
        <v>8</v>
      </c>
      <c r="Q615" s="247">
        <v>8</v>
      </c>
      <c r="R615" s="246" t="e">
        <f>IF(L615="nio",0,IF(L615&gt;0,L615*J615/X615,0))*VLOOKUP(B615,'2-Kosten per locatie'!$A$14:$C$56,3,FALSE)</f>
        <v>#DIV/0!</v>
      </c>
      <c r="S615" s="246" t="e">
        <f>IF(L615="nio",0,IF(M615&gt;0,M615*J615/Y615,0))*VLOOKUP(B615,'2-Kosten per locatie'!$A$14:$C$56,3,FALSE)</f>
        <v>#DIV/0!</v>
      </c>
      <c r="T615" s="246" t="e">
        <f>IF(L615="nio",0,IF(N615&gt;0,N615*J615/Z615,0))*VLOOKUP(B615,'2-Kosten per locatie'!$A$14:$C$56,3,FALSE)</f>
        <v>#DIV/0!</v>
      </c>
      <c r="U615" s="246" t="e">
        <f>IF(L615="nio",0,IF(O615&gt;0,O615*J615/AA615,0))*VLOOKUP(B615,'2-Kosten per locatie'!$A$14:$C$56,3,FALSE)</f>
        <v>#DIV/0!</v>
      </c>
      <c r="V615" s="246" t="e">
        <f>IF(L615="nio",0,IF(P615&gt;0,P615*J615/Z615,0))*VLOOKUP(B615,'2-Kosten per locatie'!$A$14:$C$56,3,FALSE)</f>
        <v>#DIV/0!</v>
      </c>
      <c r="W615" s="246" t="e">
        <f>IF(L615="nio",0,IF(Q615&gt;0,Q615*J615/AA615,0))*VLOOKUP(B615,'2-Kosten per locatie'!$A$14:$C$56,3,FALSE)</f>
        <v>#DIV/0!</v>
      </c>
      <c r="X615" s="337">
        <f>IF(L615="nio",0,IF(L615&gt;0,VLOOKUP(H615,'3-Productie normen'!A:L,VLOOKUP(L615,'3-Productie normen'!$B$35:$C$38,2,FALSE),FALSE)))</f>
        <v>0</v>
      </c>
      <c r="Y615" s="337">
        <f t="shared" si="120"/>
        <v>0</v>
      </c>
      <c r="Z615" s="337">
        <f t="shared" si="121"/>
        <v>0</v>
      </c>
      <c r="AA615" s="337">
        <f t="shared" si="122"/>
        <v>0</v>
      </c>
      <c r="AB615" s="338" t="str">
        <f>VLOOKUP(H615,'3-Productie normen'!A:O,12,FALSE)</f>
        <v>S</v>
      </c>
      <c r="AC615" s="338"/>
      <c r="AE615" s="339">
        <f t="shared" si="118"/>
        <v>4161</v>
      </c>
    </row>
    <row r="616" spans="1:31" ht="14.1" customHeight="1">
      <c r="A616" s="71">
        <v>616</v>
      </c>
      <c r="B616" s="482" t="s">
        <v>76</v>
      </c>
      <c r="C616" s="482"/>
      <c r="D616" s="538" t="s">
        <v>222</v>
      </c>
      <c r="E616" s="334" t="s">
        <v>753</v>
      </c>
      <c r="F616" s="513" t="s">
        <v>185</v>
      </c>
      <c r="G616" s="298" t="s">
        <v>220</v>
      </c>
      <c r="H616" s="69" t="s">
        <v>143</v>
      </c>
      <c r="I616" s="459" t="s">
        <v>225</v>
      </c>
      <c r="J616" s="341">
        <v>3.35</v>
      </c>
      <c r="K616" s="336">
        <f t="shared" si="119"/>
        <v>255</v>
      </c>
      <c r="L616" s="247">
        <v>255</v>
      </c>
      <c r="M616" s="247"/>
      <c r="N616" s="247"/>
      <c r="O616" s="247"/>
      <c r="P616" s="247"/>
      <c r="Q616" s="247"/>
      <c r="R616" s="246" t="e">
        <f>IF(L616="nio",0,IF(L616&gt;0,L616*J616/X616,0))*VLOOKUP(B616,'2-Kosten per locatie'!$A$14:$C$56,3,FALSE)</f>
        <v>#DIV/0!</v>
      </c>
      <c r="S616" s="246">
        <f>IF(L616="nio",0,IF(M616&gt;0,M616*J616/Y616,0))*VLOOKUP(B616,'2-Kosten per locatie'!$A$14:$C$56,3,FALSE)</f>
        <v>0</v>
      </c>
      <c r="T616" s="246">
        <f>IF(L616="nio",0,IF(N616&gt;0,N616*J616/Z616,0))*VLOOKUP(B616,'2-Kosten per locatie'!$A$14:$C$56,3,FALSE)</f>
        <v>0</v>
      </c>
      <c r="U616" s="246">
        <f>IF(L616="nio",0,IF(O616&gt;0,O616*J616/AA616,0))*VLOOKUP(B616,'2-Kosten per locatie'!$A$14:$C$56,3,FALSE)</f>
        <v>0</v>
      </c>
      <c r="V616" s="246">
        <f>IF(L616="nio",0,IF(P616&gt;0,P616*J616/Z616,0))*VLOOKUP(B616,'2-Kosten per locatie'!$A$14:$C$56,3,FALSE)</f>
        <v>0</v>
      </c>
      <c r="W616" s="246">
        <f>IF(L616="nio",0,IF(Q616&gt;0,Q616*J616/AA616,0))*VLOOKUP(B616,'2-Kosten per locatie'!$A$14:$C$56,3,FALSE)</f>
        <v>0</v>
      </c>
      <c r="X616" s="337">
        <f>IF(L616="nio",0,IF(L616&gt;0,VLOOKUP(H616,'3-Productie normen'!A:L,VLOOKUP(L616,'3-Productie normen'!$B$35:$C$38,2,FALSE),FALSE)))</f>
        <v>0</v>
      </c>
      <c r="Y616" s="337">
        <f t="shared" si="120"/>
        <v>0</v>
      </c>
      <c r="Z616" s="337">
        <f t="shared" si="121"/>
        <v>0</v>
      </c>
      <c r="AA616" s="337">
        <f t="shared" si="122"/>
        <v>0</v>
      </c>
      <c r="AB616" s="338" t="str">
        <f>VLOOKUP(H616,'3-Productie normen'!A:O,12,FALSE)</f>
        <v>V</v>
      </c>
      <c r="AC616" s="338"/>
      <c r="AE616" s="339">
        <f t="shared" si="118"/>
        <v>854.25</v>
      </c>
    </row>
    <row r="617" spans="1:31" ht="14.1" customHeight="1">
      <c r="A617" s="71">
        <v>617</v>
      </c>
      <c r="B617" s="482" t="s">
        <v>76</v>
      </c>
      <c r="C617" s="482"/>
      <c r="D617" s="538" t="s">
        <v>223</v>
      </c>
      <c r="E617" s="334" t="s">
        <v>753</v>
      </c>
      <c r="F617" s="513" t="s">
        <v>185</v>
      </c>
      <c r="G617" s="298" t="s">
        <v>754</v>
      </c>
      <c r="H617" s="314" t="s">
        <v>135</v>
      </c>
      <c r="I617" s="459" t="s">
        <v>225</v>
      </c>
      <c r="J617" s="341">
        <v>2</v>
      </c>
      <c r="K617" s="336">
        <f t="shared" si="119"/>
        <v>255</v>
      </c>
      <c r="L617" s="247">
        <v>255</v>
      </c>
      <c r="M617" s="247"/>
      <c r="N617" s="247"/>
      <c r="O617" s="247"/>
      <c r="P617" s="247"/>
      <c r="Q617" s="247"/>
      <c r="R617" s="246" t="e">
        <f>IF(L617="nio",0,IF(L617&gt;0,L617*J617/X617,0))*VLOOKUP(B617,'2-Kosten per locatie'!$A$14:$C$56,3,FALSE)</f>
        <v>#DIV/0!</v>
      </c>
      <c r="S617" s="246">
        <f>IF(L617="nio",0,IF(M617&gt;0,M617*J617/Y617,0))*VLOOKUP(B617,'2-Kosten per locatie'!$A$14:$C$56,3,FALSE)</f>
        <v>0</v>
      </c>
      <c r="T617" s="246">
        <f>IF(L617="nio",0,IF(N617&gt;0,N617*J617/Z617,0))*VLOOKUP(B617,'2-Kosten per locatie'!$A$14:$C$56,3,FALSE)</f>
        <v>0</v>
      </c>
      <c r="U617" s="246">
        <f>IF(L617="nio",0,IF(O617&gt;0,O617*J617/AA617,0))*VLOOKUP(B617,'2-Kosten per locatie'!$A$14:$C$56,3,FALSE)</f>
        <v>0</v>
      </c>
      <c r="V617" s="246">
        <f>IF(L617="nio",0,IF(P617&gt;0,P617*J617/Z617,0))*VLOOKUP(B617,'2-Kosten per locatie'!$A$14:$C$56,3,FALSE)</f>
        <v>0</v>
      </c>
      <c r="W617" s="246">
        <f>IF(L617="nio",0,IF(Q617&gt;0,Q617*J617/AA617,0))*VLOOKUP(B617,'2-Kosten per locatie'!$A$14:$C$56,3,FALSE)</f>
        <v>0</v>
      </c>
      <c r="X617" s="337">
        <f>IF(L617="nio",0,IF(L617&gt;0,VLOOKUP(H617,'3-Productie normen'!A:L,VLOOKUP(L617,'3-Productie normen'!$B$35:$C$38,2,FALSE),FALSE)))</f>
        <v>0</v>
      </c>
      <c r="Y617" s="337">
        <f t="shared" si="120"/>
        <v>0</v>
      </c>
      <c r="Z617" s="337">
        <f t="shared" si="121"/>
        <v>0</v>
      </c>
      <c r="AA617" s="337">
        <f t="shared" si="122"/>
        <v>0</v>
      </c>
      <c r="AB617" s="338" t="str">
        <f>VLOOKUP(H617,'3-Productie normen'!A:O,12,FALSE)</f>
        <v>V</v>
      </c>
      <c r="AC617" s="338"/>
      <c r="AE617" s="339">
        <f t="shared" si="118"/>
        <v>510</v>
      </c>
    </row>
    <row r="618" spans="1:31" ht="14.1" customHeight="1">
      <c r="A618" s="71">
        <v>618</v>
      </c>
      <c r="B618" s="482" t="s">
        <v>76</v>
      </c>
      <c r="C618" s="482"/>
      <c r="D618" s="538" t="s">
        <v>223</v>
      </c>
      <c r="E618" s="334" t="s">
        <v>755</v>
      </c>
      <c r="F618" s="513" t="s">
        <v>185</v>
      </c>
      <c r="G618" s="298" t="s">
        <v>705</v>
      </c>
      <c r="H618" s="314" t="s">
        <v>128</v>
      </c>
      <c r="I618" s="459" t="s">
        <v>225</v>
      </c>
      <c r="J618" s="341">
        <v>5.5</v>
      </c>
      <c r="K618" s="336">
        <f t="shared" si="119"/>
        <v>255</v>
      </c>
      <c r="L618" s="247">
        <v>255</v>
      </c>
      <c r="M618" s="247"/>
      <c r="N618" s="247"/>
      <c r="O618" s="247"/>
      <c r="P618" s="247"/>
      <c r="Q618" s="247"/>
      <c r="R618" s="246" t="e">
        <f>IF(L618="nio",0,IF(L618&gt;0,L618*J618/X618,0))*VLOOKUP(B618,'2-Kosten per locatie'!$A$14:$C$56,3,FALSE)</f>
        <v>#DIV/0!</v>
      </c>
      <c r="S618" s="246">
        <f>IF(L618="nio",0,IF(M618&gt;0,M618*J618/Y618,0))*VLOOKUP(B618,'2-Kosten per locatie'!$A$14:$C$56,3,FALSE)</f>
        <v>0</v>
      </c>
      <c r="T618" s="246">
        <f>IF(L618="nio",0,IF(N618&gt;0,N618*J618/Z618,0))*VLOOKUP(B618,'2-Kosten per locatie'!$A$14:$C$56,3,FALSE)</f>
        <v>0</v>
      </c>
      <c r="U618" s="246">
        <f>IF(L618="nio",0,IF(O618&gt;0,O618*J618/AA618,0))*VLOOKUP(B618,'2-Kosten per locatie'!$A$14:$C$56,3,FALSE)</f>
        <v>0</v>
      </c>
      <c r="V618" s="246">
        <f>IF(L618="nio",0,IF(P618&gt;0,P618*J618/Z618,0))*VLOOKUP(B618,'2-Kosten per locatie'!$A$14:$C$56,3,FALSE)</f>
        <v>0</v>
      </c>
      <c r="W618" s="246">
        <f>IF(L618="nio",0,IF(Q618&gt;0,Q618*J618/AA618,0))*VLOOKUP(B618,'2-Kosten per locatie'!$A$14:$C$56,3,FALSE)</f>
        <v>0</v>
      </c>
      <c r="X618" s="337">
        <f>IF(L618="nio",0,IF(L618&gt;0,VLOOKUP(H618,'3-Productie normen'!A:L,VLOOKUP(L618,'3-Productie normen'!$B$35:$C$38,2,FALSE),FALSE)))</f>
        <v>0</v>
      </c>
      <c r="Y618" s="337">
        <f t="shared" si="120"/>
        <v>0</v>
      </c>
      <c r="Z618" s="337">
        <f t="shared" si="121"/>
        <v>0</v>
      </c>
      <c r="AA618" s="337">
        <f t="shared" si="122"/>
        <v>0</v>
      </c>
      <c r="AB618" s="338" t="str">
        <f>VLOOKUP(H618,'3-Productie normen'!A:O,12,FALSE)</f>
        <v>B</v>
      </c>
      <c r="AC618" s="338"/>
      <c r="AE618" s="339">
        <f t="shared" si="118"/>
        <v>1402.5</v>
      </c>
    </row>
    <row r="619" spans="1:31" ht="14.1" customHeight="1">
      <c r="A619" s="71">
        <v>619</v>
      </c>
      <c r="B619" s="482" t="s">
        <v>76</v>
      </c>
      <c r="C619" s="482"/>
      <c r="D619" s="538" t="s">
        <v>223</v>
      </c>
      <c r="E619" s="334" t="s">
        <v>756</v>
      </c>
      <c r="F619" s="513" t="s">
        <v>185</v>
      </c>
      <c r="G619" s="298" t="s">
        <v>193</v>
      </c>
      <c r="H619" s="314" t="s">
        <v>135</v>
      </c>
      <c r="I619" s="459" t="s">
        <v>225</v>
      </c>
      <c r="J619" s="341">
        <v>16.8</v>
      </c>
      <c r="K619" s="336">
        <f t="shared" si="119"/>
        <v>255</v>
      </c>
      <c r="L619" s="247">
        <v>255</v>
      </c>
      <c r="M619" s="247"/>
      <c r="N619" s="247"/>
      <c r="O619" s="247"/>
      <c r="P619" s="247"/>
      <c r="Q619" s="247"/>
      <c r="R619" s="246" t="e">
        <f>IF(L619="nio",0,IF(L619&gt;0,L619*J619/X619,0))*VLOOKUP(B619,'2-Kosten per locatie'!$A$14:$C$56,3,FALSE)</f>
        <v>#DIV/0!</v>
      </c>
      <c r="S619" s="246">
        <f>IF(L619="nio",0,IF(M619&gt;0,M619*J619/Y619,0))*VLOOKUP(B619,'2-Kosten per locatie'!$A$14:$C$56,3,FALSE)</f>
        <v>0</v>
      </c>
      <c r="T619" s="246">
        <f>IF(L619="nio",0,IF(N619&gt;0,N619*J619/Z619,0))*VLOOKUP(B619,'2-Kosten per locatie'!$A$14:$C$56,3,FALSE)</f>
        <v>0</v>
      </c>
      <c r="U619" s="246">
        <f>IF(L619="nio",0,IF(O619&gt;0,O619*J619/AA619,0))*VLOOKUP(B619,'2-Kosten per locatie'!$A$14:$C$56,3,FALSE)</f>
        <v>0</v>
      </c>
      <c r="V619" s="246">
        <f>IF(L619="nio",0,IF(P619&gt;0,P619*J619/Z619,0))*VLOOKUP(B619,'2-Kosten per locatie'!$A$14:$C$56,3,FALSE)</f>
        <v>0</v>
      </c>
      <c r="W619" s="246">
        <f>IF(L619="nio",0,IF(Q619&gt;0,Q619*J619/AA619,0))*VLOOKUP(B619,'2-Kosten per locatie'!$A$14:$C$56,3,FALSE)</f>
        <v>0</v>
      </c>
      <c r="X619" s="337">
        <f>IF(L619="nio",0,IF(L619&gt;0,VLOOKUP(H619,'3-Productie normen'!A:L,VLOOKUP(L619,'3-Productie normen'!$B$35:$C$38,2,FALSE),FALSE)))</f>
        <v>0</v>
      </c>
      <c r="Y619" s="337">
        <f t="shared" si="120"/>
        <v>0</v>
      </c>
      <c r="Z619" s="337">
        <f t="shared" si="121"/>
        <v>0</v>
      </c>
      <c r="AA619" s="337">
        <f t="shared" si="122"/>
        <v>0</v>
      </c>
      <c r="AB619" s="338" t="str">
        <f>VLOOKUP(H619,'3-Productie normen'!A:O,12,FALSE)</f>
        <v>V</v>
      </c>
      <c r="AC619" s="338"/>
      <c r="AE619" s="339">
        <f t="shared" si="118"/>
        <v>4284</v>
      </c>
    </row>
    <row r="620" spans="1:31" ht="14.1" customHeight="1">
      <c r="A620" s="71">
        <v>620</v>
      </c>
      <c r="B620" s="482" t="s">
        <v>76</v>
      </c>
      <c r="C620" s="482"/>
      <c r="D620" s="538" t="s">
        <v>223</v>
      </c>
      <c r="E620" s="334" t="s">
        <v>757</v>
      </c>
      <c r="F620" s="513" t="s">
        <v>185</v>
      </c>
      <c r="G620" s="298" t="s">
        <v>758</v>
      </c>
      <c r="H620" s="314" t="s">
        <v>145</v>
      </c>
      <c r="I620" s="69" t="s">
        <v>191</v>
      </c>
      <c r="J620" s="341">
        <v>26</v>
      </c>
      <c r="K620" s="336">
        <f t="shared" si="119"/>
        <v>255</v>
      </c>
      <c r="L620" s="247">
        <v>255</v>
      </c>
      <c r="M620" s="247"/>
      <c r="N620" s="247"/>
      <c r="O620" s="247"/>
      <c r="P620" s="247"/>
      <c r="Q620" s="247"/>
      <c r="R620" s="246" t="e">
        <f>IF(L620="nio",0,IF(L620&gt;0,L620*J620/X620,0))*VLOOKUP(B620,'2-Kosten per locatie'!$A$14:$C$56,3,FALSE)</f>
        <v>#DIV/0!</v>
      </c>
      <c r="S620" s="246">
        <f>IF(L620="nio",0,IF(M620&gt;0,M620*J620/Y620,0))*VLOOKUP(B620,'2-Kosten per locatie'!$A$14:$C$56,3,FALSE)</f>
        <v>0</v>
      </c>
      <c r="T620" s="246">
        <f>IF(L620="nio",0,IF(N620&gt;0,N620*J620/Z620,0))*VLOOKUP(B620,'2-Kosten per locatie'!$A$14:$C$56,3,FALSE)</f>
        <v>0</v>
      </c>
      <c r="U620" s="246">
        <f>IF(L620="nio",0,IF(O620&gt;0,O620*J620/AA620,0))*VLOOKUP(B620,'2-Kosten per locatie'!$A$14:$C$56,3,FALSE)</f>
        <v>0</v>
      </c>
      <c r="V620" s="246">
        <f>IF(L620="nio",0,IF(P620&gt;0,P620*J620/Z620,0))*VLOOKUP(B620,'2-Kosten per locatie'!$A$14:$C$56,3,FALSE)</f>
        <v>0</v>
      </c>
      <c r="W620" s="246">
        <f>IF(L620="nio",0,IF(Q620&gt;0,Q620*J620/AA620,0))*VLOOKUP(B620,'2-Kosten per locatie'!$A$14:$C$56,3,FALSE)</f>
        <v>0</v>
      </c>
      <c r="X620" s="337">
        <f>IF(L620="nio",0,IF(L620&gt;0,VLOOKUP(H620,'3-Productie normen'!A:L,VLOOKUP(L620,'3-Productie normen'!$B$35:$C$38,2,FALSE),FALSE)))</f>
        <v>0</v>
      </c>
      <c r="Y620" s="337">
        <f t="shared" si="120"/>
        <v>0</v>
      </c>
      <c r="Z620" s="337">
        <f t="shared" si="121"/>
        <v>0</v>
      </c>
      <c r="AA620" s="337">
        <f t="shared" si="122"/>
        <v>0</v>
      </c>
      <c r="AB620" s="338" t="str">
        <f>VLOOKUP(H620,'3-Productie normen'!A:O,12,FALSE)</f>
        <v>B</v>
      </c>
      <c r="AC620" s="338"/>
      <c r="AE620" s="339">
        <f t="shared" si="118"/>
        <v>6630</v>
      </c>
    </row>
    <row r="621" spans="1:31" ht="14.1" customHeight="1">
      <c r="A621" s="71">
        <v>621</v>
      </c>
      <c r="B621" s="482" t="s">
        <v>76</v>
      </c>
      <c r="C621" s="482"/>
      <c r="D621" s="538" t="s">
        <v>223</v>
      </c>
      <c r="E621" s="334" t="s">
        <v>759</v>
      </c>
      <c r="F621" s="513" t="s">
        <v>185</v>
      </c>
      <c r="G621" s="298" t="s">
        <v>760</v>
      </c>
      <c r="H621" s="314" t="s">
        <v>145</v>
      </c>
      <c r="I621" s="69" t="s">
        <v>191</v>
      </c>
      <c r="J621" s="341">
        <v>42.1</v>
      </c>
      <c r="K621" s="336">
        <f t="shared" si="119"/>
        <v>255</v>
      </c>
      <c r="L621" s="247">
        <v>255</v>
      </c>
      <c r="M621" s="247"/>
      <c r="N621" s="247"/>
      <c r="O621" s="247"/>
      <c r="P621" s="247"/>
      <c r="Q621" s="247"/>
      <c r="R621" s="246" t="e">
        <f>IF(L621="nio",0,IF(L621&gt;0,L621*J621/X621,0))*VLOOKUP(B621,'2-Kosten per locatie'!$A$14:$C$56,3,FALSE)</f>
        <v>#DIV/0!</v>
      </c>
      <c r="S621" s="246">
        <f>IF(L621="nio",0,IF(M621&gt;0,M621*J621/Y621,0))*VLOOKUP(B621,'2-Kosten per locatie'!$A$14:$C$56,3,FALSE)</f>
        <v>0</v>
      </c>
      <c r="T621" s="246">
        <f>IF(L621="nio",0,IF(N621&gt;0,N621*J621/Z621,0))*VLOOKUP(B621,'2-Kosten per locatie'!$A$14:$C$56,3,FALSE)</f>
        <v>0</v>
      </c>
      <c r="U621" s="246">
        <f>IF(L621="nio",0,IF(O621&gt;0,O621*J621/AA621,0))*VLOOKUP(B621,'2-Kosten per locatie'!$A$14:$C$56,3,FALSE)</f>
        <v>0</v>
      </c>
      <c r="V621" s="246">
        <f>IF(L621="nio",0,IF(P621&gt;0,P621*J621/Z621,0))*VLOOKUP(B621,'2-Kosten per locatie'!$A$14:$C$56,3,FALSE)</f>
        <v>0</v>
      </c>
      <c r="W621" s="246">
        <f>IF(L621="nio",0,IF(Q621&gt;0,Q621*J621/AA621,0))*VLOOKUP(B621,'2-Kosten per locatie'!$A$14:$C$56,3,FALSE)</f>
        <v>0</v>
      </c>
      <c r="X621" s="337">
        <f>IF(L621="nio",0,IF(L621&gt;0,VLOOKUP(H621,'3-Productie normen'!A:L,VLOOKUP(L621,'3-Productie normen'!$B$35:$C$38,2,FALSE),FALSE)))</f>
        <v>0</v>
      </c>
      <c r="Y621" s="337">
        <f t="shared" si="120"/>
        <v>0</v>
      </c>
      <c r="Z621" s="337">
        <f t="shared" si="121"/>
        <v>0</v>
      </c>
      <c r="AA621" s="337">
        <f t="shared" si="122"/>
        <v>0</v>
      </c>
      <c r="AB621" s="338" t="str">
        <f>VLOOKUP(H621,'3-Productie normen'!A:O,12,FALSE)</f>
        <v>B</v>
      </c>
      <c r="AC621" s="338"/>
      <c r="AE621" s="339">
        <f t="shared" si="118"/>
        <v>10735.5</v>
      </c>
    </row>
    <row r="622" spans="1:31" ht="14.1" customHeight="1">
      <c r="A622" s="71">
        <v>622</v>
      </c>
      <c r="B622" s="482" t="s">
        <v>76</v>
      </c>
      <c r="C622" s="482"/>
      <c r="D622" s="538" t="s">
        <v>223</v>
      </c>
      <c r="E622" s="334" t="s">
        <v>761</v>
      </c>
      <c r="F622" s="513" t="s">
        <v>185</v>
      </c>
      <c r="G622" s="298" t="s">
        <v>762</v>
      </c>
      <c r="H622" s="317" t="s">
        <v>139</v>
      </c>
      <c r="I622" s="459" t="s">
        <v>225</v>
      </c>
      <c r="J622" s="341">
        <v>22.3</v>
      </c>
      <c r="K622" s="336">
        <f t="shared" si="119"/>
        <v>255</v>
      </c>
      <c r="L622" s="247">
        <v>255</v>
      </c>
      <c r="M622" s="247"/>
      <c r="N622" s="247"/>
      <c r="O622" s="247"/>
      <c r="P622" s="247"/>
      <c r="Q622" s="247"/>
      <c r="R622" s="246" t="e">
        <f>IF(L622="nio",0,IF(L622&gt;0,L622*J622/X622,0))*VLOOKUP(B622,'2-Kosten per locatie'!$A$14:$C$56,3,FALSE)</f>
        <v>#DIV/0!</v>
      </c>
      <c r="S622" s="246">
        <f>IF(L622="nio",0,IF(M622&gt;0,M622*J622/Y622,0))*VLOOKUP(B622,'2-Kosten per locatie'!$A$14:$C$56,3,FALSE)</f>
        <v>0</v>
      </c>
      <c r="T622" s="246">
        <f>IF(L622="nio",0,IF(N622&gt;0,N622*J622/Z622,0))*VLOOKUP(B622,'2-Kosten per locatie'!$A$14:$C$56,3,FALSE)</f>
        <v>0</v>
      </c>
      <c r="U622" s="246">
        <f>IF(L622="nio",0,IF(O622&gt;0,O622*J622/AA622,0))*VLOOKUP(B622,'2-Kosten per locatie'!$A$14:$C$56,3,FALSE)</f>
        <v>0</v>
      </c>
      <c r="V622" s="246">
        <f>IF(L622="nio",0,IF(P622&gt;0,P622*J622/Z622,0))*VLOOKUP(B622,'2-Kosten per locatie'!$A$14:$C$56,3,FALSE)</f>
        <v>0</v>
      </c>
      <c r="W622" s="246">
        <f>IF(L622="nio",0,IF(Q622&gt;0,Q622*J622/AA622,0))*VLOOKUP(B622,'2-Kosten per locatie'!$A$14:$C$56,3,FALSE)</f>
        <v>0</v>
      </c>
      <c r="X622" s="337">
        <f>IF(L622="nio",0,IF(L622&gt;0,VLOOKUP(H622,'3-Productie normen'!A:L,VLOOKUP(L622,'3-Productie normen'!$B$35:$C$38,2,FALSE),FALSE)))</f>
        <v>0</v>
      </c>
      <c r="Y622" s="337">
        <f t="shared" si="120"/>
        <v>0</v>
      </c>
      <c r="Z622" s="337">
        <f t="shared" si="121"/>
        <v>0</v>
      </c>
      <c r="AA622" s="337">
        <f t="shared" si="122"/>
        <v>0</v>
      </c>
      <c r="AB622" s="338" t="str">
        <f>VLOOKUP(H622,'3-Productie normen'!A:O,12,FALSE)</f>
        <v>V</v>
      </c>
      <c r="AC622" s="338"/>
      <c r="AE622" s="339">
        <f t="shared" si="118"/>
        <v>5686.5</v>
      </c>
    </row>
    <row r="623" spans="1:31" ht="14.1" customHeight="1">
      <c r="A623" s="71">
        <v>623</v>
      </c>
      <c r="B623" s="482" t="s">
        <v>76</v>
      </c>
      <c r="C623" s="482"/>
      <c r="D623" s="538" t="s">
        <v>223</v>
      </c>
      <c r="E623" s="334" t="s">
        <v>763</v>
      </c>
      <c r="F623" s="513" t="s">
        <v>185</v>
      </c>
      <c r="G623" s="298" t="s">
        <v>764</v>
      </c>
      <c r="H623" s="314" t="s">
        <v>145</v>
      </c>
      <c r="I623" s="69" t="s">
        <v>191</v>
      </c>
      <c r="J623" s="341">
        <v>41.5</v>
      </c>
      <c r="K623" s="336">
        <f t="shared" si="119"/>
        <v>255</v>
      </c>
      <c r="L623" s="247">
        <v>255</v>
      </c>
      <c r="M623" s="247"/>
      <c r="N623" s="247"/>
      <c r="O623" s="247"/>
      <c r="P623" s="247"/>
      <c r="Q623" s="247"/>
      <c r="R623" s="246" t="e">
        <f>IF(L623="nio",0,IF(L623&gt;0,L623*J623/X623,0))*VLOOKUP(B623,'2-Kosten per locatie'!$A$14:$C$56,3,FALSE)</f>
        <v>#DIV/0!</v>
      </c>
      <c r="S623" s="246">
        <f>IF(L623="nio",0,IF(M623&gt;0,M623*J623/Y623,0))*VLOOKUP(B623,'2-Kosten per locatie'!$A$14:$C$56,3,FALSE)</f>
        <v>0</v>
      </c>
      <c r="T623" s="246">
        <f>IF(L623="nio",0,IF(N623&gt;0,N623*J623/Z623,0))*VLOOKUP(B623,'2-Kosten per locatie'!$A$14:$C$56,3,FALSE)</f>
        <v>0</v>
      </c>
      <c r="U623" s="246">
        <f>IF(L623="nio",0,IF(O623&gt;0,O623*J623/AA623,0))*VLOOKUP(B623,'2-Kosten per locatie'!$A$14:$C$56,3,FALSE)</f>
        <v>0</v>
      </c>
      <c r="V623" s="246">
        <f>IF(L623="nio",0,IF(P623&gt;0,P623*J623/Z623,0))*VLOOKUP(B623,'2-Kosten per locatie'!$A$14:$C$56,3,FALSE)</f>
        <v>0</v>
      </c>
      <c r="W623" s="246">
        <f>IF(L623="nio",0,IF(Q623&gt;0,Q623*J623/AA623,0))*VLOOKUP(B623,'2-Kosten per locatie'!$A$14:$C$56,3,FALSE)</f>
        <v>0</v>
      </c>
      <c r="X623" s="337">
        <f>IF(L623="nio",0,IF(L623&gt;0,VLOOKUP(H623,'3-Productie normen'!A:L,VLOOKUP(L623,'3-Productie normen'!$B$35:$C$38,2,FALSE),FALSE)))</f>
        <v>0</v>
      </c>
      <c r="Y623" s="337">
        <f t="shared" si="120"/>
        <v>0</v>
      </c>
      <c r="Z623" s="337">
        <f t="shared" si="121"/>
        <v>0</v>
      </c>
      <c r="AA623" s="337">
        <f t="shared" si="122"/>
        <v>0</v>
      </c>
      <c r="AB623" s="338" t="str">
        <f>VLOOKUP(H623,'3-Productie normen'!A:O,12,FALSE)</f>
        <v>B</v>
      </c>
      <c r="AC623" s="338"/>
      <c r="AE623" s="339">
        <f t="shared" si="118"/>
        <v>10582.5</v>
      </c>
    </row>
    <row r="624" spans="1:31" ht="14.1" customHeight="1">
      <c r="A624" s="71">
        <v>624</v>
      </c>
      <c r="B624" s="482" t="s">
        <v>76</v>
      </c>
      <c r="C624" s="482"/>
      <c r="D624" s="485" t="s">
        <v>231</v>
      </c>
      <c r="E624" s="334" t="s">
        <v>765</v>
      </c>
      <c r="F624" s="513" t="s">
        <v>185</v>
      </c>
      <c r="G624" s="298" t="s">
        <v>766</v>
      </c>
      <c r="H624" s="314" t="s">
        <v>145</v>
      </c>
      <c r="I624" s="69" t="s">
        <v>187</v>
      </c>
      <c r="J624" s="341">
        <v>27.6</v>
      </c>
      <c r="K624" s="336">
        <f t="shared" si="119"/>
        <v>255</v>
      </c>
      <c r="L624" s="247">
        <v>255</v>
      </c>
      <c r="M624" s="247"/>
      <c r="N624" s="247"/>
      <c r="O624" s="247"/>
      <c r="P624" s="247"/>
      <c r="Q624" s="247"/>
      <c r="R624" s="246" t="e">
        <f>IF(L624="nio",0,IF(L624&gt;0,L624*J624/X624,0))*VLOOKUP(B624,'2-Kosten per locatie'!$A$14:$C$56,3,FALSE)</f>
        <v>#DIV/0!</v>
      </c>
      <c r="S624" s="246">
        <f>IF(L624="nio",0,IF(M624&gt;0,M624*J624/Y624,0))*VLOOKUP(B624,'2-Kosten per locatie'!$A$14:$C$56,3,FALSE)</f>
        <v>0</v>
      </c>
      <c r="T624" s="246">
        <f>IF(L624="nio",0,IF(N624&gt;0,N624*J624/Z624,0))*VLOOKUP(B624,'2-Kosten per locatie'!$A$14:$C$56,3,FALSE)</f>
        <v>0</v>
      </c>
      <c r="U624" s="246">
        <f>IF(L624="nio",0,IF(O624&gt;0,O624*J624/AA624,0))*VLOOKUP(B624,'2-Kosten per locatie'!$A$14:$C$56,3,FALSE)</f>
        <v>0</v>
      </c>
      <c r="V624" s="246">
        <f>IF(L624="nio",0,IF(P624&gt;0,P624*J624/Z624,0))*VLOOKUP(B624,'2-Kosten per locatie'!$A$14:$C$56,3,FALSE)</f>
        <v>0</v>
      </c>
      <c r="W624" s="246">
        <f>IF(L624="nio",0,IF(Q624&gt;0,Q624*J624/AA624,0))*VLOOKUP(B624,'2-Kosten per locatie'!$A$14:$C$56,3,FALSE)</f>
        <v>0</v>
      </c>
      <c r="X624" s="337">
        <f>IF(L624="nio",0,IF(L624&gt;0,VLOOKUP(H624,'3-Productie normen'!A:L,VLOOKUP(L624,'3-Productie normen'!$B$35:$C$38,2,FALSE),FALSE)))</f>
        <v>0</v>
      </c>
      <c r="Y624" s="337">
        <f t="shared" si="120"/>
        <v>0</v>
      </c>
      <c r="Z624" s="337">
        <f t="shared" si="121"/>
        <v>0</v>
      </c>
      <c r="AA624" s="337">
        <f t="shared" si="122"/>
        <v>0</v>
      </c>
      <c r="AB624" s="338" t="str">
        <f>VLOOKUP(H624,'3-Productie normen'!A:O,12,FALSE)</f>
        <v>B</v>
      </c>
      <c r="AC624" s="338"/>
      <c r="AE624" s="339">
        <f t="shared" si="118"/>
        <v>7038</v>
      </c>
    </row>
    <row r="625" spans="1:31" ht="14.1" customHeight="1">
      <c r="A625" s="71">
        <v>625</v>
      </c>
      <c r="B625" s="482" t="s">
        <v>76</v>
      </c>
      <c r="C625" s="482"/>
      <c r="D625" s="485" t="s">
        <v>231</v>
      </c>
      <c r="E625" s="334" t="s">
        <v>767</v>
      </c>
      <c r="F625" s="513" t="s">
        <v>185</v>
      </c>
      <c r="G625" s="298" t="s">
        <v>768</v>
      </c>
      <c r="H625" s="314" t="s">
        <v>135</v>
      </c>
      <c r="I625" s="459" t="s">
        <v>225</v>
      </c>
      <c r="J625" s="341">
        <v>6.6</v>
      </c>
      <c r="K625" s="336">
        <f t="shared" si="119"/>
        <v>255</v>
      </c>
      <c r="L625" s="247">
        <v>255</v>
      </c>
      <c r="M625" s="247"/>
      <c r="N625" s="247"/>
      <c r="O625" s="247"/>
      <c r="P625" s="247"/>
      <c r="Q625" s="247"/>
      <c r="R625" s="246" t="e">
        <f>IF(L625="nio",0,IF(L625&gt;0,L625*J625/X625,0))*VLOOKUP(B625,'2-Kosten per locatie'!$A$14:$C$56,3,FALSE)</f>
        <v>#DIV/0!</v>
      </c>
      <c r="S625" s="246">
        <f>IF(L625="nio",0,IF(M625&gt;0,M625*J625/Y625,0))*VLOOKUP(B625,'2-Kosten per locatie'!$A$14:$C$56,3,FALSE)</f>
        <v>0</v>
      </c>
      <c r="T625" s="246">
        <f>IF(L625="nio",0,IF(N625&gt;0,N625*J625/Z625,0))*VLOOKUP(B625,'2-Kosten per locatie'!$A$14:$C$56,3,FALSE)</f>
        <v>0</v>
      </c>
      <c r="U625" s="246">
        <f>IF(L625="nio",0,IF(O625&gt;0,O625*J625/AA625,0))*VLOOKUP(B625,'2-Kosten per locatie'!$A$14:$C$56,3,FALSE)</f>
        <v>0</v>
      </c>
      <c r="V625" s="246">
        <f>IF(L625="nio",0,IF(P625&gt;0,P625*J625/Z625,0))*VLOOKUP(B625,'2-Kosten per locatie'!$A$14:$C$56,3,FALSE)</f>
        <v>0</v>
      </c>
      <c r="W625" s="246">
        <f>IF(L625="nio",0,IF(Q625&gt;0,Q625*J625/AA625,0))*VLOOKUP(B625,'2-Kosten per locatie'!$A$14:$C$56,3,FALSE)</f>
        <v>0</v>
      </c>
      <c r="X625" s="337">
        <f>IF(L625="nio",0,IF(L625&gt;0,VLOOKUP(H625,'3-Productie normen'!A:L,VLOOKUP(L625,'3-Productie normen'!$B$35:$C$38,2,FALSE),FALSE)))</f>
        <v>0</v>
      </c>
      <c r="Y625" s="337">
        <f t="shared" si="120"/>
        <v>0</v>
      </c>
      <c r="Z625" s="337">
        <f t="shared" si="121"/>
        <v>0</v>
      </c>
      <c r="AA625" s="337">
        <f t="shared" si="122"/>
        <v>0</v>
      </c>
      <c r="AB625" s="338" t="str">
        <f>VLOOKUP(H625,'3-Productie normen'!A:O,12,FALSE)</f>
        <v>V</v>
      </c>
      <c r="AC625" s="338"/>
      <c r="AE625" s="339">
        <f t="shared" si="118"/>
        <v>1683</v>
      </c>
    </row>
    <row r="626" spans="1:31" ht="14.1" customHeight="1">
      <c r="A626" s="71">
        <v>626</v>
      </c>
      <c r="B626" s="482" t="s">
        <v>76</v>
      </c>
      <c r="C626" s="482"/>
      <c r="D626" s="485" t="s">
        <v>231</v>
      </c>
      <c r="E626" s="334"/>
      <c r="F626" s="513" t="s">
        <v>185</v>
      </c>
      <c r="G626" s="298" t="s">
        <v>769</v>
      </c>
      <c r="H626" s="298" t="s">
        <v>140</v>
      </c>
      <c r="I626" s="459" t="s">
        <v>225</v>
      </c>
      <c r="J626" s="341">
        <v>14</v>
      </c>
      <c r="K626" s="336">
        <f t="shared" si="119"/>
        <v>255</v>
      </c>
      <c r="L626" s="247">
        <v>255</v>
      </c>
      <c r="M626" s="247"/>
      <c r="N626" s="247"/>
      <c r="O626" s="247"/>
      <c r="P626" s="247"/>
      <c r="Q626" s="247"/>
      <c r="R626" s="246" t="e">
        <f>IF(L626="nio",0,IF(L626&gt;0,L626*J626/X626,0))*VLOOKUP(B626,'2-Kosten per locatie'!$A$14:$C$56,3,FALSE)</f>
        <v>#DIV/0!</v>
      </c>
      <c r="S626" s="246">
        <f>IF(L626="nio",0,IF(M626&gt;0,M626*J626/Y626,0))*VLOOKUP(B626,'2-Kosten per locatie'!$A$14:$C$56,3,FALSE)</f>
        <v>0</v>
      </c>
      <c r="T626" s="246">
        <f>IF(L626="nio",0,IF(N626&gt;0,N626*J626/Z626,0))*VLOOKUP(B626,'2-Kosten per locatie'!$A$14:$C$56,3,FALSE)</f>
        <v>0</v>
      </c>
      <c r="U626" s="246">
        <f>IF(L626="nio",0,IF(O626&gt;0,O626*J626/AA626,0))*VLOOKUP(B626,'2-Kosten per locatie'!$A$14:$C$56,3,FALSE)</f>
        <v>0</v>
      </c>
      <c r="V626" s="246">
        <f>IF(L626="nio",0,IF(P626&gt;0,P626*J626/Z626,0))*VLOOKUP(B626,'2-Kosten per locatie'!$A$14:$C$56,3,FALSE)</f>
        <v>0</v>
      </c>
      <c r="W626" s="246">
        <f>IF(L626="nio",0,IF(Q626&gt;0,Q626*J626/AA626,0))*VLOOKUP(B626,'2-Kosten per locatie'!$A$14:$C$56,3,FALSE)</f>
        <v>0</v>
      </c>
      <c r="X626" s="337">
        <f>IF(L626="nio",0,IF(L626&gt;0,VLOOKUP(H626,'3-Productie normen'!A:L,VLOOKUP(L626,'3-Productie normen'!$B$35:$C$38,2,FALSE),FALSE)))</f>
        <v>0</v>
      </c>
      <c r="Y626" s="337">
        <f t="shared" si="120"/>
        <v>0</v>
      </c>
      <c r="Z626" s="337">
        <f t="shared" si="121"/>
        <v>0</v>
      </c>
      <c r="AA626" s="337">
        <f t="shared" si="122"/>
        <v>0</v>
      </c>
      <c r="AB626" s="338" t="str">
        <f>VLOOKUP(H626,'3-Productie normen'!A:O,12,FALSE)</f>
        <v>V</v>
      </c>
      <c r="AC626" s="338"/>
      <c r="AE626" s="339">
        <f t="shared" si="118"/>
        <v>3570</v>
      </c>
    </row>
    <row r="627" spans="1:31" ht="14.1" customHeight="1">
      <c r="A627" s="71">
        <v>627</v>
      </c>
      <c r="B627" s="482" t="s">
        <v>76</v>
      </c>
      <c r="C627" s="482"/>
      <c r="D627" s="485" t="s">
        <v>231</v>
      </c>
      <c r="E627" s="334" t="s">
        <v>770</v>
      </c>
      <c r="F627" s="513" t="s">
        <v>307</v>
      </c>
      <c r="G627" s="298" t="s">
        <v>334</v>
      </c>
      <c r="H627" s="80" t="s">
        <v>146</v>
      </c>
      <c r="I627" s="69" t="s">
        <v>332</v>
      </c>
      <c r="J627" s="341">
        <v>587.5</v>
      </c>
      <c r="K627" s="336">
        <f t="shared" si="119"/>
        <v>365</v>
      </c>
      <c r="L627" s="247">
        <v>255</v>
      </c>
      <c r="M627" s="247"/>
      <c r="N627" s="247">
        <v>102</v>
      </c>
      <c r="O627" s="247"/>
      <c r="P627" s="247">
        <v>8</v>
      </c>
      <c r="Q627" s="247"/>
      <c r="R627" s="246" t="e">
        <f>IF(L627="nio",0,IF(L627&gt;0,L627*J627/X627,0))*VLOOKUP(B627,'2-Kosten per locatie'!$A$14:$C$56,3,FALSE)</f>
        <v>#DIV/0!</v>
      </c>
      <c r="S627" s="246">
        <f>IF(L627="nio",0,IF(M627&gt;0,M627*J627/Y627,0))*VLOOKUP(B627,'2-Kosten per locatie'!$A$14:$C$56,3,FALSE)</f>
        <v>0</v>
      </c>
      <c r="T627" s="246" t="e">
        <f>IF(L627="nio",0,IF(N627&gt;0,N627*J627/Z627,0))*VLOOKUP(B627,'2-Kosten per locatie'!$A$14:$C$56,3,FALSE)</f>
        <v>#DIV/0!</v>
      </c>
      <c r="U627" s="246">
        <f>IF(L627="nio",0,IF(O627&gt;0,O627*J627/AA627,0))*VLOOKUP(B627,'2-Kosten per locatie'!$A$14:$C$56,3,FALSE)</f>
        <v>0</v>
      </c>
      <c r="V627" s="246" t="e">
        <f>IF(L627="nio",0,IF(P627&gt;0,P627*J627/Z627,0))*VLOOKUP(B627,'2-Kosten per locatie'!$A$14:$C$56,3,FALSE)</f>
        <v>#DIV/0!</v>
      </c>
      <c r="W627" s="246">
        <f>IF(L627="nio",0,IF(Q627&gt;0,Q627*J627/AA627,0))*VLOOKUP(B627,'2-Kosten per locatie'!$A$14:$C$56,3,FALSE)</f>
        <v>0</v>
      </c>
      <c r="X627" s="337">
        <f>IF(L627="nio",0,IF(L627&gt;0,VLOOKUP(H627,'3-Productie normen'!A:L,VLOOKUP(L627,'3-Productie normen'!$B$35:$C$38,2,FALSE),FALSE)))</f>
        <v>0</v>
      </c>
      <c r="Y627" s="337">
        <f t="shared" si="120"/>
        <v>0</v>
      </c>
      <c r="Z627" s="337">
        <f t="shared" si="121"/>
        <v>0</v>
      </c>
      <c r="AA627" s="337">
        <f t="shared" si="122"/>
        <v>0</v>
      </c>
      <c r="AB627" s="338" t="str">
        <f>VLOOKUP(H627,'3-Productie normen'!A:O,12,FALSE)</f>
        <v>V</v>
      </c>
      <c r="AC627" s="338"/>
      <c r="AE627" s="339">
        <f t="shared" si="118"/>
        <v>214437.5</v>
      </c>
    </row>
    <row r="628" spans="1:31" ht="14.1" customHeight="1">
      <c r="A628" s="71">
        <v>628</v>
      </c>
      <c r="B628" s="482" t="s">
        <v>76</v>
      </c>
      <c r="C628" s="482"/>
      <c r="D628" s="485" t="s">
        <v>231</v>
      </c>
      <c r="E628" s="334"/>
      <c r="F628" s="513" t="s">
        <v>185</v>
      </c>
      <c r="G628" s="298" t="s">
        <v>189</v>
      </c>
      <c r="H628" s="314" t="s">
        <v>128</v>
      </c>
      <c r="I628" s="69" t="s">
        <v>332</v>
      </c>
      <c r="J628" s="341">
        <v>12.5</v>
      </c>
      <c r="K628" s="336">
        <f t="shared" si="119"/>
        <v>255</v>
      </c>
      <c r="L628" s="247">
        <v>255</v>
      </c>
      <c r="M628" s="247"/>
      <c r="N628" s="247"/>
      <c r="O628" s="247"/>
      <c r="P628" s="247"/>
      <c r="Q628" s="247"/>
      <c r="R628" s="246" t="e">
        <f>IF(L628="nio",0,IF(L628&gt;0,L628*J628/X628,0))*VLOOKUP(B628,'2-Kosten per locatie'!$A$14:$C$56,3,FALSE)</f>
        <v>#DIV/0!</v>
      </c>
      <c r="S628" s="246">
        <f>IF(L628="nio",0,IF(M628&gt;0,M628*J628/Y628,0))*VLOOKUP(B628,'2-Kosten per locatie'!$A$14:$C$56,3,FALSE)</f>
        <v>0</v>
      </c>
      <c r="T628" s="246">
        <f>IF(L628="nio",0,IF(N628&gt;0,N628*J628/Z628,0))*VLOOKUP(B628,'2-Kosten per locatie'!$A$14:$C$56,3,FALSE)</f>
        <v>0</v>
      </c>
      <c r="U628" s="246">
        <f>IF(L628="nio",0,IF(O628&gt;0,O628*J628/AA628,0))*VLOOKUP(B628,'2-Kosten per locatie'!$A$14:$C$56,3,FALSE)</f>
        <v>0</v>
      </c>
      <c r="V628" s="246">
        <f>IF(L628="nio",0,IF(P628&gt;0,P628*J628/Z628,0))*VLOOKUP(B628,'2-Kosten per locatie'!$A$14:$C$56,3,FALSE)</f>
        <v>0</v>
      </c>
      <c r="W628" s="246">
        <f>IF(L628="nio",0,IF(Q628&gt;0,Q628*J628/AA628,0))*VLOOKUP(B628,'2-Kosten per locatie'!$A$14:$C$56,3,FALSE)</f>
        <v>0</v>
      </c>
      <c r="X628" s="337">
        <f>IF(L628="nio",0,IF(L628&gt;0,VLOOKUP(H628,'3-Productie normen'!A:L,VLOOKUP(L628,'3-Productie normen'!$B$35:$C$38,2,FALSE),FALSE)))</f>
        <v>0</v>
      </c>
      <c r="Y628" s="337">
        <f t="shared" si="120"/>
        <v>0</v>
      </c>
      <c r="Z628" s="337">
        <f t="shared" si="121"/>
        <v>0</v>
      </c>
      <c r="AA628" s="337">
        <f t="shared" si="122"/>
        <v>0</v>
      </c>
      <c r="AB628" s="338" t="str">
        <f>VLOOKUP(H628,'3-Productie normen'!A:O,12,FALSE)</f>
        <v>B</v>
      </c>
      <c r="AC628" s="338"/>
      <c r="AE628" s="339">
        <f t="shared" si="118"/>
        <v>3187.5</v>
      </c>
    </row>
    <row r="629" spans="1:31" ht="14.1" customHeight="1">
      <c r="A629" s="71">
        <v>629</v>
      </c>
      <c r="B629" s="482" t="s">
        <v>76</v>
      </c>
      <c r="C629" s="482"/>
      <c r="D629" s="485" t="s">
        <v>231</v>
      </c>
      <c r="E629" s="334" t="s">
        <v>770</v>
      </c>
      <c r="F629" s="513" t="s">
        <v>307</v>
      </c>
      <c r="G629" s="298" t="s">
        <v>334</v>
      </c>
      <c r="H629" s="80" t="s">
        <v>146</v>
      </c>
      <c r="I629" s="69" t="s">
        <v>332</v>
      </c>
      <c r="J629" s="341">
        <v>47</v>
      </c>
      <c r="K629" s="336">
        <f t="shared" ref="K629" si="123">SUM(L629:Q629)</f>
        <v>255</v>
      </c>
      <c r="L629" s="247">
        <v>255</v>
      </c>
      <c r="M629" s="247"/>
      <c r="N629" s="247"/>
      <c r="O629" s="247"/>
      <c r="P629" s="247"/>
      <c r="Q629" s="247"/>
      <c r="R629" s="246" t="e">
        <f>IF(L629="nio",0,IF(L629&gt;0,L629*J629/X629,0))*VLOOKUP(B629,'2-Kosten per locatie'!$A$14:$C$56,3,FALSE)</f>
        <v>#DIV/0!</v>
      </c>
      <c r="S629" s="246">
        <f>IF(L629="nio",0,IF(M629&gt;0,M629*J629/Y629,0))*VLOOKUP(B629,'2-Kosten per locatie'!$A$14:$C$56,3,FALSE)</f>
        <v>0</v>
      </c>
      <c r="T629" s="246">
        <f>IF(L629="nio",0,IF(N629&gt;0,N629*J629/Z629,0))*VLOOKUP(B629,'2-Kosten per locatie'!$A$14:$C$56,3,FALSE)</f>
        <v>0</v>
      </c>
      <c r="U629" s="246">
        <f>IF(L629="nio",0,IF(O629&gt;0,O629*J629/AA629,0))*VLOOKUP(B629,'2-Kosten per locatie'!$A$14:$C$56,3,FALSE)</f>
        <v>0</v>
      </c>
      <c r="V629" s="246">
        <f>IF(L629="nio",0,IF(P629&gt;0,P629*J629/Z629,0))*VLOOKUP(B629,'2-Kosten per locatie'!$A$14:$C$56,3,FALSE)</f>
        <v>0</v>
      </c>
      <c r="W629" s="246">
        <f>IF(L629="nio",0,IF(Q629&gt;0,Q629*J629/AA629,0))*VLOOKUP(B629,'2-Kosten per locatie'!$A$14:$C$56,3,FALSE)</f>
        <v>0</v>
      </c>
      <c r="X629" s="337">
        <f>IF(L629="nio",0,IF(L629&gt;0,VLOOKUP(H629,'3-Productie normen'!A:L,VLOOKUP(L629,'3-Productie normen'!$B$35:$C$38,2,FALSE),FALSE)))</f>
        <v>0</v>
      </c>
      <c r="Y629" s="337">
        <f t="shared" ref="Y629" si="124">IF(M629&gt;0,X629*$Y$8,0)</f>
        <v>0</v>
      </c>
      <c r="Z629" s="337">
        <f t="shared" ref="Z629" si="125">IF((OR(N629&gt;0,P629&gt;0)),X629*$Z$8,0)</f>
        <v>0</v>
      </c>
      <c r="AA629" s="337">
        <f t="shared" ref="AA629" si="126">IF((OR(O629&gt;0,Q629&gt;0)),X629*$AA$8,0)</f>
        <v>0</v>
      </c>
      <c r="AB629" s="338" t="str">
        <f>VLOOKUP(H629,'3-Productie normen'!A:O,12,FALSE)</f>
        <v>V</v>
      </c>
      <c r="AC629" s="338"/>
      <c r="AE629" s="339">
        <f t="shared" si="118"/>
        <v>11985</v>
      </c>
    </row>
    <row r="630" spans="1:31" ht="14.1" customHeight="1">
      <c r="A630" s="71">
        <v>630</v>
      </c>
      <c r="B630" s="482" t="s">
        <v>76</v>
      </c>
      <c r="C630" s="482"/>
      <c r="D630" s="485" t="s">
        <v>231</v>
      </c>
      <c r="E630" s="334" t="s">
        <v>770</v>
      </c>
      <c r="F630" s="513" t="s">
        <v>307</v>
      </c>
      <c r="G630" s="298" t="s">
        <v>334</v>
      </c>
      <c r="H630" s="80" t="s">
        <v>147</v>
      </c>
      <c r="I630" s="69" t="s">
        <v>332</v>
      </c>
      <c r="J630" s="341">
        <v>188</v>
      </c>
      <c r="K630" s="336">
        <f t="shared" si="119"/>
        <v>52</v>
      </c>
      <c r="L630" s="247"/>
      <c r="M630" s="247"/>
      <c r="N630" s="247">
        <v>52</v>
      </c>
      <c r="O630" s="247"/>
      <c r="P630" s="247"/>
      <c r="Q630" s="247"/>
      <c r="R630" s="246">
        <f>IF(L630="nio",0,IF(L630&gt;0,L630*J630/X630,0))*VLOOKUP(B630,'2-Kosten per locatie'!$A$14:$C$56,3,FALSE)</f>
        <v>0</v>
      </c>
      <c r="S630" s="246">
        <f>IF(L630="nio",0,IF(M630&gt;0,M630*J630/Y630,0))*VLOOKUP(B630,'2-Kosten per locatie'!$A$14:$C$56,3,FALSE)</f>
        <v>0</v>
      </c>
      <c r="T630" s="246" t="e">
        <f>IF(L630="nio",0,IF(N630&gt;0,N630*J630/Z630,0))*VLOOKUP(B630,'2-Kosten per locatie'!$A$14:$C$56,3,FALSE)</f>
        <v>#DIV/0!</v>
      </c>
      <c r="U630" s="246">
        <f>IF(L630="nio",0,IF(O630&gt;0,O630*J630/AA630,0))*VLOOKUP(B630,'2-Kosten per locatie'!$A$14:$C$56,3,FALSE)</f>
        <v>0</v>
      </c>
      <c r="V630" s="246">
        <f>IF(L630="nio",0,IF(P630&gt;0,P630*J630/Z630,0))*VLOOKUP(B630,'2-Kosten per locatie'!$A$14:$C$56,3,FALSE)</f>
        <v>0</v>
      </c>
      <c r="W630" s="246">
        <f>IF(L630="nio",0,IF(Q630&gt;0,Q630*J630/AA630,0))*VLOOKUP(B630,'2-Kosten per locatie'!$A$14:$C$56,3,FALSE)</f>
        <v>0</v>
      </c>
      <c r="X630" s="337">
        <f>IF(L630="nio",0,IF(OR(L630&gt;0,N630&gt;0),VLOOKUP(H630,'3-Productie normen'!A:L,VLOOKUP(K630,'3-Productie normen'!$B$35:$C$38,2,FALSE),FALSE)))</f>
        <v>0</v>
      </c>
      <c r="Y630" s="337">
        <f t="shared" si="120"/>
        <v>0</v>
      </c>
      <c r="Z630" s="337">
        <f t="shared" si="121"/>
        <v>0</v>
      </c>
      <c r="AA630" s="337">
        <f t="shared" si="122"/>
        <v>0</v>
      </c>
      <c r="AB630" s="338" t="str">
        <f>VLOOKUP(H630,'3-Productie normen'!A:O,12,FALSE)</f>
        <v>V</v>
      </c>
      <c r="AC630" s="338"/>
      <c r="AE630" s="339">
        <f t="shared" si="118"/>
        <v>9776</v>
      </c>
    </row>
    <row r="631" spans="1:31" ht="14.1" customHeight="1">
      <c r="A631" s="71">
        <v>631</v>
      </c>
      <c r="B631" s="482" t="s">
        <v>76</v>
      </c>
      <c r="C631" s="482"/>
      <c r="D631" s="485" t="s">
        <v>231</v>
      </c>
      <c r="E631" s="334" t="s">
        <v>770</v>
      </c>
      <c r="F631" s="513" t="s">
        <v>307</v>
      </c>
      <c r="G631" s="298" t="s">
        <v>771</v>
      </c>
      <c r="H631" s="80" t="s">
        <v>146</v>
      </c>
      <c r="I631" s="69" t="s">
        <v>332</v>
      </c>
      <c r="J631" s="341">
        <v>72</v>
      </c>
      <c r="K631" s="336">
        <f t="shared" ref="K631" si="127">SUM(L631:Q631)</f>
        <v>255</v>
      </c>
      <c r="L631" s="247">
        <v>255</v>
      </c>
      <c r="M631" s="247"/>
      <c r="N631" s="247"/>
      <c r="O631" s="247"/>
      <c r="P631" s="247"/>
      <c r="Q631" s="247"/>
      <c r="R631" s="246" t="e">
        <f>IF(L631="nio",0,IF(L631&gt;0,L631*J631/X631,0))*VLOOKUP(B631,'2-Kosten per locatie'!$A$14:$C$56,3,FALSE)</f>
        <v>#DIV/0!</v>
      </c>
      <c r="S631" s="246">
        <f>IF(L631="nio",0,IF(M631&gt;0,M631*J631/Y631,0))*VLOOKUP(B631,'2-Kosten per locatie'!$A$14:$C$56,3,FALSE)</f>
        <v>0</v>
      </c>
      <c r="T631" s="246">
        <f>IF(L631="nio",0,IF(N631&gt;0,N631*J631/Z631,0))*VLOOKUP(B631,'2-Kosten per locatie'!$A$14:$C$56,3,FALSE)</f>
        <v>0</v>
      </c>
      <c r="U631" s="246">
        <f>IF(L631="nio",0,IF(O631&gt;0,O631*J631/AA631,0))*VLOOKUP(B631,'2-Kosten per locatie'!$A$14:$C$56,3,FALSE)</f>
        <v>0</v>
      </c>
      <c r="V631" s="246">
        <f>IF(L631="nio",0,IF(P631&gt;0,P631*J631/Z631,0))*VLOOKUP(B631,'2-Kosten per locatie'!$A$14:$C$56,3,FALSE)</f>
        <v>0</v>
      </c>
      <c r="W631" s="246">
        <f>IF(L631="nio",0,IF(Q631&gt;0,Q631*J631/AA631,0))*VLOOKUP(B631,'2-Kosten per locatie'!$A$14:$C$56,3,FALSE)</f>
        <v>0</v>
      </c>
      <c r="X631" s="337">
        <f>IF(L631="nio",0,IF(L631&gt;0,VLOOKUP(H631,'3-Productie normen'!A:L,VLOOKUP(L631,'3-Productie normen'!$B$35:$C$38,2,FALSE),FALSE)))</f>
        <v>0</v>
      </c>
      <c r="Y631" s="337">
        <f t="shared" ref="Y631" si="128">IF(M631&gt;0,X631*$Y$8,0)</f>
        <v>0</v>
      </c>
      <c r="Z631" s="337">
        <f t="shared" ref="Z631" si="129">IF((OR(N631&gt;0,P631&gt;0)),X631*$Z$8,0)</f>
        <v>0</v>
      </c>
      <c r="AA631" s="337">
        <f t="shared" ref="AA631" si="130">IF((OR(O631&gt;0,Q631&gt;0)),X631*$AA$8,0)</f>
        <v>0</v>
      </c>
      <c r="AB631" s="338" t="str">
        <f>VLOOKUP(H631,'3-Productie normen'!A:O,12,FALSE)</f>
        <v>V</v>
      </c>
      <c r="AC631" s="338"/>
      <c r="AE631" s="339">
        <f t="shared" si="118"/>
        <v>18360</v>
      </c>
    </row>
    <row r="632" spans="1:31" ht="14.1" customHeight="1">
      <c r="A632" s="71">
        <v>632</v>
      </c>
      <c r="B632" s="482" t="s">
        <v>76</v>
      </c>
      <c r="C632" s="482"/>
      <c r="D632" s="485" t="s">
        <v>231</v>
      </c>
      <c r="E632" s="334" t="s">
        <v>770</v>
      </c>
      <c r="F632" s="513" t="s">
        <v>307</v>
      </c>
      <c r="G632" s="298" t="s">
        <v>771</v>
      </c>
      <c r="H632" s="80" t="s">
        <v>147</v>
      </c>
      <c r="I632" s="69" t="s">
        <v>332</v>
      </c>
      <c r="J632" s="341">
        <v>288</v>
      </c>
      <c r="K632" s="336">
        <f t="shared" si="119"/>
        <v>52</v>
      </c>
      <c r="L632" s="247"/>
      <c r="M632" s="247"/>
      <c r="N632" s="247">
        <v>52</v>
      </c>
      <c r="O632" s="247"/>
      <c r="P632" s="247"/>
      <c r="Q632" s="247"/>
      <c r="R632" s="246">
        <f>IF(L632="nio",0,IF(L632&gt;0,L632*J632/X632,0))*VLOOKUP(B632,'2-Kosten per locatie'!$A$14:$C$56,3,FALSE)</f>
        <v>0</v>
      </c>
      <c r="S632" s="246">
        <f>IF(L632="nio",0,IF(M632&gt;0,M632*J632/Y632,0))*VLOOKUP(B632,'2-Kosten per locatie'!$A$14:$C$56,3,FALSE)</f>
        <v>0</v>
      </c>
      <c r="T632" s="246" t="e">
        <f>IF(L632="nio",0,IF(N632&gt;0,N632*J632/Z632,0))*VLOOKUP(B632,'2-Kosten per locatie'!$A$14:$C$56,3,FALSE)</f>
        <v>#DIV/0!</v>
      </c>
      <c r="U632" s="246">
        <f>IF(L632="nio",0,IF(O632&gt;0,O632*J632/AA632,0))*VLOOKUP(B632,'2-Kosten per locatie'!$A$14:$C$56,3,FALSE)</f>
        <v>0</v>
      </c>
      <c r="V632" s="246">
        <f>IF(L632="nio",0,IF(P632&gt;0,P632*J632/Z632,0))*VLOOKUP(B632,'2-Kosten per locatie'!$A$14:$C$56,3,FALSE)</f>
        <v>0</v>
      </c>
      <c r="W632" s="246">
        <f>IF(L632="nio",0,IF(Q632&gt;0,Q632*J632/AA632,0))*VLOOKUP(B632,'2-Kosten per locatie'!$A$14:$C$56,3,FALSE)</f>
        <v>0</v>
      </c>
      <c r="X632" s="337">
        <f>IF(L632="nio",0,IF(OR(L632&gt;0,N632&gt;0),VLOOKUP(H632,'3-Productie normen'!A:L,VLOOKUP(K632,'3-Productie normen'!$B$35:$C$38,2,FALSE),FALSE)))</f>
        <v>0</v>
      </c>
      <c r="Y632" s="337">
        <f t="shared" si="120"/>
        <v>0</v>
      </c>
      <c r="Z632" s="337">
        <f t="shared" si="121"/>
        <v>0</v>
      </c>
      <c r="AA632" s="337">
        <f t="shared" si="122"/>
        <v>0</v>
      </c>
      <c r="AB632" s="338" t="str">
        <f>VLOOKUP(H632,'3-Productie normen'!A:O,12,FALSE)</f>
        <v>V</v>
      </c>
      <c r="AC632" s="338"/>
      <c r="AE632" s="339">
        <f t="shared" si="118"/>
        <v>14976</v>
      </c>
    </row>
    <row r="633" spans="1:31" ht="14.1" customHeight="1">
      <c r="A633" s="71">
        <v>633</v>
      </c>
      <c r="B633" s="482" t="s">
        <v>76</v>
      </c>
      <c r="C633" s="482"/>
      <c r="D633" s="485" t="s">
        <v>231</v>
      </c>
      <c r="E633" s="334" t="s">
        <v>770</v>
      </c>
      <c r="F633" s="513" t="s">
        <v>185</v>
      </c>
      <c r="G633" s="298" t="s">
        <v>772</v>
      </c>
      <c r="H633" s="314" t="s">
        <v>141</v>
      </c>
      <c r="I633" s="69" t="s">
        <v>358</v>
      </c>
      <c r="J633" s="341">
        <v>8</v>
      </c>
      <c r="K633" s="336">
        <f t="shared" si="119"/>
        <v>730</v>
      </c>
      <c r="L633" s="247">
        <v>255</v>
      </c>
      <c r="M633" s="247">
        <v>255</v>
      </c>
      <c r="N633" s="247">
        <v>102</v>
      </c>
      <c r="O633" s="247">
        <v>102</v>
      </c>
      <c r="P633" s="247">
        <v>8</v>
      </c>
      <c r="Q633" s="247">
        <v>8</v>
      </c>
      <c r="R633" s="246" t="e">
        <f>IF(L633="nio",0,IF(L633&gt;0,L633*J633/X633,0))*VLOOKUP(B633,'2-Kosten per locatie'!$A$14:$C$56,3,FALSE)</f>
        <v>#DIV/0!</v>
      </c>
      <c r="S633" s="246" t="e">
        <f>IF(L633="nio",0,IF(M633&gt;0,M633*J633/Y633,0))*VLOOKUP(B633,'2-Kosten per locatie'!$A$14:$C$56,3,FALSE)</f>
        <v>#DIV/0!</v>
      </c>
      <c r="T633" s="246" t="e">
        <f>IF(L633="nio",0,IF(N633&gt;0,N633*J633/Z633,0))*VLOOKUP(B633,'2-Kosten per locatie'!$A$14:$C$56,3,FALSE)</f>
        <v>#DIV/0!</v>
      </c>
      <c r="U633" s="246" t="e">
        <f>IF(L633="nio",0,IF(O633&gt;0,O633*J633/AA633,0))*VLOOKUP(B633,'2-Kosten per locatie'!$A$14:$C$56,3,FALSE)</f>
        <v>#DIV/0!</v>
      </c>
      <c r="V633" s="246" t="e">
        <f>IF(L633="nio",0,IF(P633&gt;0,P633*J633/Z633,0))*VLOOKUP(B633,'2-Kosten per locatie'!$A$14:$C$56,3,FALSE)</f>
        <v>#DIV/0!</v>
      </c>
      <c r="W633" s="246" t="e">
        <f>IF(L633="nio",0,IF(Q633&gt;0,Q633*J633/AA633,0))*VLOOKUP(B633,'2-Kosten per locatie'!$A$14:$C$56,3,FALSE)</f>
        <v>#DIV/0!</v>
      </c>
      <c r="X633" s="337">
        <f>IF(L633="nio",0,IF(L633&gt;0,VLOOKUP(H633,'3-Productie normen'!A:L,VLOOKUP(L633,'3-Productie normen'!$B$35:$C$38,2,FALSE),FALSE)))</f>
        <v>0</v>
      </c>
      <c r="Y633" s="337">
        <f t="shared" si="120"/>
        <v>0</v>
      </c>
      <c r="Z633" s="337">
        <f t="shared" si="121"/>
        <v>0</v>
      </c>
      <c r="AA633" s="337">
        <f t="shared" si="122"/>
        <v>0</v>
      </c>
      <c r="AB633" s="338" t="str">
        <f>VLOOKUP(H633,'3-Productie normen'!A:O,12,FALSE)</f>
        <v>S</v>
      </c>
      <c r="AC633" s="338"/>
      <c r="AE633" s="339">
        <f t="shared" si="118"/>
        <v>5840</v>
      </c>
    </row>
    <row r="634" spans="1:31" ht="14.1" customHeight="1">
      <c r="A634" s="71">
        <v>634</v>
      </c>
      <c r="B634" s="482" t="s">
        <v>76</v>
      </c>
      <c r="C634" s="482"/>
      <c r="D634" s="485" t="s">
        <v>231</v>
      </c>
      <c r="E634" s="334" t="s">
        <v>770</v>
      </c>
      <c r="F634" s="513" t="s">
        <v>185</v>
      </c>
      <c r="G634" s="298" t="s">
        <v>773</v>
      </c>
      <c r="H634" s="80" t="s">
        <v>146</v>
      </c>
      <c r="I634" s="69" t="s">
        <v>332</v>
      </c>
      <c r="J634" s="341">
        <v>203</v>
      </c>
      <c r="K634" s="501">
        <f t="shared" ref="K634" si="131">SUM(L634:Q634)</f>
        <v>255</v>
      </c>
      <c r="L634" s="247">
        <v>255</v>
      </c>
      <c r="M634" s="247"/>
      <c r="N634" s="247"/>
      <c r="O634" s="247"/>
      <c r="P634" s="247"/>
      <c r="Q634" s="247"/>
      <c r="R634" s="246" t="e">
        <f>IF(L634="nio",0,IF(L634&gt;0,L634*J634/X634,0))*VLOOKUP(B634,'2-Kosten per locatie'!$A$14:$C$56,3,FALSE)</f>
        <v>#DIV/0!</v>
      </c>
      <c r="S634" s="246">
        <f>IF(L634="nio",0,IF(M634&gt;0,M634*J634/Y634,0))*VLOOKUP(B634,'2-Kosten per locatie'!$A$14:$C$56,3,FALSE)</f>
        <v>0</v>
      </c>
      <c r="T634" s="246">
        <f>IF(L634="nio",0,IF(N634&gt;0,N634*J634/Z634,0))*VLOOKUP(B634,'2-Kosten per locatie'!$A$14:$C$56,3,FALSE)</f>
        <v>0</v>
      </c>
      <c r="U634" s="246">
        <f>IF(L634="nio",0,IF(O634&gt;0,O634*J634/AA634,0))*VLOOKUP(B634,'2-Kosten per locatie'!$A$14:$C$56,3,FALSE)</f>
        <v>0</v>
      </c>
      <c r="V634" s="246">
        <f>IF(L634="nio",0,IF(P634&gt;0,P634*J634/Z634,0))*VLOOKUP(B634,'2-Kosten per locatie'!$A$14:$C$56,3,FALSE)</f>
        <v>0</v>
      </c>
      <c r="W634" s="246">
        <f>IF(L634="nio",0,IF(Q634&gt;0,Q634*J634/AA634,0))*VLOOKUP(B634,'2-Kosten per locatie'!$A$14:$C$56,3,FALSE)</f>
        <v>0</v>
      </c>
      <c r="X634" s="337">
        <f>IF(L634="nio",0,IF(L634&gt;0,VLOOKUP(H634,'3-Productie normen'!A:L,VLOOKUP(L634,'3-Productie normen'!$B$35:$C$38,2,FALSE),FALSE)))</f>
        <v>0</v>
      </c>
      <c r="Y634" s="337">
        <f t="shared" ref="Y634" si="132">IF(M634&gt;0,X634*$Y$8,0)</f>
        <v>0</v>
      </c>
      <c r="Z634" s="337">
        <f t="shared" ref="Z634" si="133">IF((OR(N634&gt;0,P634&gt;0)),X634*$Z$8,0)</f>
        <v>0</v>
      </c>
      <c r="AA634" s="337">
        <f t="shared" ref="AA634" si="134">IF((OR(O634&gt;0,Q634&gt;0)),X634*$AA$8,0)</f>
        <v>0</v>
      </c>
      <c r="AB634" s="338" t="str">
        <f>VLOOKUP(H634,'3-Productie normen'!A:O,12,FALSE)</f>
        <v>V</v>
      </c>
      <c r="AC634" s="338"/>
      <c r="AE634" s="339">
        <f t="shared" si="118"/>
        <v>51765</v>
      </c>
    </row>
    <row r="635" spans="1:31" ht="14.1" customHeight="1">
      <c r="A635" s="71">
        <v>635</v>
      </c>
      <c r="B635" s="482" t="s">
        <v>76</v>
      </c>
      <c r="C635" s="482"/>
      <c r="D635" s="485" t="s">
        <v>231</v>
      </c>
      <c r="E635" s="334" t="s">
        <v>770</v>
      </c>
      <c r="F635" s="513" t="s">
        <v>185</v>
      </c>
      <c r="G635" s="298" t="s">
        <v>773</v>
      </c>
      <c r="H635" s="80" t="s">
        <v>147</v>
      </c>
      <c r="I635" s="69" t="s">
        <v>332</v>
      </c>
      <c r="J635" s="341">
        <v>811</v>
      </c>
      <c r="K635" s="501">
        <f t="shared" si="119"/>
        <v>52</v>
      </c>
      <c r="L635" s="247"/>
      <c r="M635" s="247"/>
      <c r="N635" s="247">
        <v>52</v>
      </c>
      <c r="O635" s="247"/>
      <c r="P635" s="247"/>
      <c r="Q635" s="247"/>
      <c r="R635" s="246">
        <f>IF(L635="nio",0,IF(L635&gt;0,L635*J635/X635,0))*VLOOKUP(B635,'2-Kosten per locatie'!$A$14:$C$56,3,FALSE)</f>
        <v>0</v>
      </c>
      <c r="S635" s="246">
        <f>IF(L635="nio",0,IF(M635&gt;0,M635*J635/Y635,0))*VLOOKUP(B635,'2-Kosten per locatie'!$A$14:$C$56,3,FALSE)</f>
        <v>0</v>
      </c>
      <c r="T635" s="246" t="e">
        <f>IF(L635="nio",0,IF(N635&gt;0,N635*J635/Z635,0))*VLOOKUP(B635,'2-Kosten per locatie'!$A$14:$C$56,3,FALSE)</f>
        <v>#DIV/0!</v>
      </c>
      <c r="U635" s="246">
        <f>IF(L635="nio",0,IF(O635&gt;0,O635*J635/AA635,0))*VLOOKUP(B635,'2-Kosten per locatie'!$A$14:$C$56,3,FALSE)</f>
        <v>0</v>
      </c>
      <c r="V635" s="246">
        <f>IF(L635="nio",0,IF(P635&gt;0,P635*J635/Z635,0))*VLOOKUP(B635,'2-Kosten per locatie'!$A$14:$C$56,3,FALSE)</f>
        <v>0</v>
      </c>
      <c r="W635" s="246">
        <f>IF(L635="nio",0,IF(Q635&gt;0,Q635*J635/AA635,0))*VLOOKUP(B635,'2-Kosten per locatie'!$A$14:$C$56,3,FALSE)</f>
        <v>0</v>
      </c>
      <c r="X635" s="337">
        <f>IF(L635="nio",0,IF(OR(L635&gt;0,N635&gt;0),VLOOKUP(H635,'3-Productie normen'!A:L,VLOOKUP(K635,'3-Productie normen'!$B$35:$C$38,2,FALSE),FALSE)))</f>
        <v>0</v>
      </c>
      <c r="Y635" s="337">
        <f t="shared" si="120"/>
        <v>0</v>
      </c>
      <c r="Z635" s="337">
        <f t="shared" si="121"/>
        <v>0</v>
      </c>
      <c r="AA635" s="337">
        <f t="shared" si="122"/>
        <v>0</v>
      </c>
      <c r="AB635" s="338" t="str">
        <f>VLOOKUP(H635,'3-Productie normen'!A:O,12,FALSE)</f>
        <v>V</v>
      </c>
      <c r="AC635" s="338"/>
      <c r="AE635" s="339">
        <f t="shared" si="118"/>
        <v>42172</v>
      </c>
    </row>
    <row r="636" spans="1:31" ht="14.1" customHeight="1">
      <c r="A636" s="71">
        <v>636</v>
      </c>
      <c r="B636" s="482" t="s">
        <v>76</v>
      </c>
      <c r="C636" s="482"/>
      <c r="D636" s="485" t="s">
        <v>231</v>
      </c>
      <c r="E636" s="334" t="s">
        <v>770</v>
      </c>
      <c r="F636" s="513" t="s">
        <v>185</v>
      </c>
      <c r="G636" s="298" t="s">
        <v>774</v>
      </c>
      <c r="H636" s="80" t="s">
        <v>146</v>
      </c>
      <c r="I636" s="69" t="s">
        <v>332</v>
      </c>
      <c r="J636" s="341">
        <v>52</v>
      </c>
      <c r="K636" s="501">
        <f t="shared" ref="K636" si="135">SUM(L636:Q636)</f>
        <v>255</v>
      </c>
      <c r="L636" s="247">
        <v>255</v>
      </c>
      <c r="M636" s="247"/>
      <c r="N636" s="247"/>
      <c r="O636" s="247"/>
      <c r="P636" s="247"/>
      <c r="Q636" s="247"/>
      <c r="R636" s="246" t="e">
        <f>IF(L636="nio",0,IF(L636&gt;0,L636*J636/X636,0))*VLOOKUP(B636,'2-Kosten per locatie'!$A$14:$C$56,3,FALSE)</f>
        <v>#DIV/0!</v>
      </c>
      <c r="S636" s="246">
        <f>IF(L636="nio",0,IF(M636&gt;0,M636*J636/Y636,0))*VLOOKUP(B636,'2-Kosten per locatie'!$A$14:$C$56,3,FALSE)</f>
        <v>0</v>
      </c>
      <c r="T636" s="246">
        <f>IF(L636="nio",0,IF(N636&gt;0,N636*J636/Z636,0))*VLOOKUP(B636,'2-Kosten per locatie'!$A$14:$C$56,3,FALSE)</f>
        <v>0</v>
      </c>
      <c r="U636" s="246">
        <f>IF(L636="nio",0,IF(O636&gt;0,O636*J636/AA636,0))*VLOOKUP(B636,'2-Kosten per locatie'!$A$14:$C$56,3,FALSE)</f>
        <v>0</v>
      </c>
      <c r="V636" s="246">
        <f>IF(L636="nio",0,IF(P636&gt;0,P636*J636/Z636,0))*VLOOKUP(B636,'2-Kosten per locatie'!$A$14:$C$56,3,FALSE)</f>
        <v>0</v>
      </c>
      <c r="W636" s="246">
        <f>IF(L636="nio",0,IF(Q636&gt;0,Q636*J636/AA636,0))*VLOOKUP(B636,'2-Kosten per locatie'!$A$14:$C$56,3,FALSE)</f>
        <v>0</v>
      </c>
      <c r="X636" s="337">
        <f>IF(L636="nio",0,IF(L636&gt;0,VLOOKUP(H636,'3-Productie normen'!A:L,VLOOKUP(L636,'3-Productie normen'!$B$35:$C$38,2,FALSE),FALSE)))</f>
        <v>0</v>
      </c>
      <c r="Y636" s="337">
        <f t="shared" ref="Y636" si="136">IF(M636&gt;0,X636*$Y$8,0)</f>
        <v>0</v>
      </c>
      <c r="Z636" s="337">
        <f t="shared" ref="Z636" si="137">IF((OR(N636&gt;0,P636&gt;0)),X636*$Z$8,0)</f>
        <v>0</v>
      </c>
      <c r="AA636" s="337">
        <f t="shared" ref="AA636" si="138">IF((OR(O636&gt;0,Q636&gt;0)),X636*$AA$8,0)</f>
        <v>0</v>
      </c>
      <c r="AB636" s="338" t="str">
        <f>VLOOKUP(H636,'3-Productie normen'!A:O,12,FALSE)</f>
        <v>V</v>
      </c>
      <c r="AC636" s="338"/>
      <c r="AE636" s="339">
        <f t="shared" si="118"/>
        <v>13260</v>
      </c>
    </row>
    <row r="637" spans="1:31" ht="14.1" customHeight="1">
      <c r="A637" s="71">
        <v>637</v>
      </c>
      <c r="B637" s="482" t="s">
        <v>76</v>
      </c>
      <c r="C637" s="482"/>
      <c r="D637" s="485" t="s">
        <v>231</v>
      </c>
      <c r="E637" s="334" t="s">
        <v>770</v>
      </c>
      <c r="F637" s="513" t="s">
        <v>185</v>
      </c>
      <c r="G637" s="298" t="s">
        <v>774</v>
      </c>
      <c r="H637" s="80" t="s">
        <v>147</v>
      </c>
      <c r="I637" s="69" t="s">
        <v>332</v>
      </c>
      <c r="J637" s="341">
        <v>208</v>
      </c>
      <c r="K637" s="501">
        <f t="shared" si="119"/>
        <v>52</v>
      </c>
      <c r="L637" s="247"/>
      <c r="M637" s="247"/>
      <c r="N637" s="247">
        <v>52</v>
      </c>
      <c r="O637" s="247"/>
      <c r="P637" s="247"/>
      <c r="Q637" s="247"/>
      <c r="R637" s="246">
        <f>IF(L637="nio",0,IF(L637&gt;0,L637*J637/X637,0))*VLOOKUP(B637,'2-Kosten per locatie'!$A$14:$C$56,3,FALSE)</f>
        <v>0</v>
      </c>
      <c r="S637" s="246">
        <f>IF(L637="nio",0,IF(M637&gt;0,M637*J637/Y637,0))*VLOOKUP(B637,'2-Kosten per locatie'!$A$14:$C$56,3,FALSE)</f>
        <v>0</v>
      </c>
      <c r="T637" s="246" t="e">
        <f>IF(L637="nio",0,IF(N637&gt;0,N637*J637/Z637,0))*VLOOKUP(B637,'2-Kosten per locatie'!$A$14:$C$56,3,FALSE)</f>
        <v>#DIV/0!</v>
      </c>
      <c r="U637" s="246">
        <f>IF(L637="nio",0,IF(O637&gt;0,O637*J637/AA637,0))*VLOOKUP(B637,'2-Kosten per locatie'!$A$14:$C$56,3,FALSE)</f>
        <v>0</v>
      </c>
      <c r="V637" s="246">
        <f>IF(L637="nio",0,IF(P637&gt;0,P637*J637/Z637,0))*VLOOKUP(B637,'2-Kosten per locatie'!$A$14:$C$56,3,FALSE)</f>
        <v>0</v>
      </c>
      <c r="W637" s="246">
        <f>IF(L637="nio",0,IF(Q637&gt;0,Q637*J637/AA637,0))*VLOOKUP(B637,'2-Kosten per locatie'!$A$14:$C$56,3,FALSE)</f>
        <v>0</v>
      </c>
      <c r="X637" s="337">
        <f>IF(L637="nio",0,IF(OR(L637&gt;0,N637&gt;0),VLOOKUP(H637,'3-Productie normen'!A:L,VLOOKUP(K637,'3-Productie normen'!$B$35:$C$38,2,FALSE),FALSE)))</f>
        <v>0</v>
      </c>
      <c r="Y637" s="337">
        <f t="shared" si="120"/>
        <v>0</v>
      </c>
      <c r="Z637" s="337">
        <f t="shared" si="121"/>
        <v>0</v>
      </c>
      <c r="AA637" s="337">
        <f t="shared" si="122"/>
        <v>0</v>
      </c>
      <c r="AB637" s="338" t="str">
        <f>VLOOKUP(H637,'3-Productie normen'!A:O,12,FALSE)</f>
        <v>V</v>
      </c>
      <c r="AC637" s="338"/>
      <c r="AE637" s="339">
        <f t="shared" si="118"/>
        <v>10816</v>
      </c>
    </row>
    <row r="638" spans="1:31" ht="14.1" customHeight="1">
      <c r="A638" s="71">
        <v>638</v>
      </c>
      <c r="B638" s="482" t="s">
        <v>76</v>
      </c>
      <c r="C638" s="482"/>
      <c r="D638" s="485" t="s">
        <v>231</v>
      </c>
      <c r="E638" s="334" t="s">
        <v>770</v>
      </c>
      <c r="F638" s="513" t="s">
        <v>185</v>
      </c>
      <c r="G638" s="298" t="s">
        <v>775</v>
      </c>
      <c r="H638" s="80" t="s">
        <v>146</v>
      </c>
      <c r="I638" s="69" t="s">
        <v>332</v>
      </c>
      <c r="J638" s="341">
        <v>56</v>
      </c>
      <c r="K638" s="501">
        <f t="shared" ref="K638" si="139">SUM(L638:Q638)</f>
        <v>255</v>
      </c>
      <c r="L638" s="247">
        <v>255</v>
      </c>
      <c r="M638" s="247"/>
      <c r="N638" s="247"/>
      <c r="O638" s="247"/>
      <c r="P638" s="247"/>
      <c r="Q638" s="247"/>
      <c r="R638" s="246" t="e">
        <f>IF(L638="nio",0,IF(L638&gt;0,L638*J638/X638,0))*VLOOKUP(B638,'2-Kosten per locatie'!$A$14:$C$56,3,FALSE)</f>
        <v>#DIV/0!</v>
      </c>
      <c r="S638" s="246">
        <f>IF(L638="nio",0,IF(M638&gt;0,M638*J638/Y638,0))*VLOOKUP(B638,'2-Kosten per locatie'!$A$14:$C$56,3,FALSE)</f>
        <v>0</v>
      </c>
      <c r="T638" s="246">
        <f>IF(L638="nio",0,IF(N638&gt;0,N638*J638/Z638,0))*VLOOKUP(B638,'2-Kosten per locatie'!$A$14:$C$56,3,FALSE)</f>
        <v>0</v>
      </c>
      <c r="U638" s="246">
        <f>IF(L638="nio",0,IF(O638&gt;0,O638*J638/AA638,0))*VLOOKUP(B638,'2-Kosten per locatie'!$A$14:$C$56,3,FALSE)</f>
        <v>0</v>
      </c>
      <c r="V638" s="246">
        <f>IF(L638="nio",0,IF(P638&gt;0,P638*J638/Z638,0))*VLOOKUP(B638,'2-Kosten per locatie'!$A$14:$C$56,3,FALSE)</f>
        <v>0</v>
      </c>
      <c r="W638" s="246">
        <f>IF(L638="nio",0,IF(Q638&gt;0,Q638*J638/AA638,0))*VLOOKUP(B638,'2-Kosten per locatie'!$A$14:$C$56,3,FALSE)</f>
        <v>0</v>
      </c>
      <c r="X638" s="337">
        <f>IF(L638="nio",0,IF(L638&gt;0,VLOOKUP(H638,'3-Productie normen'!A:L,VLOOKUP(L638,'3-Productie normen'!$B$35:$C$38,2,FALSE),FALSE)))</f>
        <v>0</v>
      </c>
      <c r="Y638" s="337">
        <f t="shared" ref="Y638" si="140">IF(M638&gt;0,X638*$Y$8,0)</f>
        <v>0</v>
      </c>
      <c r="Z638" s="337">
        <f t="shared" ref="Z638" si="141">IF((OR(N638&gt;0,P638&gt;0)),X638*$Z$8,0)</f>
        <v>0</v>
      </c>
      <c r="AA638" s="337">
        <f t="shared" ref="AA638" si="142">IF((OR(O638&gt;0,Q638&gt;0)),X638*$AA$8,0)</f>
        <v>0</v>
      </c>
      <c r="AB638" s="338" t="str">
        <f>VLOOKUP(H638,'3-Productie normen'!A:O,12,FALSE)</f>
        <v>V</v>
      </c>
      <c r="AC638" s="338"/>
      <c r="AE638" s="339">
        <f t="shared" si="118"/>
        <v>14280</v>
      </c>
    </row>
    <row r="639" spans="1:31" ht="14.1" customHeight="1">
      <c r="A639" s="71">
        <v>639</v>
      </c>
      <c r="B639" s="482" t="s">
        <v>76</v>
      </c>
      <c r="C639" s="482"/>
      <c r="D639" s="485" t="s">
        <v>231</v>
      </c>
      <c r="E639" s="334" t="s">
        <v>770</v>
      </c>
      <c r="F639" s="513" t="s">
        <v>185</v>
      </c>
      <c r="G639" s="298" t="s">
        <v>775</v>
      </c>
      <c r="H639" s="80" t="s">
        <v>147</v>
      </c>
      <c r="I639" s="69" t="s">
        <v>332</v>
      </c>
      <c r="J639" s="341">
        <v>226</v>
      </c>
      <c r="K639" s="501">
        <f t="shared" si="119"/>
        <v>52</v>
      </c>
      <c r="L639" s="247"/>
      <c r="M639" s="247"/>
      <c r="N639" s="247">
        <v>52</v>
      </c>
      <c r="O639" s="247"/>
      <c r="P639" s="247"/>
      <c r="Q639" s="247"/>
      <c r="R639" s="246">
        <f>IF(L639="nio",0,IF(L639&gt;0,L639*J639/X639,0))*VLOOKUP(B639,'2-Kosten per locatie'!$A$14:$C$56,3,FALSE)</f>
        <v>0</v>
      </c>
      <c r="S639" s="246">
        <f>IF(L639="nio",0,IF(M639&gt;0,M639*J639/Y639,0))*VLOOKUP(B639,'2-Kosten per locatie'!$A$14:$C$56,3,FALSE)</f>
        <v>0</v>
      </c>
      <c r="T639" s="246" t="e">
        <f>IF(L639="nio",0,IF(N639&gt;0,N639*J639/Z639,0))*VLOOKUP(B639,'2-Kosten per locatie'!$A$14:$C$56,3,FALSE)</f>
        <v>#DIV/0!</v>
      </c>
      <c r="U639" s="246">
        <f>IF(L639="nio",0,IF(O639&gt;0,O639*J639/AA639,0))*VLOOKUP(B639,'2-Kosten per locatie'!$A$14:$C$56,3,FALSE)</f>
        <v>0</v>
      </c>
      <c r="V639" s="246">
        <f>IF(L639="nio",0,IF(P639&gt;0,P639*J639/Z639,0))*VLOOKUP(B639,'2-Kosten per locatie'!$A$14:$C$56,3,FALSE)</f>
        <v>0</v>
      </c>
      <c r="W639" s="246">
        <f>IF(L639="nio",0,IF(Q639&gt;0,Q639*J639/AA639,0))*VLOOKUP(B639,'2-Kosten per locatie'!$A$14:$C$56,3,FALSE)</f>
        <v>0</v>
      </c>
      <c r="X639" s="337">
        <f>IF(L639="nio",0,IF(OR(L639&gt;0,N639&gt;0),VLOOKUP(H639,'3-Productie normen'!A:L,VLOOKUP(K639,'3-Productie normen'!$B$35:$C$38,2,FALSE),FALSE)))</f>
        <v>0</v>
      </c>
      <c r="Y639" s="337">
        <f t="shared" si="120"/>
        <v>0</v>
      </c>
      <c r="Z639" s="337">
        <f t="shared" si="121"/>
        <v>0</v>
      </c>
      <c r="AA639" s="337">
        <f t="shared" si="122"/>
        <v>0</v>
      </c>
      <c r="AB639" s="338" t="str">
        <f>VLOOKUP(H639,'3-Productie normen'!A:O,12,FALSE)</f>
        <v>V</v>
      </c>
      <c r="AC639" s="338"/>
      <c r="AE639" s="339">
        <f t="shared" si="118"/>
        <v>11752</v>
      </c>
    </row>
    <row r="640" spans="1:31" ht="14.1" customHeight="1">
      <c r="A640" s="71">
        <v>640</v>
      </c>
      <c r="B640" s="482" t="s">
        <v>76</v>
      </c>
      <c r="C640" s="482"/>
      <c r="D640" s="485" t="s">
        <v>231</v>
      </c>
      <c r="E640" s="334" t="s">
        <v>776</v>
      </c>
      <c r="F640" s="513" t="s">
        <v>185</v>
      </c>
      <c r="G640" s="298" t="s">
        <v>777</v>
      </c>
      <c r="H640" s="298" t="s">
        <v>142</v>
      </c>
      <c r="I640" s="69" t="s">
        <v>332</v>
      </c>
      <c r="J640" s="341">
        <v>3766</v>
      </c>
      <c r="K640" s="336">
        <f t="shared" si="119"/>
        <v>255</v>
      </c>
      <c r="L640" s="247">
        <v>255</v>
      </c>
      <c r="M640" s="247"/>
      <c r="N640" s="247"/>
      <c r="O640" s="247"/>
      <c r="P640" s="247"/>
      <c r="Q640" s="247"/>
      <c r="R640" s="246" t="e">
        <f>IF(L640="nio",0,IF(L640&gt;0,L640*J640/X640,0))*VLOOKUP(B640,'2-Kosten per locatie'!$A$14:$C$56,3,FALSE)</f>
        <v>#DIV/0!</v>
      </c>
      <c r="S640" s="246">
        <f>IF(L640="nio",0,IF(M640&gt;0,M640*J640/Y640,0))*VLOOKUP(B640,'2-Kosten per locatie'!$A$14:$C$56,3,FALSE)</f>
        <v>0</v>
      </c>
      <c r="T640" s="246">
        <f>IF(L640="nio",0,IF(N640&gt;0,N640*J640/Z640,0))*VLOOKUP(B640,'2-Kosten per locatie'!$A$14:$C$56,3,FALSE)</f>
        <v>0</v>
      </c>
      <c r="U640" s="246">
        <f>IF(L640="nio",0,IF(O640&gt;0,O640*J640/AA640,0))*VLOOKUP(B640,'2-Kosten per locatie'!$A$14:$C$56,3,FALSE)</f>
        <v>0</v>
      </c>
      <c r="V640" s="246">
        <f>IF(L640="nio",0,IF(P640&gt;0,P640*J640/Z640,0))*VLOOKUP(B640,'2-Kosten per locatie'!$A$14:$C$56,3,FALSE)</f>
        <v>0</v>
      </c>
      <c r="W640" s="246">
        <f>IF(L640="nio",0,IF(Q640&gt;0,Q640*J640/AA640,0))*VLOOKUP(B640,'2-Kosten per locatie'!$A$14:$C$56,3,FALSE)</f>
        <v>0</v>
      </c>
      <c r="X640" s="337">
        <f>IF(L640="nio",0,IF(L640&gt;0,VLOOKUP(H640,'3-Productie normen'!A:L,VLOOKUP(L640,'3-Productie normen'!$B$35:$C$38,2,FALSE),FALSE)))</f>
        <v>0</v>
      </c>
      <c r="Y640" s="337">
        <f t="shared" si="120"/>
        <v>0</v>
      </c>
      <c r="Z640" s="337">
        <f t="shared" si="121"/>
        <v>0</v>
      </c>
      <c r="AA640" s="337">
        <f t="shared" si="122"/>
        <v>0</v>
      </c>
      <c r="AB640" s="338" t="str">
        <f>VLOOKUP(H640,'3-Productie normen'!A:O,12,FALSE)</f>
        <v>V</v>
      </c>
      <c r="AC640" s="338"/>
      <c r="AE640" s="339">
        <f t="shared" si="118"/>
        <v>960330</v>
      </c>
    </row>
    <row r="641" spans="1:31" ht="14.1" customHeight="1">
      <c r="A641" s="71">
        <v>641</v>
      </c>
      <c r="B641" s="482" t="s">
        <v>76</v>
      </c>
      <c r="C641" s="482"/>
      <c r="D641" s="485" t="s">
        <v>231</v>
      </c>
      <c r="E641" s="334" t="s">
        <v>778</v>
      </c>
      <c r="F641" s="513" t="s">
        <v>307</v>
      </c>
      <c r="G641" s="298" t="s">
        <v>779</v>
      </c>
      <c r="H641" s="80" t="s">
        <v>147</v>
      </c>
      <c r="I641" s="69" t="s">
        <v>332</v>
      </c>
      <c r="J641" s="341">
        <v>78.900000000000006</v>
      </c>
      <c r="K641" s="336">
        <f t="shared" ref="K641" si="143">SUM(L641:Q641)</f>
        <v>52</v>
      </c>
      <c r="L641" s="247">
        <v>52</v>
      </c>
      <c r="M641" s="247"/>
      <c r="N641" s="247"/>
      <c r="O641" s="247"/>
      <c r="P641" s="247"/>
      <c r="Q641" s="247"/>
      <c r="R641" s="246" t="e">
        <f>IF(L641="nio",0,IF(L641&gt;0,L641*J641/X641,0))*VLOOKUP(B641,'2-Kosten per locatie'!$A$14:$C$56,3,FALSE)</f>
        <v>#DIV/0!</v>
      </c>
      <c r="S641" s="246">
        <f>IF(L641="nio",0,IF(M641&gt;0,M641*J641/Y641,0))*VLOOKUP(B641,'2-Kosten per locatie'!$A$14:$C$56,3,FALSE)</f>
        <v>0</v>
      </c>
      <c r="T641" s="246">
        <f>IF(L641="nio",0,IF(N641&gt;0,N641*J641/Z641,0))*VLOOKUP(B641,'2-Kosten per locatie'!$A$14:$C$56,3,FALSE)</f>
        <v>0</v>
      </c>
      <c r="U641" s="246">
        <f>IF(L641="nio",0,IF(O641&gt;0,O641*J641/AA641,0))*VLOOKUP(B641,'2-Kosten per locatie'!$A$14:$C$56,3,FALSE)</f>
        <v>0</v>
      </c>
      <c r="V641" s="246">
        <f>IF(L641="nio",0,IF(P641&gt;0,P641*J641/Z641,0))*VLOOKUP(B641,'2-Kosten per locatie'!$A$14:$C$56,3,FALSE)</f>
        <v>0</v>
      </c>
      <c r="W641" s="246">
        <f>IF(L641="nio",0,IF(Q641&gt;0,Q641*J641/AA641,0))*VLOOKUP(B641,'2-Kosten per locatie'!$A$14:$C$56,3,FALSE)</f>
        <v>0</v>
      </c>
      <c r="X641" s="337">
        <f>IF(L641="nio",0,IF(L641&gt;0,VLOOKUP(H641,'3-Productie normen'!A:L,VLOOKUP(L641,'3-Productie normen'!$B$35:$C$38,2,FALSE),FALSE)))</f>
        <v>0</v>
      </c>
      <c r="Y641" s="337">
        <f t="shared" si="120"/>
        <v>0</v>
      </c>
      <c r="Z641" s="337">
        <f t="shared" si="121"/>
        <v>0</v>
      </c>
      <c r="AA641" s="337">
        <f t="shared" si="122"/>
        <v>0</v>
      </c>
      <c r="AB641" s="338" t="str">
        <f>VLOOKUP(H641,'3-Productie normen'!A:O,12,FALSE)</f>
        <v>V</v>
      </c>
      <c r="AC641" s="338"/>
      <c r="AE641" s="339">
        <f t="shared" si="118"/>
        <v>4102.8</v>
      </c>
    </row>
    <row r="642" spans="1:31" ht="14.1" customHeight="1">
      <c r="A642" s="71">
        <v>642</v>
      </c>
      <c r="B642" s="482" t="s">
        <v>76</v>
      </c>
      <c r="C642" s="482"/>
      <c r="D642" s="485" t="s">
        <v>231</v>
      </c>
      <c r="E642" s="334" t="s">
        <v>778</v>
      </c>
      <c r="F642" s="513" t="s">
        <v>197</v>
      </c>
      <c r="G642" s="298" t="s">
        <v>780</v>
      </c>
      <c r="H642" s="317" t="s">
        <v>148</v>
      </c>
      <c r="I642" s="69" t="s">
        <v>332</v>
      </c>
      <c r="J642" s="341">
        <v>24.7</v>
      </c>
      <c r="K642" s="336">
        <f t="shared" si="119"/>
        <v>0</v>
      </c>
      <c r="L642" s="247" t="s">
        <v>199</v>
      </c>
      <c r="M642" s="247"/>
      <c r="N642" s="247"/>
      <c r="O642" s="247"/>
      <c r="P642" s="247"/>
      <c r="Q642" s="247"/>
      <c r="R642" s="246">
        <f>IF(L642="nio",0,IF(L642&gt;0,L642*J642/X642,0))*VLOOKUP(B642,'2-Kosten per locatie'!$A$14:$C$56,3,FALSE)</f>
        <v>0</v>
      </c>
      <c r="S642" s="246">
        <f>IF(L642="nio",0,IF(M642&gt;0,M642*J642/Y642,0))*VLOOKUP(B642,'2-Kosten per locatie'!$A$14:$C$56,3,FALSE)</f>
        <v>0</v>
      </c>
      <c r="T642" s="246">
        <f>IF(L642="nio",0,IF(N642&gt;0,N642*J642/Z642,0))*VLOOKUP(B642,'2-Kosten per locatie'!$A$14:$C$56,3,FALSE)</f>
        <v>0</v>
      </c>
      <c r="U642" s="246">
        <f>IF(L642="nio",0,IF(O642&gt;0,O642*J642/AA642,0))*VLOOKUP(B642,'2-Kosten per locatie'!$A$14:$C$56,3,FALSE)</f>
        <v>0</v>
      </c>
      <c r="V642" s="246">
        <f>IF(L642="nio",0,IF(P642&gt;0,P642*J642/Z642,0))*VLOOKUP(B642,'2-Kosten per locatie'!$A$14:$C$56,3,FALSE)</f>
        <v>0</v>
      </c>
      <c r="W642" s="246">
        <f>IF(L642="nio",0,IF(Q642&gt;0,Q642*J642/AA642,0))*VLOOKUP(B642,'2-Kosten per locatie'!$A$14:$C$56,3,FALSE)</f>
        <v>0</v>
      </c>
      <c r="X642" s="337">
        <f>IF(L642="nio",0,IF(L642&gt;0,VLOOKUP(H642,'3-Productie normen'!A:L,VLOOKUP(L642,'3-Productie normen'!$B$35:$C$38,2,FALSE),FALSE)))</f>
        <v>0</v>
      </c>
      <c r="Y642" s="337">
        <f t="shared" si="120"/>
        <v>0</v>
      </c>
      <c r="Z642" s="337">
        <f t="shared" si="121"/>
        <v>0</v>
      </c>
      <c r="AA642" s="337">
        <f t="shared" si="122"/>
        <v>0</v>
      </c>
      <c r="AB642" s="338">
        <f>VLOOKUP(H642,'3-Productie normen'!A:O,12,FALSE)</f>
        <v>0</v>
      </c>
      <c r="AC642" s="338"/>
      <c r="AE642" s="339">
        <f t="shared" si="118"/>
        <v>0</v>
      </c>
    </row>
    <row r="643" spans="1:31" ht="14.1" customHeight="1">
      <c r="A643" s="71">
        <v>643</v>
      </c>
      <c r="B643" s="482" t="s">
        <v>76</v>
      </c>
      <c r="C643" s="482"/>
      <c r="D643" s="485" t="s">
        <v>231</v>
      </c>
      <c r="E643" s="334" t="s">
        <v>282</v>
      </c>
      <c r="F643" s="513" t="s">
        <v>185</v>
      </c>
      <c r="G643" s="298" t="s">
        <v>781</v>
      </c>
      <c r="H643" s="298" t="s">
        <v>133</v>
      </c>
      <c r="I643" s="69" t="s">
        <v>187</v>
      </c>
      <c r="J643" s="341">
        <v>1.35</v>
      </c>
      <c r="K643" s="336">
        <f t="shared" si="119"/>
        <v>255</v>
      </c>
      <c r="L643" s="247">
        <v>255</v>
      </c>
      <c r="M643" s="247"/>
      <c r="N643" s="247"/>
      <c r="O643" s="247"/>
      <c r="P643" s="247"/>
      <c r="Q643" s="247"/>
      <c r="R643" s="246" t="e">
        <f>IF(L643="nio",0,IF(L643&gt;0,L643*J643/X643,0))*VLOOKUP(B643,'2-Kosten per locatie'!$A$14:$C$56,3,FALSE)</f>
        <v>#DIV/0!</v>
      </c>
      <c r="S643" s="246">
        <f>IF(L643="nio",0,IF(M643&gt;0,M643*J643/Y643,0))*VLOOKUP(B643,'2-Kosten per locatie'!$A$14:$C$56,3,FALSE)</f>
        <v>0</v>
      </c>
      <c r="T643" s="246">
        <f>IF(L643="nio",0,IF(N643&gt;0,N643*J643/Z643,0))*VLOOKUP(B643,'2-Kosten per locatie'!$A$14:$C$56,3,FALSE)</f>
        <v>0</v>
      </c>
      <c r="U643" s="246">
        <f>IF(L643="nio",0,IF(O643&gt;0,O643*J643/AA643,0))*VLOOKUP(B643,'2-Kosten per locatie'!$A$14:$C$56,3,FALSE)</f>
        <v>0</v>
      </c>
      <c r="V643" s="246">
        <f>IF(L643="nio",0,IF(P643&gt;0,P643*J643/Z643,0))*VLOOKUP(B643,'2-Kosten per locatie'!$A$14:$C$56,3,FALSE)</f>
        <v>0</v>
      </c>
      <c r="W643" s="246">
        <f>IF(L643="nio",0,IF(Q643&gt;0,Q643*J643/AA643,0))*VLOOKUP(B643,'2-Kosten per locatie'!$A$14:$C$56,3,FALSE)</f>
        <v>0</v>
      </c>
      <c r="X643" s="337">
        <f>IF(L643="nio",0,IF(L643&gt;0,VLOOKUP(H643,'3-Productie normen'!A:L,VLOOKUP(L643,'3-Productie normen'!$B$35:$C$38,2,FALSE),FALSE)))</f>
        <v>0</v>
      </c>
      <c r="Y643" s="337">
        <f t="shared" si="120"/>
        <v>0</v>
      </c>
      <c r="Z643" s="337">
        <f t="shared" si="121"/>
        <v>0</v>
      </c>
      <c r="AA643" s="337">
        <f t="shared" si="122"/>
        <v>0</v>
      </c>
      <c r="AB643" s="338" t="str">
        <f>VLOOKUP(H643,'3-Productie normen'!A:O,12,FALSE)</f>
        <v>V</v>
      </c>
      <c r="AC643" s="338"/>
      <c r="AE643" s="339">
        <f t="shared" si="118"/>
        <v>344.25</v>
      </c>
    </row>
    <row r="644" spans="1:31" ht="14.1" customHeight="1">
      <c r="A644" s="71">
        <v>644</v>
      </c>
      <c r="B644" s="482" t="s">
        <v>76</v>
      </c>
      <c r="C644" s="482"/>
      <c r="D644" s="538" t="s">
        <v>280</v>
      </c>
      <c r="E644" s="334" t="s">
        <v>282</v>
      </c>
      <c r="F644" s="513" t="s">
        <v>185</v>
      </c>
      <c r="G644" s="298" t="s">
        <v>220</v>
      </c>
      <c r="H644" s="298" t="s">
        <v>143</v>
      </c>
      <c r="I644" s="69" t="s">
        <v>187</v>
      </c>
      <c r="J644" s="341">
        <v>5.05</v>
      </c>
      <c r="K644" s="336">
        <f t="shared" si="119"/>
        <v>255</v>
      </c>
      <c r="L644" s="247">
        <v>255</v>
      </c>
      <c r="M644" s="247"/>
      <c r="N644" s="247"/>
      <c r="O644" s="247"/>
      <c r="P644" s="247"/>
      <c r="Q644" s="247"/>
      <c r="R644" s="246" t="e">
        <f>IF(L644="nio",0,IF(L644&gt;0,L644*J644/X644,0))*VLOOKUP(B644,'2-Kosten per locatie'!$A$14:$C$56,3,FALSE)</f>
        <v>#DIV/0!</v>
      </c>
      <c r="S644" s="246">
        <f>IF(L644="nio",0,IF(M644&gt;0,M644*J644/Y644,0))*VLOOKUP(B644,'2-Kosten per locatie'!$A$14:$C$56,3,FALSE)</f>
        <v>0</v>
      </c>
      <c r="T644" s="246">
        <f>IF(L644="nio",0,IF(N644&gt;0,N644*J644/Z644,0))*VLOOKUP(B644,'2-Kosten per locatie'!$A$14:$C$56,3,FALSE)</f>
        <v>0</v>
      </c>
      <c r="U644" s="246">
        <f>IF(L644="nio",0,IF(O644&gt;0,O644*J644/AA644,0))*VLOOKUP(B644,'2-Kosten per locatie'!$A$14:$C$56,3,FALSE)</f>
        <v>0</v>
      </c>
      <c r="V644" s="246">
        <f>IF(L644="nio",0,IF(P644&gt;0,P644*J644/Z644,0))*VLOOKUP(B644,'2-Kosten per locatie'!$A$14:$C$56,3,FALSE)</f>
        <v>0</v>
      </c>
      <c r="W644" s="246">
        <f>IF(L644="nio",0,IF(Q644&gt;0,Q644*J644/AA644,0))*VLOOKUP(B644,'2-Kosten per locatie'!$A$14:$C$56,3,FALSE)</f>
        <v>0</v>
      </c>
      <c r="X644" s="337">
        <f>IF(L644="nio",0,IF(L644&gt;0,VLOOKUP(H644,'3-Productie normen'!A:L,VLOOKUP(L644,'3-Productie normen'!$B$35:$C$38,2,FALSE),FALSE)))</f>
        <v>0</v>
      </c>
      <c r="Y644" s="337">
        <f t="shared" si="120"/>
        <v>0</v>
      </c>
      <c r="Z644" s="337">
        <f t="shared" si="121"/>
        <v>0</v>
      </c>
      <c r="AA644" s="337">
        <f t="shared" si="122"/>
        <v>0</v>
      </c>
      <c r="AB644" s="338" t="str">
        <f>VLOOKUP(H644,'3-Productie normen'!A:O,12,FALSE)</f>
        <v>V</v>
      </c>
      <c r="AC644" s="338"/>
      <c r="AE644" s="339">
        <f t="shared" si="118"/>
        <v>1287.75</v>
      </c>
    </row>
    <row r="645" spans="1:31" ht="14.1" customHeight="1">
      <c r="A645" s="71">
        <v>645</v>
      </c>
      <c r="B645" s="482" t="s">
        <v>76</v>
      </c>
      <c r="C645" s="482"/>
      <c r="D645" s="538" t="s">
        <v>184</v>
      </c>
      <c r="E645" s="334" t="s">
        <v>282</v>
      </c>
      <c r="F645" s="513" t="s">
        <v>185</v>
      </c>
      <c r="G645" s="298" t="s">
        <v>220</v>
      </c>
      <c r="H645" s="298" t="s">
        <v>143</v>
      </c>
      <c r="I645" s="459" t="s">
        <v>187</v>
      </c>
      <c r="J645" s="341">
        <v>1.05</v>
      </c>
      <c r="K645" s="336">
        <f t="shared" si="119"/>
        <v>255</v>
      </c>
      <c r="L645" s="247">
        <v>255</v>
      </c>
      <c r="M645" s="247"/>
      <c r="N645" s="247"/>
      <c r="O645" s="247"/>
      <c r="P645" s="247"/>
      <c r="Q645" s="247"/>
      <c r="R645" s="246" t="e">
        <f>IF(L645="nio",0,IF(L645&gt;0,L645*J645/X645,0))*VLOOKUP(B645,'2-Kosten per locatie'!$A$14:$C$56,3,FALSE)</f>
        <v>#DIV/0!</v>
      </c>
      <c r="S645" s="246">
        <f>IF(L645="nio",0,IF(M645&gt;0,M645*J645/Y645,0))*VLOOKUP(B645,'2-Kosten per locatie'!$A$14:$C$56,3,FALSE)</f>
        <v>0</v>
      </c>
      <c r="T645" s="246">
        <f>IF(L645="nio",0,IF(N645&gt;0,N645*J645/Z645,0))*VLOOKUP(B645,'2-Kosten per locatie'!$A$14:$C$56,3,FALSE)</f>
        <v>0</v>
      </c>
      <c r="U645" s="246">
        <f>IF(L645="nio",0,IF(O645&gt;0,O645*J645/AA645,0))*VLOOKUP(B645,'2-Kosten per locatie'!$A$14:$C$56,3,FALSE)</f>
        <v>0</v>
      </c>
      <c r="V645" s="246">
        <f>IF(L645="nio",0,IF(P645&gt;0,P645*J645/Z645,0))*VLOOKUP(B645,'2-Kosten per locatie'!$A$14:$C$56,3,FALSE)</f>
        <v>0</v>
      </c>
      <c r="W645" s="246">
        <f>IF(L645="nio",0,IF(Q645&gt;0,Q645*J645/AA645,0))*VLOOKUP(B645,'2-Kosten per locatie'!$A$14:$C$56,3,FALSE)</f>
        <v>0</v>
      </c>
      <c r="X645" s="337">
        <f>IF(L645="nio",0,IF(L645&gt;0,VLOOKUP(H645,'3-Productie normen'!A:L,VLOOKUP(L645,'3-Productie normen'!$B$35:$C$38,2,FALSE),FALSE)))</f>
        <v>0</v>
      </c>
      <c r="Y645" s="337">
        <f t="shared" si="120"/>
        <v>0</v>
      </c>
      <c r="Z645" s="337">
        <f t="shared" si="121"/>
        <v>0</v>
      </c>
      <c r="AA645" s="337">
        <f t="shared" si="122"/>
        <v>0</v>
      </c>
      <c r="AB645" s="338" t="str">
        <f>VLOOKUP(H645,'3-Productie normen'!A:O,12,FALSE)</f>
        <v>V</v>
      </c>
      <c r="AC645" s="338"/>
      <c r="AE645" s="339">
        <f t="shared" si="118"/>
        <v>267.75</v>
      </c>
    </row>
    <row r="646" spans="1:31" ht="14.1" customHeight="1">
      <c r="A646" s="71">
        <v>646</v>
      </c>
      <c r="B646" s="482" t="s">
        <v>76</v>
      </c>
      <c r="C646" s="482"/>
      <c r="D646" s="538" t="s">
        <v>184</v>
      </c>
      <c r="E646" s="334" t="s">
        <v>782</v>
      </c>
      <c r="F646" s="513" t="s">
        <v>185</v>
      </c>
      <c r="G646" s="298" t="s">
        <v>783</v>
      </c>
      <c r="H646" s="314" t="s">
        <v>135</v>
      </c>
      <c r="I646" s="459" t="s">
        <v>225</v>
      </c>
      <c r="J646" s="341">
        <v>13</v>
      </c>
      <c r="K646" s="336">
        <f t="shared" si="119"/>
        <v>255</v>
      </c>
      <c r="L646" s="247">
        <v>255</v>
      </c>
      <c r="M646" s="247"/>
      <c r="N646" s="247"/>
      <c r="O646" s="247"/>
      <c r="P646" s="247"/>
      <c r="Q646" s="247"/>
      <c r="R646" s="246" t="e">
        <f>IF(L646="nio",0,IF(L646&gt;0,L646*J646/X646,0))*VLOOKUP(B646,'2-Kosten per locatie'!$A$14:$C$56,3,FALSE)</f>
        <v>#DIV/0!</v>
      </c>
      <c r="S646" s="246">
        <f>IF(L646="nio",0,IF(M646&gt;0,M646*J646/Y646,0))*VLOOKUP(B646,'2-Kosten per locatie'!$A$14:$C$56,3,FALSE)</f>
        <v>0</v>
      </c>
      <c r="T646" s="246">
        <f>IF(L646="nio",0,IF(N646&gt;0,N646*J646/Z646,0))*VLOOKUP(B646,'2-Kosten per locatie'!$A$14:$C$56,3,FALSE)</f>
        <v>0</v>
      </c>
      <c r="U646" s="246">
        <f>IF(L646="nio",0,IF(O646&gt;0,O646*J646/AA646,0))*VLOOKUP(B646,'2-Kosten per locatie'!$A$14:$C$56,3,FALSE)</f>
        <v>0</v>
      </c>
      <c r="V646" s="246">
        <f>IF(L646="nio",0,IF(P646&gt;0,P646*J646/Z646,0))*VLOOKUP(B646,'2-Kosten per locatie'!$A$14:$C$56,3,FALSE)</f>
        <v>0</v>
      </c>
      <c r="W646" s="246">
        <f>IF(L646="nio",0,IF(Q646&gt;0,Q646*J646/AA646,0))*VLOOKUP(B646,'2-Kosten per locatie'!$A$14:$C$56,3,FALSE)</f>
        <v>0</v>
      </c>
      <c r="X646" s="337">
        <f>IF(L646="nio",0,IF(L646&gt;0,VLOOKUP(H646,'3-Productie normen'!A:L,VLOOKUP(L646,'3-Productie normen'!$B$35:$C$38,2,FALSE),FALSE)))</f>
        <v>0</v>
      </c>
      <c r="Y646" s="337">
        <f t="shared" si="120"/>
        <v>0</v>
      </c>
      <c r="Z646" s="337">
        <f t="shared" si="121"/>
        <v>0</v>
      </c>
      <c r="AA646" s="337">
        <f t="shared" si="122"/>
        <v>0</v>
      </c>
      <c r="AB646" s="338" t="str">
        <f>VLOOKUP(H646,'3-Productie normen'!A:O,12,FALSE)</f>
        <v>V</v>
      </c>
      <c r="AC646" s="338"/>
      <c r="AE646" s="339">
        <f t="shared" si="118"/>
        <v>3315</v>
      </c>
    </row>
    <row r="647" spans="1:31" ht="14.1" customHeight="1">
      <c r="A647" s="71">
        <v>647</v>
      </c>
      <c r="B647" s="482" t="s">
        <v>76</v>
      </c>
      <c r="C647" s="482"/>
      <c r="D647" s="538" t="s">
        <v>184</v>
      </c>
      <c r="E647" s="334" t="s">
        <v>784</v>
      </c>
      <c r="F647" s="513" t="s">
        <v>185</v>
      </c>
      <c r="G647" s="298" t="s">
        <v>189</v>
      </c>
      <c r="H647" s="314" t="s">
        <v>128</v>
      </c>
      <c r="I647" s="459" t="s">
        <v>225</v>
      </c>
      <c r="J647" s="341">
        <v>30.25</v>
      </c>
      <c r="K647" s="336">
        <f t="shared" ref="K647" si="144">SUM(L647:Q647)</f>
        <v>255</v>
      </c>
      <c r="L647" s="247">
        <v>255</v>
      </c>
      <c r="M647" s="247"/>
      <c r="N647" s="247"/>
      <c r="O647" s="247"/>
      <c r="P647" s="247"/>
      <c r="Q647" s="247"/>
      <c r="R647" s="246" t="e">
        <f>IF(L647="nio",0,IF(L647&gt;0,L647*J647/X647,0))*VLOOKUP(B647,'2-Kosten per locatie'!$A$14:$C$56,3,FALSE)</f>
        <v>#DIV/0!</v>
      </c>
      <c r="S647" s="246">
        <f>IF(L647="nio",0,IF(M647&gt;0,M647*J647/Y647,0))*VLOOKUP(B647,'2-Kosten per locatie'!$A$14:$C$56,3,FALSE)</f>
        <v>0</v>
      </c>
      <c r="T647" s="246">
        <f>IF(L647="nio",0,IF(N647&gt;0,N647*J647/Z647,0))*VLOOKUP(B647,'2-Kosten per locatie'!$A$14:$C$56,3,FALSE)</f>
        <v>0</v>
      </c>
      <c r="U647" s="246">
        <f>IF(L647="nio",0,IF(O647&gt;0,O647*J647/AA647,0))*VLOOKUP(B647,'2-Kosten per locatie'!$A$14:$C$56,3,FALSE)</f>
        <v>0</v>
      </c>
      <c r="V647" s="246">
        <f>IF(L647="nio",0,IF(P647&gt;0,P647*J647/Z647,0))*VLOOKUP(B647,'2-Kosten per locatie'!$A$14:$C$56,3,FALSE)</f>
        <v>0</v>
      </c>
      <c r="W647" s="246">
        <f>IF(L647="nio",0,IF(Q647&gt;0,Q647*J647/AA647,0))*VLOOKUP(B647,'2-Kosten per locatie'!$A$14:$C$56,3,FALSE)</f>
        <v>0</v>
      </c>
      <c r="X647" s="337">
        <f>IF(L647="nio",0,IF(L647&gt;0,VLOOKUP(H647,'3-Productie normen'!A:L,VLOOKUP(L647,'3-Productie normen'!$B$35:$C$38,2,FALSE),FALSE)))</f>
        <v>0</v>
      </c>
      <c r="Y647" s="337">
        <f t="shared" si="120"/>
        <v>0</v>
      </c>
      <c r="Z647" s="337">
        <f t="shared" si="121"/>
        <v>0</v>
      </c>
      <c r="AA647" s="337">
        <f t="shared" si="122"/>
        <v>0</v>
      </c>
      <c r="AB647" s="338" t="str">
        <f>VLOOKUP(H647,'3-Productie normen'!A:O,12,FALSE)</f>
        <v>B</v>
      </c>
      <c r="AC647" s="338"/>
      <c r="AE647" s="339">
        <f t="shared" si="118"/>
        <v>7713.75</v>
      </c>
    </row>
    <row r="648" spans="1:31" ht="14.1" customHeight="1">
      <c r="A648" s="71">
        <v>648</v>
      </c>
      <c r="B648" s="482" t="s">
        <v>76</v>
      </c>
      <c r="C648" s="482"/>
      <c r="D648" s="538" t="s">
        <v>184</v>
      </c>
      <c r="E648" s="334"/>
      <c r="F648" s="513" t="s">
        <v>197</v>
      </c>
      <c r="G648" s="298" t="s">
        <v>677</v>
      </c>
      <c r="H648" s="317" t="s">
        <v>148</v>
      </c>
      <c r="I648" s="459"/>
      <c r="J648" s="341">
        <v>5.15</v>
      </c>
      <c r="K648" s="336">
        <f t="shared" si="119"/>
        <v>0</v>
      </c>
      <c r="L648" s="247" t="s">
        <v>199</v>
      </c>
      <c r="M648" s="247"/>
      <c r="N648" s="247"/>
      <c r="O648" s="247"/>
      <c r="P648" s="247"/>
      <c r="Q648" s="247"/>
      <c r="R648" s="246">
        <f>IF(L648="nio",0,IF(L648&gt;0,L648*J648/X648,0))*VLOOKUP(B648,'2-Kosten per locatie'!$A$14:$C$56,3,FALSE)</f>
        <v>0</v>
      </c>
      <c r="S648" s="246">
        <f>IF(L648="nio",0,IF(M648&gt;0,M648*J648/Y648,0))*VLOOKUP(B648,'2-Kosten per locatie'!$A$14:$C$56,3,FALSE)</f>
        <v>0</v>
      </c>
      <c r="T648" s="246">
        <f>IF(L648="nio",0,IF(N648&gt;0,N648*J648/Z648,0))*VLOOKUP(B648,'2-Kosten per locatie'!$A$14:$C$56,3,FALSE)</f>
        <v>0</v>
      </c>
      <c r="U648" s="246">
        <f>IF(L648="nio",0,IF(O648&gt;0,O648*J648/AA648,0))*VLOOKUP(B648,'2-Kosten per locatie'!$A$14:$C$56,3,FALSE)</f>
        <v>0</v>
      </c>
      <c r="V648" s="246">
        <f>IF(L648="nio",0,IF(P648&gt;0,P648*J648/Z648,0))*VLOOKUP(B648,'2-Kosten per locatie'!$A$14:$C$56,3,FALSE)</f>
        <v>0</v>
      </c>
      <c r="W648" s="246">
        <f>IF(L648="nio",0,IF(Q648&gt;0,Q648*J648/AA648,0))*VLOOKUP(B648,'2-Kosten per locatie'!$A$14:$C$56,3,FALSE)</f>
        <v>0</v>
      </c>
      <c r="X648" s="337">
        <f>IF(L648="nio",0,IF(L648&gt;0,VLOOKUP(H648,'3-Productie normen'!A:L,VLOOKUP(L648,'3-Productie normen'!$B$35:$C$38,2,FALSE),FALSE)))</f>
        <v>0</v>
      </c>
      <c r="Y648" s="337">
        <f t="shared" si="120"/>
        <v>0</v>
      </c>
      <c r="Z648" s="337">
        <f t="shared" si="121"/>
        <v>0</v>
      </c>
      <c r="AA648" s="337">
        <f t="shared" si="122"/>
        <v>0</v>
      </c>
      <c r="AB648" s="338">
        <f>VLOOKUP(H648,'3-Productie normen'!A:O,12,FALSE)</f>
        <v>0</v>
      </c>
      <c r="AC648" s="338"/>
      <c r="AE648" s="339">
        <f t="shared" si="118"/>
        <v>0</v>
      </c>
    </row>
    <row r="649" spans="1:31" ht="14.1" customHeight="1">
      <c r="A649" s="71">
        <v>649</v>
      </c>
      <c r="B649" s="482" t="s">
        <v>76</v>
      </c>
      <c r="C649" s="482"/>
      <c r="D649" s="538" t="s">
        <v>184</v>
      </c>
      <c r="E649" s="334" t="s">
        <v>785</v>
      </c>
      <c r="F649" s="513" t="s">
        <v>185</v>
      </c>
      <c r="G649" s="298" t="s">
        <v>218</v>
      </c>
      <c r="H649" s="314" t="s">
        <v>145</v>
      </c>
      <c r="I649" s="69" t="s">
        <v>225</v>
      </c>
      <c r="J649" s="341">
        <v>11.6</v>
      </c>
      <c r="K649" s="336">
        <f t="shared" si="119"/>
        <v>255</v>
      </c>
      <c r="L649" s="247">
        <v>255</v>
      </c>
      <c r="M649" s="247"/>
      <c r="N649" s="247"/>
      <c r="O649" s="247"/>
      <c r="P649" s="247"/>
      <c r="Q649" s="247"/>
      <c r="R649" s="246" t="e">
        <f>IF(L649="nio",0,IF(L649&gt;0,L649*J649/X649,0))*VLOOKUP(B649,'2-Kosten per locatie'!$A$14:$C$56,3,FALSE)</f>
        <v>#DIV/0!</v>
      </c>
      <c r="S649" s="246">
        <f>IF(L649="nio",0,IF(M649&gt;0,M649*J649/Y649,0))*VLOOKUP(B649,'2-Kosten per locatie'!$A$14:$C$56,3,FALSE)</f>
        <v>0</v>
      </c>
      <c r="T649" s="246">
        <f>IF(L649="nio",0,IF(N649&gt;0,N649*J649/Z649,0))*VLOOKUP(B649,'2-Kosten per locatie'!$A$14:$C$56,3,FALSE)</f>
        <v>0</v>
      </c>
      <c r="U649" s="246">
        <f>IF(L649="nio",0,IF(O649&gt;0,O649*J649/AA649,0))*VLOOKUP(B649,'2-Kosten per locatie'!$A$14:$C$56,3,FALSE)</f>
        <v>0</v>
      </c>
      <c r="V649" s="246">
        <f>IF(L649="nio",0,IF(P649&gt;0,P649*J649/Z649,0))*VLOOKUP(B649,'2-Kosten per locatie'!$A$14:$C$56,3,FALSE)</f>
        <v>0</v>
      </c>
      <c r="W649" s="246">
        <f>IF(L649="nio",0,IF(Q649&gt;0,Q649*J649/AA649,0))*VLOOKUP(B649,'2-Kosten per locatie'!$A$14:$C$56,3,FALSE)</f>
        <v>0</v>
      </c>
      <c r="X649" s="337">
        <f>IF(L649="nio",0,IF(L649&gt;0,VLOOKUP(H649,'3-Productie normen'!A:L,VLOOKUP(L649,'3-Productie normen'!$B$35:$C$38,2,FALSE),FALSE)))</f>
        <v>0</v>
      </c>
      <c r="Y649" s="337">
        <f t="shared" si="120"/>
        <v>0</v>
      </c>
      <c r="Z649" s="337">
        <f t="shared" si="121"/>
        <v>0</v>
      </c>
      <c r="AA649" s="337">
        <f t="shared" si="122"/>
        <v>0</v>
      </c>
      <c r="AB649" s="338" t="str">
        <f>VLOOKUP(H649,'3-Productie normen'!A:O,12,FALSE)</f>
        <v>B</v>
      </c>
      <c r="AC649" s="338"/>
      <c r="AE649" s="339">
        <f t="shared" si="118"/>
        <v>2958</v>
      </c>
    </row>
    <row r="650" spans="1:31" ht="14.1" customHeight="1">
      <c r="A650" s="71">
        <v>650</v>
      </c>
      <c r="B650" s="482" t="s">
        <v>76</v>
      </c>
      <c r="C650" s="482"/>
      <c r="D650" s="538" t="s">
        <v>184</v>
      </c>
      <c r="E650" s="334" t="s">
        <v>786</v>
      </c>
      <c r="F650" s="513" t="s">
        <v>185</v>
      </c>
      <c r="G650" s="298" t="s">
        <v>787</v>
      </c>
      <c r="H650" s="314" t="s">
        <v>138</v>
      </c>
      <c r="I650" s="69" t="s">
        <v>358</v>
      </c>
      <c r="J650" s="341">
        <v>6</v>
      </c>
      <c r="K650" s="336">
        <f t="shared" si="119"/>
        <v>255</v>
      </c>
      <c r="L650" s="247">
        <v>255</v>
      </c>
      <c r="M650" s="247"/>
      <c r="N650" s="247"/>
      <c r="O650" s="247"/>
      <c r="P650" s="247"/>
      <c r="Q650" s="247"/>
      <c r="R650" s="246" t="e">
        <f>IF(L650="nio",0,IF(L650&gt;0,L650*J650/X650,0))*VLOOKUP(B650,'2-Kosten per locatie'!$A$14:$C$56,3,FALSE)</f>
        <v>#DIV/0!</v>
      </c>
      <c r="S650" s="246">
        <f>IF(L650="nio",0,IF(M650&gt;0,M650*J650/Y650,0))*VLOOKUP(B650,'2-Kosten per locatie'!$A$14:$C$56,3,FALSE)</f>
        <v>0</v>
      </c>
      <c r="T650" s="246">
        <f>IF(L650="nio",0,IF(N650&gt;0,N650*J650/Z650,0))*VLOOKUP(B650,'2-Kosten per locatie'!$A$14:$C$56,3,FALSE)</f>
        <v>0</v>
      </c>
      <c r="U650" s="246">
        <f>IF(L650="nio",0,IF(O650&gt;0,O650*J650/AA650,0))*VLOOKUP(B650,'2-Kosten per locatie'!$A$14:$C$56,3,FALSE)</f>
        <v>0</v>
      </c>
      <c r="V650" s="246">
        <f>IF(L650="nio",0,IF(P650&gt;0,P650*J650/Z650,0))*VLOOKUP(B650,'2-Kosten per locatie'!$A$14:$C$56,3,FALSE)</f>
        <v>0</v>
      </c>
      <c r="W650" s="246">
        <f>IF(L650="nio",0,IF(Q650&gt;0,Q650*J650/AA650,0))*VLOOKUP(B650,'2-Kosten per locatie'!$A$14:$C$56,3,FALSE)</f>
        <v>0</v>
      </c>
      <c r="X650" s="337">
        <f>IF(L650="nio",0,IF(L650&gt;0,VLOOKUP(H650,'3-Productie normen'!A:L,VLOOKUP(L650,'3-Productie normen'!$B$35:$C$38,2,FALSE),FALSE)))</f>
        <v>0</v>
      </c>
      <c r="Y650" s="337">
        <f t="shared" si="120"/>
        <v>0</v>
      </c>
      <c r="Z650" s="337">
        <f t="shared" si="121"/>
        <v>0</v>
      </c>
      <c r="AA650" s="337">
        <f t="shared" si="122"/>
        <v>0</v>
      </c>
      <c r="AB650" s="338" t="str">
        <f>VLOOKUP(H650,'3-Productie normen'!A:O,12,FALSE)</f>
        <v>V</v>
      </c>
      <c r="AC650" s="338"/>
      <c r="AE650" s="339">
        <f t="shared" ref="AE650:AE713" si="145">K650*J650</f>
        <v>1530</v>
      </c>
    </row>
    <row r="651" spans="1:31" ht="14.1" customHeight="1">
      <c r="A651" s="71">
        <v>651</v>
      </c>
      <c r="B651" s="482" t="s">
        <v>76</v>
      </c>
      <c r="C651" s="482"/>
      <c r="D651" s="538" t="s">
        <v>184</v>
      </c>
      <c r="E651" s="334" t="s">
        <v>786</v>
      </c>
      <c r="F651" s="513" t="s">
        <v>185</v>
      </c>
      <c r="G651" s="298" t="s">
        <v>679</v>
      </c>
      <c r="H651" s="314" t="s">
        <v>141</v>
      </c>
      <c r="I651" s="459" t="s">
        <v>358</v>
      </c>
      <c r="J651" s="341">
        <v>0.9</v>
      </c>
      <c r="K651" s="336">
        <f t="shared" si="119"/>
        <v>730</v>
      </c>
      <c r="L651" s="247">
        <v>255</v>
      </c>
      <c r="M651" s="247">
        <v>255</v>
      </c>
      <c r="N651" s="247">
        <v>102</v>
      </c>
      <c r="O651" s="247">
        <v>102</v>
      </c>
      <c r="P651" s="247">
        <v>8</v>
      </c>
      <c r="Q651" s="247">
        <v>8</v>
      </c>
      <c r="R651" s="246" t="e">
        <f>IF(L651="nio",0,IF(L651&gt;0,L651*J651/X651,0))*VLOOKUP(B651,'2-Kosten per locatie'!$A$14:$C$56,3,FALSE)</f>
        <v>#DIV/0!</v>
      </c>
      <c r="S651" s="246" t="e">
        <f>IF(L651="nio",0,IF(M651&gt;0,M651*J651/Y651,0))*VLOOKUP(B651,'2-Kosten per locatie'!$A$14:$C$56,3,FALSE)</f>
        <v>#DIV/0!</v>
      </c>
      <c r="T651" s="246" t="e">
        <f>IF(L651="nio",0,IF(N651&gt;0,N651*J651/Z651,0))*VLOOKUP(B651,'2-Kosten per locatie'!$A$14:$C$56,3,FALSE)</f>
        <v>#DIV/0!</v>
      </c>
      <c r="U651" s="246" t="e">
        <f>IF(L651="nio",0,IF(O651&gt;0,O651*J651/AA651,0))*VLOOKUP(B651,'2-Kosten per locatie'!$A$14:$C$56,3,FALSE)</f>
        <v>#DIV/0!</v>
      </c>
      <c r="V651" s="246" t="e">
        <f>IF(L651="nio",0,IF(P651&gt;0,P651*J651/Z651,0))*VLOOKUP(B651,'2-Kosten per locatie'!$A$14:$C$56,3,FALSE)</f>
        <v>#DIV/0!</v>
      </c>
      <c r="W651" s="246" t="e">
        <f>IF(L651="nio",0,IF(Q651&gt;0,Q651*J651/AA651,0))*VLOOKUP(B651,'2-Kosten per locatie'!$A$14:$C$56,3,FALSE)</f>
        <v>#DIV/0!</v>
      </c>
      <c r="X651" s="337">
        <f>IF(L651="nio",0,IF(L651&gt;0,VLOOKUP(H651,'3-Productie normen'!A:L,VLOOKUP(L651,'3-Productie normen'!$B$35:$C$38,2,FALSE),FALSE)))</f>
        <v>0</v>
      </c>
      <c r="Y651" s="337">
        <f t="shared" si="120"/>
        <v>0</v>
      </c>
      <c r="Z651" s="337">
        <f t="shared" si="121"/>
        <v>0</v>
      </c>
      <c r="AA651" s="337">
        <f t="shared" si="122"/>
        <v>0</v>
      </c>
      <c r="AB651" s="338" t="str">
        <f>VLOOKUP(H651,'3-Productie normen'!A:O,12,FALSE)</f>
        <v>S</v>
      </c>
      <c r="AC651" s="338"/>
      <c r="AE651" s="339">
        <f t="shared" si="145"/>
        <v>657</v>
      </c>
    </row>
    <row r="652" spans="1:31" ht="14.1" customHeight="1">
      <c r="A652" s="71">
        <v>652</v>
      </c>
      <c r="B652" s="482" t="s">
        <v>76</v>
      </c>
      <c r="C652" s="482"/>
      <c r="D652" s="538" t="s">
        <v>184</v>
      </c>
      <c r="E652" s="334" t="s">
        <v>788</v>
      </c>
      <c r="F652" s="513" t="s">
        <v>185</v>
      </c>
      <c r="G652" s="298" t="s">
        <v>497</v>
      </c>
      <c r="H652" s="314" t="s">
        <v>145</v>
      </c>
      <c r="I652" s="459" t="s">
        <v>225</v>
      </c>
      <c r="J652" s="341">
        <v>12.95</v>
      </c>
      <c r="K652" s="336">
        <f t="shared" si="119"/>
        <v>255</v>
      </c>
      <c r="L652" s="247">
        <v>255</v>
      </c>
      <c r="M652" s="247"/>
      <c r="N652" s="247"/>
      <c r="O652" s="247"/>
      <c r="P652" s="247"/>
      <c r="Q652" s="247"/>
      <c r="R652" s="246" t="e">
        <f>IF(L652="nio",0,IF(L652&gt;0,L652*J652/X652,0))*VLOOKUP(B652,'2-Kosten per locatie'!$A$14:$C$56,3,FALSE)</f>
        <v>#DIV/0!</v>
      </c>
      <c r="S652" s="246">
        <f>IF(L652="nio",0,IF(M652&gt;0,M652*J652/Y652,0))*VLOOKUP(B652,'2-Kosten per locatie'!$A$14:$C$56,3,FALSE)</f>
        <v>0</v>
      </c>
      <c r="T652" s="246">
        <f>IF(L652="nio",0,IF(N652&gt;0,N652*J652/Z652,0))*VLOOKUP(B652,'2-Kosten per locatie'!$A$14:$C$56,3,FALSE)</f>
        <v>0</v>
      </c>
      <c r="U652" s="246">
        <f>IF(L652="nio",0,IF(O652&gt;0,O652*J652/AA652,0))*VLOOKUP(B652,'2-Kosten per locatie'!$A$14:$C$56,3,FALSE)</f>
        <v>0</v>
      </c>
      <c r="V652" s="246">
        <f>IF(L652="nio",0,IF(P652&gt;0,P652*J652/Z652,0))*VLOOKUP(B652,'2-Kosten per locatie'!$A$14:$C$56,3,FALSE)</f>
        <v>0</v>
      </c>
      <c r="W652" s="246">
        <f>IF(L652="nio",0,IF(Q652&gt;0,Q652*J652/AA652,0))*VLOOKUP(B652,'2-Kosten per locatie'!$A$14:$C$56,3,FALSE)</f>
        <v>0</v>
      </c>
      <c r="X652" s="337">
        <f>IF(L652="nio",0,IF(L652&gt;0,VLOOKUP(H652,'3-Productie normen'!A:L,VLOOKUP(L652,'3-Productie normen'!$B$35:$C$38,2,FALSE),FALSE)))</f>
        <v>0</v>
      </c>
      <c r="Y652" s="337">
        <f t="shared" si="120"/>
        <v>0</v>
      </c>
      <c r="Z652" s="337">
        <f t="shared" si="121"/>
        <v>0</v>
      </c>
      <c r="AA652" s="337">
        <f t="shared" si="122"/>
        <v>0</v>
      </c>
      <c r="AB652" s="338" t="str">
        <f>VLOOKUP(H652,'3-Productie normen'!A:O,12,FALSE)</f>
        <v>B</v>
      </c>
      <c r="AC652" s="338"/>
      <c r="AE652" s="339">
        <f t="shared" si="145"/>
        <v>3302.25</v>
      </c>
    </row>
    <row r="653" spans="1:31" ht="14.1" customHeight="1">
      <c r="A653" s="71">
        <v>653</v>
      </c>
      <c r="B653" s="482" t="s">
        <v>76</v>
      </c>
      <c r="C653" s="482"/>
      <c r="D653" s="538" t="s">
        <v>184</v>
      </c>
      <c r="E653" s="334" t="s">
        <v>789</v>
      </c>
      <c r="F653" s="513" t="s">
        <v>185</v>
      </c>
      <c r="G653" s="298" t="s">
        <v>189</v>
      </c>
      <c r="H653" s="314" t="s">
        <v>128</v>
      </c>
      <c r="I653" s="459" t="s">
        <v>225</v>
      </c>
      <c r="J653" s="341">
        <v>15.8</v>
      </c>
      <c r="K653" s="336">
        <f t="shared" si="119"/>
        <v>255</v>
      </c>
      <c r="L653" s="247">
        <v>255</v>
      </c>
      <c r="M653" s="247"/>
      <c r="N653" s="247"/>
      <c r="O653" s="247"/>
      <c r="P653" s="247"/>
      <c r="Q653" s="247"/>
      <c r="R653" s="246" t="e">
        <f>IF(L653="nio",0,IF(L653&gt;0,L653*J653/X653,0))*VLOOKUP(B653,'2-Kosten per locatie'!$A$14:$C$56,3,FALSE)</f>
        <v>#DIV/0!</v>
      </c>
      <c r="S653" s="246">
        <f>IF(L653="nio",0,IF(M653&gt;0,M653*J653/Y653,0))*VLOOKUP(B653,'2-Kosten per locatie'!$A$14:$C$56,3,FALSE)</f>
        <v>0</v>
      </c>
      <c r="T653" s="246">
        <f>IF(L653="nio",0,IF(N653&gt;0,N653*J653/Z653,0))*VLOOKUP(B653,'2-Kosten per locatie'!$A$14:$C$56,3,FALSE)</f>
        <v>0</v>
      </c>
      <c r="U653" s="246">
        <f>IF(L653="nio",0,IF(O653&gt;0,O653*J653/AA653,0))*VLOOKUP(B653,'2-Kosten per locatie'!$A$14:$C$56,3,FALSE)</f>
        <v>0</v>
      </c>
      <c r="V653" s="246">
        <f>IF(L653="nio",0,IF(P653&gt;0,P653*J653/Z653,0))*VLOOKUP(B653,'2-Kosten per locatie'!$A$14:$C$56,3,FALSE)</f>
        <v>0</v>
      </c>
      <c r="W653" s="246">
        <f>IF(L653="nio",0,IF(Q653&gt;0,Q653*J653/AA653,0))*VLOOKUP(B653,'2-Kosten per locatie'!$A$14:$C$56,3,FALSE)</f>
        <v>0</v>
      </c>
      <c r="X653" s="337">
        <f>IF(L653="nio",0,IF(L653&gt;0,VLOOKUP(H653,'3-Productie normen'!A:L,VLOOKUP(L653,'3-Productie normen'!$B$35:$C$38,2,FALSE),FALSE)))</f>
        <v>0</v>
      </c>
      <c r="Y653" s="337">
        <f t="shared" si="120"/>
        <v>0</v>
      </c>
      <c r="Z653" s="337">
        <f t="shared" si="121"/>
        <v>0</v>
      </c>
      <c r="AA653" s="337">
        <f t="shared" si="122"/>
        <v>0</v>
      </c>
      <c r="AB653" s="338" t="str">
        <f>VLOOKUP(H653,'3-Productie normen'!A:O,12,FALSE)</f>
        <v>B</v>
      </c>
      <c r="AC653" s="338"/>
      <c r="AE653" s="339">
        <f t="shared" si="145"/>
        <v>4029</v>
      </c>
    </row>
    <row r="654" spans="1:31" ht="14.1" customHeight="1">
      <c r="A654" s="71">
        <v>654</v>
      </c>
      <c r="B654" s="482" t="s">
        <v>76</v>
      </c>
      <c r="C654" s="482"/>
      <c r="D654" s="538" t="s">
        <v>184</v>
      </c>
      <c r="E654" s="334" t="s">
        <v>790</v>
      </c>
      <c r="F654" s="513" t="s">
        <v>185</v>
      </c>
      <c r="G654" s="298" t="s">
        <v>189</v>
      </c>
      <c r="H654" s="314" t="s">
        <v>128</v>
      </c>
      <c r="I654" s="69" t="s">
        <v>225</v>
      </c>
      <c r="J654" s="341">
        <v>10</v>
      </c>
      <c r="K654" s="336">
        <f t="shared" si="119"/>
        <v>255</v>
      </c>
      <c r="L654" s="247">
        <v>255</v>
      </c>
      <c r="M654" s="247"/>
      <c r="N654" s="247"/>
      <c r="O654" s="247"/>
      <c r="P654" s="247"/>
      <c r="Q654" s="247"/>
      <c r="R654" s="246" t="e">
        <f>IF(L654="nio",0,IF(L654&gt;0,L654*J654/X654,0))*VLOOKUP(B654,'2-Kosten per locatie'!$A$14:$C$56,3,FALSE)</f>
        <v>#DIV/0!</v>
      </c>
      <c r="S654" s="246">
        <f>IF(L654="nio",0,IF(M654&gt;0,M654*J654/Y654,0))*VLOOKUP(B654,'2-Kosten per locatie'!$A$14:$C$56,3,FALSE)</f>
        <v>0</v>
      </c>
      <c r="T654" s="246">
        <f>IF(L654="nio",0,IF(N654&gt;0,N654*J654/Z654,0))*VLOOKUP(B654,'2-Kosten per locatie'!$A$14:$C$56,3,FALSE)</f>
        <v>0</v>
      </c>
      <c r="U654" s="246">
        <f>IF(L654="nio",0,IF(O654&gt;0,O654*J654/AA654,0))*VLOOKUP(B654,'2-Kosten per locatie'!$A$14:$C$56,3,FALSE)</f>
        <v>0</v>
      </c>
      <c r="V654" s="246">
        <f>IF(L654="nio",0,IF(P654&gt;0,P654*J654/Z654,0))*VLOOKUP(B654,'2-Kosten per locatie'!$A$14:$C$56,3,FALSE)</f>
        <v>0</v>
      </c>
      <c r="W654" s="246">
        <f>IF(L654="nio",0,IF(Q654&gt;0,Q654*J654/AA654,0))*VLOOKUP(B654,'2-Kosten per locatie'!$A$14:$C$56,3,FALSE)</f>
        <v>0</v>
      </c>
      <c r="X654" s="337">
        <f>IF(L654="nio",0,IF(L654&gt;0,VLOOKUP(H654,'3-Productie normen'!A:L,VLOOKUP(L654,'3-Productie normen'!$B$35:$C$38,2,FALSE),FALSE)))</f>
        <v>0</v>
      </c>
      <c r="Y654" s="337">
        <f t="shared" si="120"/>
        <v>0</v>
      </c>
      <c r="Z654" s="337">
        <f t="shared" si="121"/>
        <v>0</v>
      </c>
      <c r="AA654" s="337">
        <f t="shared" si="122"/>
        <v>0</v>
      </c>
      <c r="AB654" s="338" t="str">
        <f>VLOOKUP(H654,'3-Productie normen'!A:O,12,FALSE)</f>
        <v>B</v>
      </c>
      <c r="AC654" s="338"/>
      <c r="AE654" s="339">
        <f t="shared" si="145"/>
        <v>2550</v>
      </c>
    </row>
    <row r="655" spans="1:31" ht="14.1" customHeight="1">
      <c r="A655" s="71">
        <v>655</v>
      </c>
      <c r="B655" s="482" t="s">
        <v>76</v>
      </c>
      <c r="C655" s="482"/>
      <c r="D655" s="538" t="s">
        <v>222</v>
      </c>
      <c r="E655" s="334"/>
      <c r="F655" s="513" t="s">
        <v>185</v>
      </c>
      <c r="G655" s="298" t="s">
        <v>220</v>
      </c>
      <c r="H655" s="298" t="s">
        <v>143</v>
      </c>
      <c r="I655" s="69" t="s">
        <v>187</v>
      </c>
      <c r="J655" s="341">
        <v>3.4</v>
      </c>
      <c r="K655" s="336">
        <f t="shared" si="119"/>
        <v>255</v>
      </c>
      <c r="L655" s="247">
        <v>255</v>
      </c>
      <c r="M655" s="247"/>
      <c r="N655" s="247"/>
      <c r="O655" s="247"/>
      <c r="P655" s="247"/>
      <c r="Q655" s="247"/>
      <c r="R655" s="246" t="e">
        <f>IF(L655="nio",0,IF(L655&gt;0,L655*J655/X655,0))*VLOOKUP(B655,'2-Kosten per locatie'!$A$14:$C$56,3,FALSE)</f>
        <v>#DIV/0!</v>
      </c>
      <c r="S655" s="246">
        <f>IF(L655="nio",0,IF(M655&gt;0,M655*J655/Y655,0))*VLOOKUP(B655,'2-Kosten per locatie'!$A$14:$C$56,3,FALSE)</f>
        <v>0</v>
      </c>
      <c r="T655" s="246">
        <f>IF(L655="nio",0,IF(N655&gt;0,N655*J655/Z655,0))*VLOOKUP(B655,'2-Kosten per locatie'!$A$14:$C$56,3,FALSE)</f>
        <v>0</v>
      </c>
      <c r="U655" s="246">
        <f>IF(L655="nio",0,IF(O655&gt;0,O655*J655/AA655,0))*VLOOKUP(B655,'2-Kosten per locatie'!$A$14:$C$56,3,FALSE)</f>
        <v>0</v>
      </c>
      <c r="V655" s="246">
        <f>IF(L655="nio",0,IF(P655&gt;0,P655*J655/Z655,0))*VLOOKUP(B655,'2-Kosten per locatie'!$A$14:$C$56,3,FALSE)</f>
        <v>0</v>
      </c>
      <c r="W655" s="246">
        <f>IF(L655="nio",0,IF(Q655&gt;0,Q655*J655/AA655,0))*VLOOKUP(B655,'2-Kosten per locatie'!$A$14:$C$56,3,FALSE)</f>
        <v>0</v>
      </c>
      <c r="X655" s="337">
        <f>IF(L655="nio",0,IF(L655&gt;0,VLOOKUP(H655,'3-Productie normen'!A:L,VLOOKUP(L655,'3-Productie normen'!$B$35:$C$38,2,FALSE),FALSE)))</f>
        <v>0</v>
      </c>
      <c r="Y655" s="337">
        <f t="shared" si="120"/>
        <v>0</v>
      </c>
      <c r="Z655" s="337">
        <f t="shared" si="121"/>
        <v>0</v>
      </c>
      <c r="AA655" s="337">
        <f t="shared" si="122"/>
        <v>0</v>
      </c>
      <c r="AB655" s="338" t="str">
        <f>VLOOKUP(H655,'3-Productie normen'!A:O,12,FALSE)</f>
        <v>V</v>
      </c>
      <c r="AC655" s="338"/>
      <c r="AE655" s="339">
        <f t="shared" si="145"/>
        <v>867</v>
      </c>
    </row>
    <row r="656" spans="1:31" ht="14.1" customHeight="1">
      <c r="A656" s="71">
        <v>656</v>
      </c>
      <c r="B656" s="482" t="s">
        <v>76</v>
      </c>
      <c r="C656" s="482"/>
      <c r="D656" s="538" t="s">
        <v>223</v>
      </c>
      <c r="E656" s="334"/>
      <c r="F656" s="513" t="s">
        <v>185</v>
      </c>
      <c r="G656" s="298" t="s">
        <v>791</v>
      </c>
      <c r="H656" s="314" t="s">
        <v>135</v>
      </c>
      <c r="I656" s="69" t="s">
        <v>191</v>
      </c>
      <c r="J656" s="341">
        <v>3.1</v>
      </c>
      <c r="K656" s="336">
        <f t="shared" si="119"/>
        <v>255</v>
      </c>
      <c r="L656" s="247">
        <v>255</v>
      </c>
      <c r="M656" s="247"/>
      <c r="N656" s="247"/>
      <c r="O656" s="247"/>
      <c r="P656" s="247"/>
      <c r="Q656" s="247"/>
      <c r="R656" s="246" t="e">
        <f>IF(L656="nio",0,IF(L656&gt;0,L656*J656/X656,0))*VLOOKUP(B656,'2-Kosten per locatie'!$A$14:$C$56,3,FALSE)</f>
        <v>#DIV/0!</v>
      </c>
      <c r="S656" s="246">
        <f>IF(L656="nio",0,IF(M656&gt;0,M656*J656/Y656,0))*VLOOKUP(B656,'2-Kosten per locatie'!$A$14:$C$56,3,FALSE)</f>
        <v>0</v>
      </c>
      <c r="T656" s="246">
        <f>IF(L656="nio",0,IF(N656&gt;0,N656*J656/Z656,0))*VLOOKUP(B656,'2-Kosten per locatie'!$A$14:$C$56,3,FALSE)</f>
        <v>0</v>
      </c>
      <c r="U656" s="246">
        <f>IF(L656="nio",0,IF(O656&gt;0,O656*J656/AA656,0))*VLOOKUP(B656,'2-Kosten per locatie'!$A$14:$C$56,3,FALSE)</f>
        <v>0</v>
      </c>
      <c r="V656" s="246">
        <f>IF(L656="nio",0,IF(P656&gt;0,P656*J656/Z656,0))*VLOOKUP(B656,'2-Kosten per locatie'!$A$14:$C$56,3,FALSE)</f>
        <v>0</v>
      </c>
      <c r="W656" s="246">
        <f>IF(L656="nio",0,IF(Q656&gt;0,Q656*J656/AA656,0))*VLOOKUP(B656,'2-Kosten per locatie'!$A$14:$C$56,3,FALSE)</f>
        <v>0</v>
      </c>
      <c r="X656" s="337">
        <f>IF(L656="nio",0,IF(L656&gt;0,VLOOKUP(H656,'3-Productie normen'!A:L,VLOOKUP(L656,'3-Productie normen'!$B$35:$C$38,2,FALSE),FALSE)))</f>
        <v>0</v>
      </c>
      <c r="Y656" s="337">
        <f t="shared" si="120"/>
        <v>0</v>
      </c>
      <c r="Z656" s="337">
        <f t="shared" si="121"/>
        <v>0</v>
      </c>
      <c r="AA656" s="337">
        <f t="shared" si="122"/>
        <v>0</v>
      </c>
      <c r="AB656" s="338" t="str">
        <f>VLOOKUP(H656,'3-Productie normen'!A:O,12,FALSE)</f>
        <v>V</v>
      </c>
      <c r="AC656" s="338"/>
      <c r="AE656" s="339">
        <f t="shared" si="145"/>
        <v>790.5</v>
      </c>
    </row>
    <row r="657" spans="1:31" ht="14.1" customHeight="1">
      <c r="A657" s="71">
        <v>657</v>
      </c>
      <c r="B657" s="482" t="s">
        <v>76</v>
      </c>
      <c r="C657" s="482"/>
      <c r="D657" s="538" t="s">
        <v>223</v>
      </c>
      <c r="E657" s="334" t="s">
        <v>792</v>
      </c>
      <c r="F657" s="513" t="s">
        <v>185</v>
      </c>
      <c r="G657" s="298" t="s">
        <v>497</v>
      </c>
      <c r="H657" s="314" t="s">
        <v>145</v>
      </c>
      <c r="I657" s="69" t="s">
        <v>191</v>
      </c>
      <c r="J657" s="341">
        <v>15.3</v>
      </c>
      <c r="K657" s="336">
        <f t="shared" si="119"/>
        <v>255</v>
      </c>
      <c r="L657" s="247">
        <v>255</v>
      </c>
      <c r="M657" s="247"/>
      <c r="N657" s="247"/>
      <c r="O657" s="247"/>
      <c r="P657" s="247"/>
      <c r="Q657" s="247"/>
      <c r="R657" s="246" t="e">
        <f>IF(L657="nio",0,IF(L657&gt;0,L657*J657/X657,0))*VLOOKUP(B657,'2-Kosten per locatie'!$A$14:$C$56,3,FALSE)</f>
        <v>#DIV/0!</v>
      </c>
      <c r="S657" s="246">
        <f>IF(L657="nio",0,IF(M657&gt;0,M657*J657/Y657,0))*VLOOKUP(B657,'2-Kosten per locatie'!$A$14:$C$56,3,FALSE)</f>
        <v>0</v>
      </c>
      <c r="T657" s="246">
        <f>IF(L657="nio",0,IF(N657&gt;0,N657*J657/Z657,0))*VLOOKUP(B657,'2-Kosten per locatie'!$A$14:$C$56,3,FALSE)</f>
        <v>0</v>
      </c>
      <c r="U657" s="246">
        <f>IF(L657="nio",0,IF(O657&gt;0,O657*J657/AA657,0))*VLOOKUP(B657,'2-Kosten per locatie'!$A$14:$C$56,3,FALSE)</f>
        <v>0</v>
      </c>
      <c r="V657" s="246">
        <f>IF(L657="nio",0,IF(P657&gt;0,P657*J657/Z657,0))*VLOOKUP(B657,'2-Kosten per locatie'!$A$14:$C$56,3,FALSE)</f>
        <v>0</v>
      </c>
      <c r="W657" s="246">
        <f>IF(L657="nio",0,IF(Q657&gt;0,Q657*J657/AA657,0))*VLOOKUP(B657,'2-Kosten per locatie'!$A$14:$C$56,3,FALSE)</f>
        <v>0</v>
      </c>
      <c r="X657" s="337">
        <f>IF(L657="nio",0,IF(L657&gt;0,VLOOKUP(H657,'3-Productie normen'!A:L,VLOOKUP(L657,'3-Productie normen'!$B$35:$C$38,2,FALSE),FALSE)))</f>
        <v>0</v>
      </c>
      <c r="Y657" s="337">
        <f t="shared" si="120"/>
        <v>0</v>
      </c>
      <c r="Z657" s="337">
        <f t="shared" si="121"/>
        <v>0</v>
      </c>
      <c r="AA657" s="337">
        <f t="shared" si="122"/>
        <v>0</v>
      </c>
      <c r="AB657" s="338" t="str">
        <f>VLOOKUP(H657,'3-Productie normen'!A:O,12,FALSE)</f>
        <v>B</v>
      </c>
      <c r="AC657" s="338"/>
      <c r="AE657" s="339">
        <f t="shared" si="145"/>
        <v>3901.5</v>
      </c>
    </row>
    <row r="658" spans="1:31" ht="14.1" customHeight="1">
      <c r="A658" s="71">
        <v>658</v>
      </c>
      <c r="B658" s="482" t="s">
        <v>76</v>
      </c>
      <c r="C658" s="482"/>
      <c r="D658" s="485" t="s">
        <v>223</v>
      </c>
      <c r="E658" s="334" t="s">
        <v>793</v>
      </c>
      <c r="F658" s="513" t="s">
        <v>185</v>
      </c>
      <c r="G658" s="298" t="s">
        <v>189</v>
      </c>
      <c r="H658" s="314" t="s">
        <v>128</v>
      </c>
      <c r="I658" s="69" t="s">
        <v>191</v>
      </c>
      <c r="J658" s="341">
        <v>6.9</v>
      </c>
      <c r="K658" s="336">
        <f t="shared" si="119"/>
        <v>255</v>
      </c>
      <c r="L658" s="247">
        <v>255</v>
      </c>
      <c r="M658" s="247"/>
      <c r="N658" s="247"/>
      <c r="O658" s="247"/>
      <c r="P658" s="247"/>
      <c r="Q658" s="247"/>
      <c r="R658" s="246" t="e">
        <f>IF(L658="nio",0,IF(L658&gt;0,L658*J658/X658,0))*VLOOKUP(B658,'2-Kosten per locatie'!$A$14:$C$56,3,FALSE)</f>
        <v>#DIV/0!</v>
      </c>
      <c r="S658" s="246">
        <f>IF(L658="nio",0,IF(M658&gt;0,M658*J658/Y658,0))*VLOOKUP(B658,'2-Kosten per locatie'!$A$14:$C$56,3,FALSE)</f>
        <v>0</v>
      </c>
      <c r="T658" s="246">
        <f>IF(L658="nio",0,IF(N658&gt;0,N658*J658/Z658,0))*VLOOKUP(B658,'2-Kosten per locatie'!$A$14:$C$56,3,FALSE)</f>
        <v>0</v>
      </c>
      <c r="U658" s="246">
        <f>IF(L658="nio",0,IF(O658&gt;0,O658*J658/AA658,0))*VLOOKUP(B658,'2-Kosten per locatie'!$A$14:$C$56,3,FALSE)</f>
        <v>0</v>
      </c>
      <c r="V658" s="246">
        <f>IF(L658="nio",0,IF(P658&gt;0,P658*J658/Z658,0))*VLOOKUP(B658,'2-Kosten per locatie'!$A$14:$C$56,3,FALSE)</f>
        <v>0</v>
      </c>
      <c r="W658" s="246">
        <f>IF(L658="nio",0,IF(Q658&gt;0,Q658*J658/AA658,0))*VLOOKUP(B658,'2-Kosten per locatie'!$A$14:$C$56,3,FALSE)</f>
        <v>0</v>
      </c>
      <c r="X658" s="337">
        <f>IF(L658="nio",0,IF(L658&gt;0,VLOOKUP(H658,'3-Productie normen'!A:L,VLOOKUP(L658,'3-Productie normen'!$B$35:$C$38,2,FALSE),FALSE)))</f>
        <v>0</v>
      </c>
      <c r="Y658" s="337">
        <f t="shared" si="120"/>
        <v>0</v>
      </c>
      <c r="Z658" s="337">
        <f t="shared" si="121"/>
        <v>0</v>
      </c>
      <c r="AA658" s="337">
        <f t="shared" si="122"/>
        <v>0</v>
      </c>
      <c r="AB658" s="338" t="str">
        <f>VLOOKUP(H658,'3-Productie normen'!A:O,12,FALSE)</f>
        <v>B</v>
      </c>
      <c r="AC658" s="338"/>
      <c r="AE658" s="339">
        <f t="shared" si="145"/>
        <v>1759.5</v>
      </c>
    </row>
    <row r="659" spans="1:31" ht="14.1" customHeight="1">
      <c r="A659" s="71">
        <v>659</v>
      </c>
      <c r="B659" s="482" t="s">
        <v>76</v>
      </c>
      <c r="C659" s="482"/>
      <c r="D659" s="485" t="s">
        <v>231</v>
      </c>
      <c r="E659" s="334" t="s">
        <v>282</v>
      </c>
      <c r="F659" s="513" t="s">
        <v>185</v>
      </c>
      <c r="G659" s="298" t="s">
        <v>781</v>
      </c>
      <c r="H659" s="298" t="s">
        <v>133</v>
      </c>
      <c r="I659" s="69" t="s">
        <v>187</v>
      </c>
      <c r="J659" s="341">
        <v>2.7</v>
      </c>
      <c r="K659" s="336">
        <f t="shared" si="119"/>
        <v>255</v>
      </c>
      <c r="L659" s="247">
        <v>255</v>
      </c>
      <c r="M659" s="247"/>
      <c r="N659" s="247"/>
      <c r="O659" s="247"/>
      <c r="P659" s="247"/>
      <c r="Q659" s="247"/>
      <c r="R659" s="246" t="e">
        <f>IF(L659="nio",0,IF(L659&gt;0,L659*J659/X659,0))*VLOOKUP(B659,'2-Kosten per locatie'!$A$14:$C$56,3,FALSE)</f>
        <v>#DIV/0!</v>
      </c>
      <c r="S659" s="246">
        <f>IF(L659="nio",0,IF(M659&gt;0,M659*J659/Y659,0))*VLOOKUP(B659,'2-Kosten per locatie'!$A$14:$C$56,3,FALSE)</f>
        <v>0</v>
      </c>
      <c r="T659" s="246">
        <f>IF(L659="nio",0,IF(N659&gt;0,N659*J659/Z659,0))*VLOOKUP(B659,'2-Kosten per locatie'!$A$14:$C$56,3,FALSE)</f>
        <v>0</v>
      </c>
      <c r="U659" s="246">
        <f>IF(L659="nio",0,IF(O659&gt;0,O659*J659/AA659,0))*VLOOKUP(B659,'2-Kosten per locatie'!$A$14:$C$56,3,FALSE)</f>
        <v>0</v>
      </c>
      <c r="V659" s="246">
        <f>IF(L659="nio",0,IF(P659&gt;0,P659*J659/Z659,0))*VLOOKUP(B659,'2-Kosten per locatie'!$A$14:$C$56,3,FALSE)</f>
        <v>0</v>
      </c>
      <c r="W659" s="246">
        <f>IF(L659="nio",0,IF(Q659&gt;0,Q659*J659/AA659,0))*VLOOKUP(B659,'2-Kosten per locatie'!$A$14:$C$56,3,FALSE)</f>
        <v>0</v>
      </c>
      <c r="X659" s="337">
        <f>IF(L659="nio",0,IF(L659&gt;0,VLOOKUP(H659,'3-Productie normen'!A:L,VLOOKUP(L659,'3-Productie normen'!$B$35:$C$38,2,FALSE),FALSE)))</f>
        <v>0</v>
      </c>
      <c r="Y659" s="337">
        <f t="shared" si="120"/>
        <v>0</v>
      </c>
      <c r="Z659" s="337">
        <f t="shared" si="121"/>
        <v>0</v>
      </c>
      <c r="AA659" s="337">
        <f t="shared" si="122"/>
        <v>0</v>
      </c>
      <c r="AB659" s="338" t="str">
        <f>VLOOKUP(H659,'3-Productie normen'!A:O,12,FALSE)</f>
        <v>V</v>
      </c>
      <c r="AC659" s="338"/>
      <c r="AE659" s="339">
        <f t="shared" si="145"/>
        <v>688.5</v>
      </c>
    </row>
    <row r="660" spans="1:31" ht="14.1" customHeight="1">
      <c r="A660" s="71">
        <v>660</v>
      </c>
      <c r="B660" s="482" t="s">
        <v>76</v>
      </c>
      <c r="C660" s="482"/>
      <c r="D660" s="538" t="s">
        <v>280</v>
      </c>
      <c r="E660" s="334" t="s">
        <v>284</v>
      </c>
      <c r="F660" s="513" t="s">
        <v>185</v>
      </c>
      <c r="G660" s="298" t="s">
        <v>220</v>
      </c>
      <c r="H660" s="298" t="s">
        <v>143</v>
      </c>
      <c r="I660" s="69" t="s">
        <v>187</v>
      </c>
      <c r="J660" s="341">
        <v>8.0500000000000007</v>
      </c>
      <c r="K660" s="336">
        <f t="shared" si="119"/>
        <v>255</v>
      </c>
      <c r="L660" s="247">
        <v>255</v>
      </c>
      <c r="M660" s="247"/>
      <c r="N660" s="247"/>
      <c r="O660" s="247"/>
      <c r="P660" s="247"/>
      <c r="Q660" s="247"/>
      <c r="R660" s="246" t="e">
        <f>IF(L660="nio",0,IF(L660&gt;0,L660*J660/X660,0))*VLOOKUP(B660,'2-Kosten per locatie'!$A$14:$C$56,3,FALSE)</f>
        <v>#DIV/0!</v>
      </c>
      <c r="S660" s="246">
        <f>IF(L660="nio",0,IF(M660&gt;0,M660*J660/Y660,0))*VLOOKUP(B660,'2-Kosten per locatie'!$A$14:$C$56,3,FALSE)</f>
        <v>0</v>
      </c>
      <c r="T660" s="246">
        <f>IF(L660="nio",0,IF(N660&gt;0,N660*J660/Z660,0))*VLOOKUP(B660,'2-Kosten per locatie'!$A$14:$C$56,3,FALSE)</f>
        <v>0</v>
      </c>
      <c r="U660" s="246">
        <f>IF(L660="nio",0,IF(O660&gt;0,O660*J660/AA660,0))*VLOOKUP(B660,'2-Kosten per locatie'!$A$14:$C$56,3,FALSE)</f>
        <v>0</v>
      </c>
      <c r="V660" s="246">
        <f>IF(L660="nio",0,IF(P660&gt;0,P660*J660/Z660,0))*VLOOKUP(B660,'2-Kosten per locatie'!$A$14:$C$56,3,FALSE)</f>
        <v>0</v>
      </c>
      <c r="W660" s="246">
        <f>IF(L660="nio",0,IF(Q660&gt;0,Q660*J660/AA660,0))*VLOOKUP(B660,'2-Kosten per locatie'!$A$14:$C$56,3,FALSE)</f>
        <v>0</v>
      </c>
      <c r="X660" s="337">
        <f>IF(L660="nio",0,IF(L660&gt;0,VLOOKUP(H660,'3-Productie normen'!A:L,VLOOKUP(L660,'3-Productie normen'!$B$35:$C$38,2,FALSE),FALSE)))</f>
        <v>0</v>
      </c>
      <c r="Y660" s="337">
        <f t="shared" si="120"/>
        <v>0</v>
      </c>
      <c r="Z660" s="337">
        <f t="shared" si="121"/>
        <v>0</v>
      </c>
      <c r="AA660" s="337">
        <f t="shared" si="122"/>
        <v>0</v>
      </c>
      <c r="AB660" s="338" t="str">
        <f>VLOOKUP(H660,'3-Productie normen'!A:O,12,FALSE)</f>
        <v>V</v>
      </c>
      <c r="AC660" s="338"/>
      <c r="AE660" s="339">
        <f t="shared" si="145"/>
        <v>2052.75</v>
      </c>
    </row>
    <row r="661" spans="1:31" ht="14.1" customHeight="1">
      <c r="A661" s="71">
        <v>661</v>
      </c>
      <c r="B661" s="482" t="s">
        <v>76</v>
      </c>
      <c r="C661" s="482"/>
      <c r="D661" s="538" t="s">
        <v>184</v>
      </c>
      <c r="E661" s="334"/>
      <c r="F661" s="513" t="s">
        <v>185</v>
      </c>
      <c r="G661" s="298" t="s">
        <v>193</v>
      </c>
      <c r="H661" s="314" t="s">
        <v>135</v>
      </c>
      <c r="I661" s="69" t="s">
        <v>191</v>
      </c>
      <c r="J661" s="341">
        <v>5.75</v>
      </c>
      <c r="K661" s="336">
        <f t="shared" si="119"/>
        <v>255</v>
      </c>
      <c r="L661" s="247">
        <v>255</v>
      </c>
      <c r="M661" s="247"/>
      <c r="N661" s="247"/>
      <c r="O661" s="247"/>
      <c r="P661" s="247"/>
      <c r="Q661" s="247"/>
      <c r="R661" s="246" t="e">
        <f>IF(L661="nio",0,IF(L661&gt;0,L661*J661/X661,0))*VLOOKUP(B661,'2-Kosten per locatie'!$A$14:$C$56,3,FALSE)</f>
        <v>#DIV/0!</v>
      </c>
      <c r="S661" s="246">
        <f>IF(L661="nio",0,IF(M661&gt;0,M661*J661/Y661,0))*VLOOKUP(B661,'2-Kosten per locatie'!$A$14:$C$56,3,FALSE)</f>
        <v>0</v>
      </c>
      <c r="T661" s="246">
        <f>IF(L661="nio",0,IF(N661&gt;0,N661*J661/Z661,0))*VLOOKUP(B661,'2-Kosten per locatie'!$A$14:$C$56,3,FALSE)</f>
        <v>0</v>
      </c>
      <c r="U661" s="246">
        <f>IF(L661="nio",0,IF(O661&gt;0,O661*J661/AA661,0))*VLOOKUP(B661,'2-Kosten per locatie'!$A$14:$C$56,3,FALSE)</f>
        <v>0</v>
      </c>
      <c r="V661" s="246">
        <f>IF(L661="nio",0,IF(P661&gt;0,P661*J661/Z661,0))*VLOOKUP(B661,'2-Kosten per locatie'!$A$14:$C$56,3,FALSE)</f>
        <v>0</v>
      </c>
      <c r="W661" s="246">
        <f>IF(L661="nio",0,IF(Q661&gt;0,Q661*J661/AA661,0))*VLOOKUP(B661,'2-Kosten per locatie'!$A$14:$C$56,3,FALSE)</f>
        <v>0</v>
      </c>
      <c r="X661" s="337">
        <f>IF(L661="nio",0,IF(L661&gt;0,VLOOKUP(H661,'3-Productie normen'!A:L,VLOOKUP(L661,'3-Productie normen'!$B$35:$C$38,2,FALSE),FALSE)))</f>
        <v>0</v>
      </c>
      <c r="Y661" s="337">
        <f t="shared" si="120"/>
        <v>0</v>
      </c>
      <c r="Z661" s="337">
        <f t="shared" si="121"/>
        <v>0</v>
      </c>
      <c r="AA661" s="337">
        <f t="shared" si="122"/>
        <v>0</v>
      </c>
      <c r="AB661" s="338" t="str">
        <f>VLOOKUP(H661,'3-Productie normen'!A:O,12,FALSE)</f>
        <v>V</v>
      </c>
      <c r="AC661" s="338"/>
      <c r="AE661" s="339">
        <f t="shared" si="145"/>
        <v>1466.25</v>
      </c>
    </row>
    <row r="662" spans="1:31" ht="14.1" customHeight="1">
      <c r="A662" s="71">
        <v>662</v>
      </c>
      <c r="B662" s="482" t="s">
        <v>76</v>
      </c>
      <c r="C662" s="482"/>
      <c r="D662" s="538" t="s">
        <v>184</v>
      </c>
      <c r="E662" s="334"/>
      <c r="F662" s="513" t="s">
        <v>185</v>
      </c>
      <c r="G662" s="298" t="s">
        <v>196</v>
      </c>
      <c r="H662" s="314" t="s">
        <v>141</v>
      </c>
      <c r="I662" s="69" t="s">
        <v>195</v>
      </c>
      <c r="J662" s="341">
        <v>2.4500000000000002</v>
      </c>
      <c r="K662" s="336">
        <f t="shared" si="119"/>
        <v>255</v>
      </c>
      <c r="L662" s="247">
        <v>255</v>
      </c>
      <c r="M662" s="247"/>
      <c r="N662" s="247"/>
      <c r="O662" s="247"/>
      <c r="P662" s="247"/>
      <c r="Q662" s="247"/>
      <c r="R662" s="246" t="e">
        <f>IF(L662="nio",0,IF(L662&gt;0,L662*J662/X662,0))*VLOOKUP(B662,'2-Kosten per locatie'!$A$14:$C$56,3,FALSE)</f>
        <v>#DIV/0!</v>
      </c>
      <c r="S662" s="246">
        <f>IF(L662="nio",0,IF(M662&gt;0,M662*J662/Y662,0))*VLOOKUP(B662,'2-Kosten per locatie'!$A$14:$C$56,3,FALSE)</f>
        <v>0</v>
      </c>
      <c r="T662" s="246">
        <f>IF(L662="nio",0,IF(N662&gt;0,N662*J662/Z662,0))*VLOOKUP(B662,'2-Kosten per locatie'!$A$14:$C$56,3,FALSE)</f>
        <v>0</v>
      </c>
      <c r="U662" s="246">
        <f>IF(L662="nio",0,IF(O662&gt;0,O662*J662/AA662,0))*VLOOKUP(B662,'2-Kosten per locatie'!$A$14:$C$56,3,FALSE)</f>
        <v>0</v>
      </c>
      <c r="V662" s="246">
        <f>IF(L662="nio",0,IF(P662&gt;0,P662*J662/Z662,0))*VLOOKUP(B662,'2-Kosten per locatie'!$A$14:$C$56,3,FALSE)</f>
        <v>0</v>
      </c>
      <c r="W662" s="246">
        <f>IF(L662="nio",0,IF(Q662&gt;0,Q662*J662/AA662,0))*VLOOKUP(B662,'2-Kosten per locatie'!$A$14:$C$56,3,FALSE)</f>
        <v>0</v>
      </c>
      <c r="X662" s="337">
        <f>IF(L662="nio",0,IF(L662&gt;0,VLOOKUP(H662,'3-Productie normen'!A:L,VLOOKUP(L662,'3-Productie normen'!$B$35:$C$38,2,FALSE),FALSE)))</f>
        <v>0</v>
      </c>
      <c r="Y662" s="337">
        <f t="shared" si="120"/>
        <v>0</v>
      </c>
      <c r="Z662" s="337">
        <f t="shared" si="121"/>
        <v>0</v>
      </c>
      <c r="AA662" s="337">
        <f t="shared" si="122"/>
        <v>0</v>
      </c>
      <c r="AB662" s="338" t="str">
        <f>VLOOKUP(H662,'3-Productie normen'!A:O,12,FALSE)</f>
        <v>S</v>
      </c>
      <c r="AC662" s="338"/>
      <c r="AE662" s="339">
        <f t="shared" si="145"/>
        <v>624.75</v>
      </c>
    </row>
    <row r="663" spans="1:31" ht="14.1" customHeight="1">
      <c r="A663" s="71">
        <v>663</v>
      </c>
      <c r="B663" s="482" t="s">
        <v>76</v>
      </c>
      <c r="C663" s="482"/>
      <c r="D663" s="538" t="s">
        <v>184</v>
      </c>
      <c r="E663" s="334" t="s">
        <v>794</v>
      </c>
      <c r="F663" s="513" t="s">
        <v>185</v>
      </c>
      <c r="G663" s="298" t="s">
        <v>189</v>
      </c>
      <c r="H663" s="314" t="s">
        <v>128</v>
      </c>
      <c r="I663" s="69" t="s">
        <v>191</v>
      </c>
      <c r="J663" s="341">
        <v>19</v>
      </c>
      <c r="K663" s="336">
        <f t="shared" si="119"/>
        <v>255</v>
      </c>
      <c r="L663" s="247">
        <v>255</v>
      </c>
      <c r="M663" s="247"/>
      <c r="N663" s="247"/>
      <c r="O663" s="247"/>
      <c r="P663" s="247"/>
      <c r="Q663" s="247"/>
      <c r="R663" s="246" t="e">
        <f>IF(L663="nio",0,IF(L663&gt;0,L663*J663/X663,0))*VLOOKUP(B663,'2-Kosten per locatie'!$A$14:$C$56,3,FALSE)</f>
        <v>#DIV/0!</v>
      </c>
      <c r="S663" s="246">
        <f>IF(L663="nio",0,IF(M663&gt;0,M663*J663/Y663,0))*VLOOKUP(B663,'2-Kosten per locatie'!$A$14:$C$56,3,FALSE)</f>
        <v>0</v>
      </c>
      <c r="T663" s="246">
        <f>IF(L663="nio",0,IF(N663&gt;0,N663*J663/Z663,0))*VLOOKUP(B663,'2-Kosten per locatie'!$A$14:$C$56,3,FALSE)</f>
        <v>0</v>
      </c>
      <c r="U663" s="246">
        <f>IF(L663="nio",0,IF(O663&gt;0,O663*J663/AA663,0))*VLOOKUP(B663,'2-Kosten per locatie'!$A$14:$C$56,3,FALSE)</f>
        <v>0</v>
      </c>
      <c r="V663" s="246">
        <f>IF(L663="nio",0,IF(P663&gt;0,P663*J663/Z663,0))*VLOOKUP(B663,'2-Kosten per locatie'!$A$14:$C$56,3,FALSE)</f>
        <v>0</v>
      </c>
      <c r="W663" s="246">
        <f>IF(L663="nio",0,IF(Q663&gt;0,Q663*J663/AA663,0))*VLOOKUP(B663,'2-Kosten per locatie'!$A$14:$C$56,3,FALSE)</f>
        <v>0</v>
      </c>
      <c r="X663" s="337">
        <f>IF(L663="nio",0,IF(L663&gt;0,VLOOKUP(H663,'3-Productie normen'!A:L,VLOOKUP(L663,'3-Productie normen'!$B$35:$C$38,2,FALSE),FALSE)))</f>
        <v>0</v>
      </c>
      <c r="Y663" s="337">
        <f t="shared" si="120"/>
        <v>0</v>
      </c>
      <c r="Z663" s="337">
        <f t="shared" si="121"/>
        <v>0</v>
      </c>
      <c r="AA663" s="337">
        <f t="shared" si="122"/>
        <v>0</v>
      </c>
      <c r="AB663" s="338" t="str">
        <f>VLOOKUP(H663,'3-Productie normen'!A:O,12,FALSE)</f>
        <v>B</v>
      </c>
      <c r="AC663" s="338"/>
      <c r="AE663" s="339">
        <f t="shared" si="145"/>
        <v>4845</v>
      </c>
    </row>
    <row r="664" spans="1:31" ht="14.1" customHeight="1">
      <c r="A664" s="71">
        <v>664</v>
      </c>
      <c r="B664" s="482" t="s">
        <v>76</v>
      </c>
      <c r="C664" s="482"/>
      <c r="D664" s="538" t="s">
        <v>184</v>
      </c>
      <c r="E664" s="334" t="s">
        <v>795</v>
      </c>
      <c r="F664" s="513" t="s">
        <v>185</v>
      </c>
      <c r="G664" s="298" t="s">
        <v>497</v>
      </c>
      <c r="H664" s="314" t="s">
        <v>145</v>
      </c>
      <c r="I664" s="69" t="s">
        <v>191</v>
      </c>
      <c r="J664" s="341">
        <v>23</v>
      </c>
      <c r="K664" s="336">
        <f t="shared" si="119"/>
        <v>255</v>
      </c>
      <c r="L664" s="247">
        <v>255</v>
      </c>
      <c r="M664" s="247"/>
      <c r="N664" s="247"/>
      <c r="O664" s="247"/>
      <c r="P664" s="247"/>
      <c r="Q664" s="247"/>
      <c r="R664" s="246" t="e">
        <f>IF(L664="nio",0,IF(L664&gt;0,L664*J664/X664,0))*VLOOKUP(B664,'2-Kosten per locatie'!$A$14:$C$56,3,FALSE)</f>
        <v>#DIV/0!</v>
      </c>
      <c r="S664" s="246">
        <f>IF(L664="nio",0,IF(M664&gt;0,M664*J664/Y664,0))*VLOOKUP(B664,'2-Kosten per locatie'!$A$14:$C$56,3,FALSE)</f>
        <v>0</v>
      </c>
      <c r="T664" s="246">
        <f>IF(L664="nio",0,IF(N664&gt;0,N664*J664/Z664,0))*VLOOKUP(B664,'2-Kosten per locatie'!$A$14:$C$56,3,FALSE)</f>
        <v>0</v>
      </c>
      <c r="U664" s="246">
        <f>IF(L664="nio",0,IF(O664&gt;0,O664*J664/AA664,0))*VLOOKUP(B664,'2-Kosten per locatie'!$A$14:$C$56,3,FALSE)</f>
        <v>0</v>
      </c>
      <c r="V664" s="246">
        <f>IF(L664="nio",0,IF(P664&gt;0,P664*J664/Z664,0))*VLOOKUP(B664,'2-Kosten per locatie'!$A$14:$C$56,3,FALSE)</f>
        <v>0</v>
      </c>
      <c r="W664" s="246">
        <f>IF(L664="nio",0,IF(Q664&gt;0,Q664*J664/AA664,0))*VLOOKUP(B664,'2-Kosten per locatie'!$A$14:$C$56,3,FALSE)</f>
        <v>0</v>
      </c>
      <c r="X664" s="337">
        <f>IF(L664="nio",0,IF(L664&gt;0,VLOOKUP(H664,'3-Productie normen'!A:L,VLOOKUP(L664,'3-Productie normen'!$B$35:$C$38,2,FALSE),FALSE)))</f>
        <v>0</v>
      </c>
      <c r="Y664" s="337">
        <f t="shared" si="120"/>
        <v>0</v>
      </c>
      <c r="Z664" s="337">
        <f t="shared" si="121"/>
        <v>0</v>
      </c>
      <c r="AA664" s="337">
        <f t="shared" si="122"/>
        <v>0</v>
      </c>
      <c r="AB664" s="338" t="str">
        <f>VLOOKUP(H664,'3-Productie normen'!A:O,12,FALSE)</f>
        <v>B</v>
      </c>
      <c r="AC664" s="338"/>
      <c r="AE664" s="339">
        <f t="shared" si="145"/>
        <v>5865</v>
      </c>
    </row>
    <row r="665" spans="1:31" ht="14.1" customHeight="1">
      <c r="A665" s="71">
        <v>665</v>
      </c>
      <c r="B665" s="482" t="s">
        <v>76</v>
      </c>
      <c r="C665" s="482"/>
      <c r="D665" s="538" t="s">
        <v>184</v>
      </c>
      <c r="E665" s="334" t="s">
        <v>796</v>
      </c>
      <c r="F665" s="513" t="s">
        <v>185</v>
      </c>
      <c r="G665" s="298" t="s">
        <v>189</v>
      </c>
      <c r="H665" s="314" t="s">
        <v>128</v>
      </c>
      <c r="I665" s="69" t="s">
        <v>191</v>
      </c>
      <c r="J665" s="341">
        <v>22.5</v>
      </c>
      <c r="K665" s="336">
        <f t="shared" si="119"/>
        <v>255</v>
      </c>
      <c r="L665" s="247">
        <v>255</v>
      </c>
      <c r="M665" s="247"/>
      <c r="N665" s="247"/>
      <c r="O665" s="247"/>
      <c r="P665" s="247"/>
      <c r="Q665" s="247"/>
      <c r="R665" s="246" t="e">
        <f>IF(L665="nio",0,IF(L665&gt;0,L665*J665/X665,0))*VLOOKUP(B665,'2-Kosten per locatie'!$A$14:$C$56,3,FALSE)</f>
        <v>#DIV/0!</v>
      </c>
      <c r="S665" s="246">
        <f>IF(L665="nio",0,IF(M665&gt;0,M665*J665/Y665,0))*VLOOKUP(B665,'2-Kosten per locatie'!$A$14:$C$56,3,FALSE)</f>
        <v>0</v>
      </c>
      <c r="T665" s="246">
        <f>IF(L665="nio",0,IF(N665&gt;0,N665*J665/Z665,0))*VLOOKUP(B665,'2-Kosten per locatie'!$A$14:$C$56,3,FALSE)</f>
        <v>0</v>
      </c>
      <c r="U665" s="246">
        <f>IF(L665="nio",0,IF(O665&gt;0,O665*J665/AA665,0))*VLOOKUP(B665,'2-Kosten per locatie'!$A$14:$C$56,3,FALSE)</f>
        <v>0</v>
      </c>
      <c r="V665" s="246">
        <f>IF(L665="nio",0,IF(P665&gt;0,P665*J665/Z665,0))*VLOOKUP(B665,'2-Kosten per locatie'!$A$14:$C$56,3,FALSE)</f>
        <v>0</v>
      </c>
      <c r="W665" s="246">
        <f>IF(L665="nio",0,IF(Q665&gt;0,Q665*J665/AA665,0))*VLOOKUP(B665,'2-Kosten per locatie'!$A$14:$C$56,3,FALSE)</f>
        <v>0</v>
      </c>
      <c r="X665" s="337">
        <f>IF(L665="nio",0,IF(L665&gt;0,VLOOKUP(H665,'3-Productie normen'!A:L,VLOOKUP(L665,'3-Productie normen'!$B$35:$C$38,2,FALSE),FALSE)))</f>
        <v>0</v>
      </c>
      <c r="Y665" s="337">
        <f t="shared" si="120"/>
        <v>0</v>
      </c>
      <c r="Z665" s="337">
        <f t="shared" si="121"/>
        <v>0</v>
      </c>
      <c r="AA665" s="337">
        <f t="shared" si="122"/>
        <v>0</v>
      </c>
      <c r="AB665" s="338" t="str">
        <f>VLOOKUP(H665,'3-Productie normen'!A:O,12,FALSE)</f>
        <v>B</v>
      </c>
      <c r="AC665" s="338"/>
      <c r="AE665" s="339">
        <f t="shared" si="145"/>
        <v>5737.5</v>
      </c>
    </row>
    <row r="666" spans="1:31" ht="14.1" customHeight="1">
      <c r="A666" s="71">
        <v>666</v>
      </c>
      <c r="B666" s="482" t="s">
        <v>76</v>
      </c>
      <c r="C666" s="482"/>
      <c r="D666" s="538" t="s">
        <v>184</v>
      </c>
      <c r="E666" s="334" t="s">
        <v>797</v>
      </c>
      <c r="F666" s="513" t="s">
        <v>185</v>
      </c>
      <c r="G666" s="298" t="s">
        <v>787</v>
      </c>
      <c r="H666" s="298" t="s">
        <v>138</v>
      </c>
      <c r="I666" s="69" t="s">
        <v>191</v>
      </c>
      <c r="J666" s="341">
        <v>10.199999999999999</v>
      </c>
      <c r="K666" s="336">
        <f t="shared" si="119"/>
        <v>255</v>
      </c>
      <c r="L666" s="247">
        <v>255</v>
      </c>
      <c r="M666" s="247"/>
      <c r="N666" s="247"/>
      <c r="O666" s="247"/>
      <c r="P666" s="247"/>
      <c r="Q666" s="247"/>
      <c r="R666" s="246" t="e">
        <f>IF(L666="nio",0,IF(L666&gt;0,L666*J666/X666,0))*VLOOKUP(B666,'2-Kosten per locatie'!$A$14:$C$56,3,FALSE)</f>
        <v>#DIV/0!</v>
      </c>
      <c r="S666" s="246">
        <f>IF(L666="nio",0,IF(M666&gt;0,M666*J666/Y666,0))*VLOOKUP(B666,'2-Kosten per locatie'!$A$14:$C$56,3,FALSE)</f>
        <v>0</v>
      </c>
      <c r="T666" s="246">
        <f>IF(L666="nio",0,IF(N666&gt;0,N666*J666/Z666,0))*VLOOKUP(B666,'2-Kosten per locatie'!$A$14:$C$56,3,FALSE)</f>
        <v>0</v>
      </c>
      <c r="U666" s="246">
        <f>IF(L666="nio",0,IF(O666&gt;0,O666*J666/AA666,0))*VLOOKUP(B666,'2-Kosten per locatie'!$A$14:$C$56,3,FALSE)</f>
        <v>0</v>
      </c>
      <c r="V666" s="246">
        <f>IF(L666="nio",0,IF(P666&gt;0,P666*J666/Z666,0))*VLOOKUP(B666,'2-Kosten per locatie'!$A$14:$C$56,3,FALSE)</f>
        <v>0</v>
      </c>
      <c r="W666" s="246">
        <f>IF(L666="nio",0,IF(Q666&gt;0,Q666*J666/AA666,0))*VLOOKUP(B666,'2-Kosten per locatie'!$A$14:$C$56,3,FALSE)</f>
        <v>0</v>
      </c>
      <c r="X666" s="337">
        <f>IF(L666="nio",0,IF(L666&gt;0,VLOOKUP(H666,'3-Productie normen'!A:L,VLOOKUP(L666,'3-Productie normen'!$B$35:$C$38,2,FALSE),FALSE)))</f>
        <v>0</v>
      </c>
      <c r="Y666" s="337">
        <f t="shared" si="120"/>
        <v>0</v>
      </c>
      <c r="Z666" s="337">
        <f t="shared" si="121"/>
        <v>0</v>
      </c>
      <c r="AA666" s="337">
        <f t="shared" si="122"/>
        <v>0</v>
      </c>
      <c r="AB666" s="338" t="str">
        <f>VLOOKUP(H666,'3-Productie normen'!A:O,12,FALSE)</f>
        <v>V</v>
      </c>
      <c r="AC666" s="338"/>
      <c r="AE666" s="339">
        <f t="shared" si="145"/>
        <v>2601</v>
      </c>
    </row>
    <row r="667" spans="1:31" ht="14.1" customHeight="1">
      <c r="A667" s="71">
        <v>667</v>
      </c>
      <c r="B667" s="482" t="s">
        <v>76</v>
      </c>
      <c r="C667" s="482"/>
      <c r="D667" s="538" t="s">
        <v>222</v>
      </c>
      <c r="E667" s="334" t="s">
        <v>798</v>
      </c>
      <c r="F667" s="513" t="s">
        <v>185</v>
      </c>
      <c r="G667" s="298" t="s">
        <v>220</v>
      </c>
      <c r="H667" s="298" t="s">
        <v>143</v>
      </c>
      <c r="I667" s="69" t="s">
        <v>187</v>
      </c>
      <c r="J667" s="341">
        <v>6.75</v>
      </c>
      <c r="K667" s="336">
        <f t="shared" si="119"/>
        <v>255</v>
      </c>
      <c r="L667" s="247">
        <v>255</v>
      </c>
      <c r="M667" s="247"/>
      <c r="N667" s="247"/>
      <c r="O667" s="247"/>
      <c r="P667" s="247"/>
      <c r="Q667" s="247"/>
      <c r="R667" s="246" t="e">
        <f>IF(L667="nio",0,IF(L667&gt;0,L667*J667/X667,0))*VLOOKUP(B667,'2-Kosten per locatie'!$A$14:$C$56,3,FALSE)</f>
        <v>#DIV/0!</v>
      </c>
      <c r="S667" s="246">
        <f>IF(L667="nio",0,IF(M667&gt;0,M667*J667/Y667,0))*VLOOKUP(B667,'2-Kosten per locatie'!$A$14:$C$56,3,FALSE)</f>
        <v>0</v>
      </c>
      <c r="T667" s="246">
        <f>IF(L667="nio",0,IF(N667&gt;0,N667*J667/Z667,0))*VLOOKUP(B667,'2-Kosten per locatie'!$A$14:$C$56,3,FALSE)</f>
        <v>0</v>
      </c>
      <c r="U667" s="246">
        <f>IF(L667="nio",0,IF(O667&gt;0,O667*J667/AA667,0))*VLOOKUP(B667,'2-Kosten per locatie'!$A$14:$C$56,3,FALSE)</f>
        <v>0</v>
      </c>
      <c r="V667" s="246">
        <f>IF(L667="nio",0,IF(P667&gt;0,P667*J667/Z667,0))*VLOOKUP(B667,'2-Kosten per locatie'!$A$14:$C$56,3,FALSE)</f>
        <v>0</v>
      </c>
      <c r="W667" s="246">
        <f>IF(L667="nio",0,IF(Q667&gt;0,Q667*J667/AA667,0))*VLOOKUP(B667,'2-Kosten per locatie'!$A$14:$C$56,3,FALSE)</f>
        <v>0</v>
      </c>
      <c r="X667" s="337">
        <f>IF(L667="nio",0,IF(L667&gt;0,VLOOKUP(H667,'3-Productie normen'!A:L,VLOOKUP(L667,'3-Productie normen'!$B$35:$C$38,2,FALSE),FALSE)))</f>
        <v>0</v>
      </c>
      <c r="Y667" s="337">
        <f t="shared" si="120"/>
        <v>0</v>
      </c>
      <c r="Z667" s="337">
        <f t="shared" si="121"/>
        <v>0</v>
      </c>
      <c r="AA667" s="337">
        <f t="shared" si="122"/>
        <v>0</v>
      </c>
      <c r="AB667" s="338" t="str">
        <f>VLOOKUP(H667,'3-Productie normen'!A:O,12,FALSE)</f>
        <v>V</v>
      </c>
      <c r="AC667" s="338"/>
      <c r="AE667" s="339">
        <f t="shared" si="145"/>
        <v>1721.25</v>
      </c>
    </row>
    <row r="668" spans="1:31" ht="14.1" customHeight="1">
      <c r="A668" s="71">
        <v>668</v>
      </c>
      <c r="B668" s="482" t="s">
        <v>76</v>
      </c>
      <c r="C668" s="482"/>
      <c r="D668" s="538" t="s">
        <v>223</v>
      </c>
      <c r="E668" s="334" t="s">
        <v>799</v>
      </c>
      <c r="F668" s="513" t="s">
        <v>185</v>
      </c>
      <c r="G668" s="298" t="s">
        <v>193</v>
      </c>
      <c r="H668" s="314" t="s">
        <v>135</v>
      </c>
      <c r="I668" s="69" t="s">
        <v>191</v>
      </c>
      <c r="J668" s="341">
        <v>7.4</v>
      </c>
      <c r="K668" s="336">
        <f t="shared" si="119"/>
        <v>255</v>
      </c>
      <c r="L668" s="247">
        <v>255</v>
      </c>
      <c r="M668" s="247"/>
      <c r="N668" s="247"/>
      <c r="O668" s="247"/>
      <c r="P668" s="247"/>
      <c r="Q668" s="247"/>
      <c r="R668" s="246" t="e">
        <f>IF(L668="nio",0,IF(L668&gt;0,L668*J668/X668,0))*VLOOKUP(B668,'2-Kosten per locatie'!$A$14:$C$56,3,FALSE)</f>
        <v>#DIV/0!</v>
      </c>
      <c r="S668" s="246">
        <f>IF(L668="nio",0,IF(M668&gt;0,M668*J668/Y668,0))*VLOOKUP(B668,'2-Kosten per locatie'!$A$14:$C$56,3,FALSE)</f>
        <v>0</v>
      </c>
      <c r="T668" s="246">
        <f>IF(L668="nio",0,IF(N668&gt;0,N668*J668/Z668,0))*VLOOKUP(B668,'2-Kosten per locatie'!$A$14:$C$56,3,FALSE)</f>
        <v>0</v>
      </c>
      <c r="U668" s="246">
        <f>IF(L668="nio",0,IF(O668&gt;0,O668*J668/AA668,0))*VLOOKUP(B668,'2-Kosten per locatie'!$A$14:$C$56,3,FALSE)</f>
        <v>0</v>
      </c>
      <c r="V668" s="246">
        <f>IF(L668="nio",0,IF(P668&gt;0,P668*J668/Z668,0))*VLOOKUP(B668,'2-Kosten per locatie'!$A$14:$C$56,3,FALSE)</f>
        <v>0</v>
      </c>
      <c r="W668" s="246">
        <f>IF(L668="nio",0,IF(Q668&gt;0,Q668*J668/AA668,0))*VLOOKUP(B668,'2-Kosten per locatie'!$A$14:$C$56,3,FALSE)</f>
        <v>0</v>
      </c>
      <c r="X668" s="337">
        <f>IF(L668="nio",0,IF(L668&gt;0,VLOOKUP(H668,'3-Productie normen'!A:L,VLOOKUP(L668,'3-Productie normen'!$B$35:$C$38,2,FALSE),FALSE)))</f>
        <v>0</v>
      </c>
      <c r="Y668" s="337">
        <f t="shared" si="120"/>
        <v>0</v>
      </c>
      <c r="Z668" s="337">
        <f t="shared" si="121"/>
        <v>0</v>
      </c>
      <c r="AA668" s="337">
        <f t="shared" si="122"/>
        <v>0</v>
      </c>
      <c r="AB668" s="338" t="str">
        <f>VLOOKUP(H668,'3-Productie normen'!A:O,12,FALSE)</f>
        <v>V</v>
      </c>
      <c r="AC668" s="338"/>
      <c r="AE668" s="339">
        <f t="shared" si="145"/>
        <v>1887</v>
      </c>
    </row>
    <row r="669" spans="1:31" ht="14.1" customHeight="1">
      <c r="A669" s="71">
        <v>669</v>
      </c>
      <c r="B669" s="482" t="s">
        <v>76</v>
      </c>
      <c r="C669" s="482"/>
      <c r="D669" s="538" t="s">
        <v>223</v>
      </c>
      <c r="E669" s="334" t="s">
        <v>800</v>
      </c>
      <c r="F669" s="513" t="s">
        <v>185</v>
      </c>
      <c r="G669" s="298" t="s">
        <v>189</v>
      </c>
      <c r="H669" s="314" t="s">
        <v>128</v>
      </c>
      <c r="I669" s="69" t="s">
        <v>191</v>
      </c>
      <c r="J669" s="341">
        <v>17.3</v>
      </c>
      <c r="K669" s="336">
        <f t="shared" si="119"/>
        <v>255</v>
      </c>
      <c r="L669" s="247">
        <v>255</v>
      </c>
      <c r="M669" s="247"/>
      <c r="N669" s="247"/>
      <c r="O669" s="247"/>
      <c r="P669" s="247"/>
      <c r="Q669" s="247"/>
      <c r="R669" s="246" t="e">
        <f>IF(L669="nio",0,IF(L669&gt;0,L669*J669/X669,0))*VLOOKUP(B669,'2-Kosten per locatie'!$A$14:$C$56,3,FALSE)</f>
        <v>#DIV/0!</v>
      </c>
      <c r="S669" s="246">
        <f>IF(L669="nio",0,IF(M669&gt;0,M669*J669/Y669,0))*VLOOKUP(B669,'2-Kosten per locatie'!$A$14:$C$56,3,FALSE)</f>
        <v>0</v>
      </c>
      <c r="T669" s="246">
        <f>IF(L669="nio",0,IF(N669&gt;0,N669*J669/Z669,0))*VLOOKUP(B669,'2-Kosten per locatie'!$A$14:$C$56,3,FALSE)</f>
        <v>0</v>
      </c>
      <c r="U669" s="246">
        <f>IF(L669="nio",0,IF(O669&gt;0,O669*J669/AA669,0))*VLOOKUP(B669,'2-Kosten per locatie'!$A$14:$C$56,3,FALSE)</f>
        <v>0</v>
      </c>
      <c r="V669" s="246">
        <f>IF(L669="nio",0,IF(P669&gt;0,P669*J669/Z669,0))*VLOOKUP(B669,'2-Kosten per locatie'!$A$14:$C$56,3,FALSE)</f>
        <v>0</v>
      </c>
      <c r="W669" s="246">
        <f>IF(L669="nio",0,IF(Q669&gt;0,Q669*J669/AA669,0))*VLOOKUP(B669,'2-Kosten per locatie'!$A$14:$C$56,3,FALSE)</f>
        <v>0</v>
      </c>
      <c r="X669" s="337">
        <f>IF(L669="nio",0,IF(L669&gt;0,VLOOKUP(H669,'3-Productie normen'!A:L,VLOOKUP(L669,'3-Productie normen'!$B$35:$C$38,2,FALSE),FALSE)))</f>
        <v>0</v>
      </c>
      <c r="Y669" s="337">
        <f t="shared" si="120"/>
        <v>0</v>
      </c>
      <c r="Z669" s="337">
        <f t="shared" si="121"/>
        <v>0</v>
      </c>
      <c r="AA669" s="337">
        <f t="shared" si="122"/>
        <v>0</v>
      </c>
      <c r="AB669" s="338" t="str">
        <f>VLOOKUP(H669,'3-Productie normen'!A:O,12,FALSE)</f>
        <v>B</v>
      </c>
      <c r="AC669" s="338"/>
      <c r="AE669" s="339">
        <f t="shared" si="145"/>
        <v>4411.5</v>
      </c>
    </row>
    <row r="670" spans="1:31" ht="14.1" customHeight="1">
      <c r="A670" s="71">
        <v>670</v>
      </c>
      <c r="B670" s="482" t="s">
        <v>76</v>
      </c>
      <c r="C670" s="482"/>
      <c r="D670" s="538" t="s">
        <v>223</v>
      </c>
      <c r="E670" s="334" t="s">
        <v>801</v>
      </c>
      <c r="F670" s="513" t="s">
        <v>185</v>
      </c>
      <c r="G670" s="298" t="s">
        <v>679</v>
      </c>
      <c r="H670" s="314" t="s">
        <v>141</v>
      </c>
      <c r="I670" s="69" t="s">
        <v>195</v>
      </c>
      <c r="J670" s="341">
        <v>1.6</v>
      </c>
      <c r="K670" s="336">
        <f t="shared" si="119"/>
        <v>255</v>
      </c>
      <c r="L670" s="247">
        <v>255</v>
      </c>
      <c r="M670" s="247"/>
      <c r="N670" s="247"/>
      <c r="O670" s="247"/>
      <c r="P670" s="247"/>
      <c r="Q670" s="247"/>
      <c r="R670" s="246" t="e">
        <f>IF(L670="nio",0,IF(L670&gt;0,L670*J670/X670,0))*VLOOKUP(B670,'2-Kosten per locatie'!$A$14:$C$56,3,FALSE)</f>
        <v>#DIV/0!</v>
      </c>
      <c r="S670" s="246">
        <f>IF(L670="nio",0,IF(M670&gt;0,M670*J670/Y670,0))*VLOOKUP(B670,'2-Kosten per locatie'!$A$14:$C$56,3,FALSE)</f>
        <v>0</v>
      </c>
      <c r="T670" s="246">
        <f>IF(L670="nio",0,IF(N670&gt;0,N670*J670/Z670,0))*VLOOKUP(B670,'2-Kosten per locatie'!$A$14:$C$56,3,FALSE)</f>
        <v>0</v>
      </c>
      <c r="U670" s="246">
        <f>IF(L670="nio",0,IF(O670&gt;0,O670*J670/AA670,0))*VLOOKUP(B670,'2-Kosten per locatie'!$A$14:$C$56,3,FALSE)</f>
        <v>0</v>
      </c>
      <c r="V670" s="246">
        <f>IF(L670="nio",0,IF(P670&gt;0,P670*J670/Z670,0))*VLOOKUP(B670,'2-Kosten per locatie'!$A$14:$C$56,3,FALSE)</f>
        <v>0</v>
      </c>
      <c r="W670" s="246">
        <f>IF(L670="nio",0,IF(Q670&gt;0,Q670*J670/AA670,0))*VLOOKUP(B670,'2-Kosten per locatie'!$A$14:$C$56,3,FALSE)</f>
        <v>0</v>
      </c>
      <c r="X670" s="337">
        <f>IF(L670="nio",0,IF(L670&gt;0,VLOOKUP(H670,'3-Productie normen'!A:L,VLOOKUP(L670,'3-Productie normen'!$B$35:$C$38,2,FALSE),FALSE)))</f>
        <v>0</v>
      </c>
      <c r="Y670" s="337">
        <f t="shared" si="120"/>
        <v>0</v>
      </c>
      <c r="Z670" s="337">
        <f t="shared" si="121"/>
        <v>0</v>
      </c>
      <c r="AA670" s="337">
        <f t="shared" si="122"/>
        <v>0</v>
      </c>
      <c r="AB670" s="338" t="str">
        <f>VLOOKUP(H670,'3-Productie normen'!A:O,12,FALSE)</f>
        <v>S</v>
      </c>
      <c r="AC670" s="338"/>
      <c r="AE670" s="339">
        <f t="shared" si="145"/>
        <v>408</v>
      </c>
    </row>
    <row r="671" spans="1:31" ht="14.1" customHeight="1">
      <c r="A671" s="71">
        <v>671</v>
      </c>
      <c r="B671" s="482" t="s">
        <v>76</v>
      </c>
      <c r="C671" s="482"/>
      <c r="D671" s="538" t="s">
        <v>223</v>
      </c>
      <c r="E671" s="334" t="s">
        <v>802</v>
      </c>
      <c r="F671" s="513" t="s">
        <v>185</v>
      </c>
      <c r="G671" s="298" t="s">
        <v>189</v>
      </c>
      <c r="H671" s="314" t="s">
        <v>128</v>
      </c>
      <c r="I671" s="69" t="s">
        <v>191</v>
      </c>
      <c r="J671" s="341">
        <v>23.5</v>
      </c>
      <c r="K671" s="336">
        <f t="shared" si="119"/>
        <v>255</v>
      </c>
      <c r="L671" s="247">
        <v>255</v>
      </c>
      <c r="M671" s="247"/>
      <c r="N671" s="247"/>
      <c r="O671" s="247"/>
      <c r="P671" s="247"/>
      <c r="Q671" s="247"/>
      <c r="R671" s="246" t="e">
        <f>IF(L671="nio",0,IF(L671&gt;0,L671*J671/X671,0))*VLOOKUP(B671,'2-Kosten per locatie'!$A$14:$C$56,3,FALSE)</f>
        <v>#DIV/0!</v>
      </c>
      <c r="S671" s="246">
        <f>IF(L671="nio",0,IF(M671&gt;0,M671*J671/Y671,0))*VLOOKUP(B671,'2-Kosten per locatie'!$A$14:$C$56,3,FALSE)</f>
        <v>0</v>
      </c>
      <c r="T671" s="246">
        <f>IF(L671="nio",0,IF(N671&gt;0,N671*J671/Z671,0))*VLOOKUP(B671,'2-Kosten per locatie'!$A$14:$C$56,3,FALSE)</f>
        <v>0</v>
      </c>
      <c r="U671" s="246">
        <f>IF(L671="nio",0,IF(O671&gt;0,O671*J671/AA671,0))*VLOOKUP(B671,'2-Kosten per locatie'!$A$14:$C$56,3,FALSE)</f>
        <v>0</v>
      </c>
      <c r="V671" s="246">
        <f>IF(L671="nio",0,IF(P671&gt;0,P671*J671/Z671,0))*VLOOKUP(B671,'2-Kosten per locatie'!$A$14:$C$56,3,FALSE)</f>
        <v>0</v>
      </c>
      <c r="W671" s="246">
        <f>IF(L671="nio",0,IF(Q671&gt;0,Q671*J671/AA671,0))*VLOOKUP(B671,'2-Kosten per locatie'!$A$14:$C$56,3,FALSE)</f>
        <v>0</v>
      </c>
      <c r="X671" s="337">
        <f>IF(L671="nio",0,IF(L671&gt;0,VLOOKUP(H671,'3-Productie normen'!A:L,VLOOKUP(L671,'3-Productie normen'!$B$35:$C$38,2,FALSE),FALSE)))</f>
        <v>0</v>
      </c>
      <c r="Y671" s="337">
        <f t="shared" si="120"/>
        <v>0</v>
      </c>
      <c r="Z671" s="337">
        <f t="shared" si="121"/>
        <v>0</v>
      </c>
      <c r="AA671" s="337">
        <f t="shared" si="122"/>
        <v>0</v>
      </c>
      <c r="AB671" s="338" t="str">
        <f>VLOOKUP(H671,'3-Productie normen'!A:O,12,FALSE)</f>
        <v>B</v>
      </c>
      <c r="AC671" s="338"/>
      <c r="AE671" s="339">
        <f t="shared" si="145"/>
        <v>5992.5</v>
      </c>
    </row>
    <row r="672" spans="1:31" ht="14.1" customHeight="1">
      <c r="A672" s="71">
        <v>672</v>
      </c>
      <c r="B672" s="482" t="s">
        <v>76</v>
      </c>
      <c r="C672" s="482"/>
      <c r="D672" s="538" t="s">
        <v>223</v>
      </c>
      <c r="E672" s="334" t="s">
        <v>803</v>
      </c>
      <c r="F672" s="513" t="s">
        <v>185</v>
      </c>
      <c r="G672" s="298" t="s">
        <v>189</v>
      </c>
      <c r="H672" s="314" t="s">
        <v>128</v>
      </c>
      <c r="I672" s="69" t="s">
        <v>191</v>
      </c>
      <c r="J672" s="341">
        <v>20.5</v>
      </c>
      <c r="K672" s="336">
        <f t="shared" ref="K672:K673" si="146">SUM(L672:Q672)</f>
        <v>255</v>
      </c>
      <c r="L672" s="247">
        <v>255</v>
      </c>
      <c r="M672" s="247"/>
      <c r="N672" s="247"/>
      <c r="O672" s="247"/>
      <c r="P672" s="247"/>
      <c r="Q672" s="247"/>
      <c r="R672" s="246" t="e">
        <f>IF(L672="nio",0,IF(L672&gt;0,L672*J672/X672,0))*VLOOKUP(B672,'2-Kosten per locatie'!$A$14:$C$56,3,FALSE)</f>
        <v>#DIV/0!</v>
      </c>
      <c r="S672" s="246">
        <f>IF(L672="nio",0,IF(M672&gt;0,M672*J672/Y672,0))*VLOOKUP(B672,'2-Kosten per locatie'!$A$14:$C$56,3,FALSE)</f>
        <v>0</v>
      </c>
      <c r="T672" s="246">
        <f>IF(L672="nio",0,IF(N672&gt;0,N672*J672/Z672,0))*VLOOKUP(B672,'2-Kosten per locatie'!$A$14:$C$56,3,FALSE)</f>
        <v>0</v>
      </c>
      <c r="U672" s="246">
        <f>IF(L672="nio",0,IF(O672&gt;0,O672*J672/AA672,0))*VLOOKUP(B672,'2-Kosten per locatie'!$A$14:$C$56,3,FALSE)</f>
        <v>0</v>
      </c>
      <c r="V672" s="246">
        <f>IF(L672="nio",0,IF(P672&gt;0,P672*J672/Z672,0))*VLOOKUP(B672,'2-Kosten per locatie'!$A$14:$C$56,3,FALSE)</f>
        <v>0</v>
      </c>
      <c r="W672" s="246">
        <f>IF(L672="nio",0,IF(Q672&gt;0,Q672*J672/AA672,0))*VLOOKUP(B672,'2-Kosten per locatie'!$A$14:$C$56,3,FALSE)</f>
        <v>0</v>
      </c>
      <c r="X672" s="337">
        <f>IF(L672="nio",0,IF(L672&gt;0,VLOOKUP(H672,'3-Productie normen'!A:L,VLOOKUP(L672,'3-Productie normen'!$B$35:$C$38,2,FALSE),FALSE)))</f>
        <v>0</v>
      </c>
      <c r="Y672" s="337">
        <f t="shared" ref="Y672:Y673" si="147">IF(M672&gt;0,X672*$Y$8,0)</f>
        <v>0</v>
      </c>
      <c r="Z672" s="337">
        <f t="shared" ref="Z672:Z673" si="148">IF((OR(N672&gt;0,P672&gt;0)),X672*$Z$8,0)</f>
        <v>0</v>
      </c>
      <c r="AA672" s="337">
        <f t="shared" ref="AA672:AA673" si="149">IF((OR(O672&gt;0,Q672&gt;0)),X672*$AA$8,0)</f>
        <v>0</v>
      </c>
      <c r="AB672" s="338" t="str">
        <f>VLOOKUP(H672,'3-Productie normen'!A:O,12,FALSE)</f>
        <v>B</v>
      </c>
      <c r="AC672" s="338"/>
      <c r="AE672" s="339">
        <f t="shared" si="145"/>
        <v>5227.5</v>
      </c>
    </row>
    <row r="673" spans="1:31" ht="14.1" customHeight="1">
      <c r="A673" s="71">
        <v>673</v>
      </c>
      <c r="B673" s="482" t="s">
        <v>76</v>
      </c>
      <c r="C673" s="482"/>
      <c r="D673" s="538" t="s">
        <v>223</v>
      </c>
      <c r="E673" s="334" t="s">
        <v>804</v>
      </c>
      <c r="F673" s="513" t="s">
        <v>185</v>
      </c>
      <c r="G673" s="298" t="s">
        <v>805</v>
      </c>
      <c r="H673" s="314" t="s">
        <v>128</v>
      </c>
      <c r="I673" s="69" t="s">
        <v>191</v>
      </c>
      <c r="J673" s="341">
        <v>9</v>
      </c>
      <c r="K673" s="336">
        <f t="shared" si="146"/>
        <v>255</v>
      </c>
      <c r="L673" s="247">
        <v>255</v>
      </c>
      <c r="M673" s="247"/>
      <c r="N673" s="247"/>
      <c r="O673" s="247"/>
      <c r="P673" s="247"/>
      <c r="Q673" s="247"/>
      <c r="R673" s="246" t="e">
        <f>IF(L673="nio",0,IF(L673&gt;0,L673*J673/X673,0))*VLOOKUP(B673,'2-Kosten per locatie'!$A$14:$C$56,3,FALSE)</f>
        <v>#DIV/0!</v>
      </c>
      <c r="S673" s="246">
        <f>IF(L673="nio",0,IF(M673&gt;0,M673*J673/Y673,0))*VLOOKUP(B673,'2-Kosten per locatie'!$A$14:$C$56,3,FALSE)</f>
        <v>0</v>
      </c>
      <c r="T673" s="246">
        <f>IF(L673="nio",0,IF(N673&gt;0,N673*J673/Z673,0))*VLOOKUP(B673,'2-Kosten per locatie'!$A$14:$C$56,3,FALSE)</f>
        <v>0</v>
      </c>
      <c r="U673" s="246">
        <f>IF(L673="nio",0,IF(O673&gt;0,O673*J673/AA673,0))*VLOOKUP(B673,'2-Kosten per locatie'!$A$14:$C$56,3,FALSE)</f>
        <v>0</v>
      </c>
      <c r="V673" s="246">
        <f>IF(L673="nio",0,IF(P673&gt;0,P673*J673/Z673,0))*VLOOKUP(B673,'2-Kosten per locatie'!$A$14:$C$56,3,FALSE)</f>
        <v>0</v>
      </c>
      <c r="W673" s="246">
        <f>IF(L673="nio",0,IF(Q673&gt;0,Q673*J673/AA673,0))*VLOOKUP(B673,'2-Kosten per locatie'!$A$14:$C$56,3,FALSE)</f>
        <v>0</v>
      </c>
      <c r="X673" s="337">
        <f>IF(L673="nio",0,IF(L673&gt;0,VLOOKUP(H673,'3-Productie normen'!A:L,VLOOKUP(L673,'3-Productie normen'!$B$35:$C$38,2,FALSE),FALSE)))</f>
        <v>0</v>
      </c>
      <c r="Y673" s="337">
        <f t="shared" si="147"/>
        <v>0</v>
      </c>
      <c r="Z673" s="337">
        <f t="shared" si="148"/>
        <v>0</v>
      </c>
      <c r="AA673" s="337">
        <f t="shared" si="149"/>
        <v>0</v>
      </c>
      <c r="AB673" s="338" t="str">
        <f>VLOOKUP(H673,'3-Productie normen'!A:O,12,FALSE)</f>
        <v>B</v>
      </c>
      <c r="AC673" s="338"/>
      <c r="AE673" s="339">
        <f t="shared" si="145"/>
        <v>2295</v>
      </c>
    </row>
    <row r="674" spans="1:31" ht="14.1" customHeight="1">
      <c r="A674" s="71">
        <v>674</v>
      </c>
      <c r="B674" s="482" t="s">
        <v>76</v>
      </c>
      <c r="C674" s="482"/>
      <c r="D674" s="538" t="s">
        <v>806</v>
      </c>
      <c r="E674" s="334" t="s">
        <v>807</v>
      </c>
      <c r="F674" s="513" t="s">
        <v>185</v>
      </c>
      <c r="G674" s="298" t="s">
        <v>220</v>
      </c>
      <c r="H674" s="298" t="s">
        <v>143</v>
      </c>
      <c r="I674" s="69" t="s">
        <v>187</v>
      </c>
      <c r="J674" s="341">
        <v>5.05</v>
      </c>
      <c r="K674" s="336">
        <f t="shared" si="119"/>
        <v>255</v>
      </c>
      <c r="L674" s="247">
        <v>255</v>
      </c>
      <c r="M674" s="247"/>
      <c r="N674" s="247"/>
      <c r="O674" s="247"/>
      <c r="P674" s="247"/>
      <c r="Q674" s="247"/>
      <c r="R674" s="246" t="e">
        <f>IF(L674="nio",0,IF(L674&gt;0,L674*J674/X674,0))*VLOOKUP(B674,'2-Kosten per locatie'!$A$14:$C$56,3,FALSE)</f>
        <v>#DIV/0!</v>
      </c>
      <c r="S674" s="246">
        <f>IF(L674="nio",0,IF(M674&gt;0,M674*J674/Y674,0))*VLOOKUP(B674,'2-Kosten per locatie'!$A$14:$C$56,3,FALSE)</f>
        <v>0</v>
      </c>
      <c r="T674" s="246">
        <f>IF(L674="nio",0,IF(N674&gt;0,N674*J674/Z674,0))*VLOOKUP(B674,'2-Kosten per locatie'!$A$14:$C$56,3,FALSE)</f>
        <v>0</v>
      </c>
      <c r="U674" s="246">
        <f>IF(L674="nio",0,IF(O674&gt;0,O674*J674/AA674,0))*VLOOKUP(B674,'2-Kosten per locatie'!$A$14:$C$56,3,FALSE)</f>
        <v>0</v>
      </c>
      <c r="V674" s="246">
        <f>IF(L674="nio",0,IF(P674&gt;0,P674*J674/Z674,0))*VLOOKUP(B674,'2-Kosten per locatie'!$A$14:$C$56,3,FALSE)</f>
        <v>0</v>
      </c>
      <c r="W674" s="246">
        <f>IF(L674="nio",0,IF(Q674&gt;0,Q674*J674/AA674,0))*VLOOKUP(B674,'2-Kosten per locatie'!$A$14:$C$56,3,FALSE)</f>
        <v>0</v>
      </c>
      <c r="X674" s="337">
        <f>IF(L674="nio",0,IF(L674&gt;0,VLOOKUP(H674,'3-Productie normen'!A:L,VLOOKUP(L674,'3-Productie normen'!$B$35:$C$38,2,FALSE),FALSE)))</f>
        <v>0</v>
      </c>
      <c r="Y674" s="337">
        <f t="shared" si="120"/>
        <v>0</v>
      </c>
      <c r="Z674" s="337">
        <f t="shared" si="121"/>
        <v>0</v>
      </c>
      <c r="AA674" s="337">
        <f t="shared" si="122"/>
        <v>0</v>
      </c>
      <c r="AB674" s="338" t="str">
        <f>VLOOKUP(H674,'3-Productie normen'!A:O,12,FALSE)</f>
        <v>V</v>
      </c>
      <c r="AC674" s="338"/>
      <c r="AE674" s="339">
        <f t="shared" si="145"/>
        <v>1287.75</v>
      </c>
    </row>
    <row r="675" spans="1:31" ht="14.1" customHeight="1">
      <c r="A675" s="71">
        <v>675</v>
      </c>
      <c r="B675" s="482" t="s">
        <v>76</v>
      </c>
      <c r="C675" s="482"/>
      <c r="D675" s="538" t="s">
        <v>808</v>
      </c>
      <c r="E675" s="334" t="s">
        <v>809</v>
      </c>
      <c r="F675" s="513" t="s">
        <v>185</v>
      </c>
      <c r="G675" s="298" t="s">
        <v>810</v>
      </c>
      <c r="H675" s="314" t="s">
        <v>145</v>
      </c>
      <c r="I675" s="69" t="s">
        <v>191</v>
      </c>
      <c r="J675" s="341">
        <v>76.5</v>
      </c>
      <c r="K675" s="336">
        <f t="shared" si="119"/>
        <v>255</v>
      </c>
      <c r="L675" s="247">
        <v>255</v>
      </c>
      <c r="M675" s="247"/>
      <c r="N675" s="247"/>
      <c r="O675" s="247"/>
      <c r="P675" s="247"/>
      <c r="Q675" s="247"/>
      <c r="R675" s="246" t="e">
        <f>IF(L675="nio",0,IF(L675&gt;0,L675*J675/X675,0))*VLOOKUP(B675,'2-Kosten per locatie'!$A$14:$C$56,3,FALSE)</f>
        <v>#DIV/0!</v>
      </c>
      <c r="S675" s="246">
        <f>IF(L675="nio",0,IF(M675&gt;0,M675*J675/Y675,0))*VLOOKUP(B675,'2-Kosten per locatie'!$A$14:$C$56,3,FALSE)</f>
        <v>0</v>
      </c>
      <c r="T675" s="246">
        <f>IF(L675="nio",0,IF(N675&gt;0,N675*J675/Z675,0))*VLOOKUP(B675,'2-Kosten per locatie'!$A$14:$C$56,3,FALSE)</f>
        <v>0</v>
      </c>
      <c r="U675" s="246">
        <f>IF(L675="nio",0,IF(O675&gt;0,O675*J675/AA675,0))*VLOOKUP(B675,'2-Kosten per locatie'!$A$14:$C$56,3,FALSE)</f>
        <v>0</v>
      </c>
      <c r="V675" s="246">
        <f>IF(L675="nio",0,IF(P675&gt;0,P675*J675/Z675,0))*VLOOKUP(B675,'2-Kosten per locatie'!$A$14:$C$56,3,FALSE)</f>
        <v>0</v>
      </c>
      <c r="W675" s="246">
        <f>IF(L675="nio",0,IF(Q675&gt;0,Q675*J675/AA675,0))*VLOOKUP(B675,'2-Kosten per locatie'!$A$14:$C$56,3,FALSE)</f>
        <v>0</v>
      </c>
      <c r="X675" s="337">
        <f>IF(L675="nio",0,IF(L675&gt;0,VLOOKUP(H675,'3-Productie normen'!A:L,VLOOKUP(L675,'3-Productie normen'!$B$35:$C$38,2,FALSE),FALSE)))</f>
        <v>0</v>
      </c>
      <c r="Y675" s="337">
        <f t="shared" si="120"/>
        <v>0</v>
      </c>
      <c r="Z675" s="337">
        <f t="shared" si="121"/>
        <v>0</v>
      </c>
      <c r="AA675" s="337">
        <f t="shared" si="122"/>
        <v>0</v>
      </c>
      <c r="AB675" s="338" t="str">
        <f>VLOOKUP(H675,'3-Productie normen'!A:O,12,FALSE)</f>
        <v>B</v>
      </c>
      <c r="AC675" s="338"/>
      <c r="AE675" s="339">
        <f t="shared" si="145"/>
        <v>19507.5</v>
      </c>
    </row>
    <row r="676" spans="1:31" ht="14.1" customHeight="1">
      <c r="A676" s="71">
        <v>676</v>
      </c>
      <c r="B676" s="482" t="s">
        <v>76</v>
      </c>
      <c r="C676" s="482"/>
      <c r="D676" s="538" t="s">
        <v>808</v>
      </c>
      <c r="E676" s="334" t="s">
        <v>811</v>
      </c>
      <c r="F676" s="513" t="s">
        <v>185</v>
      </c>
      <c r="G676" s="298" t="s">
        <v>679</v>
      </c>
      <c r="H676" s="314" t="s">
        <v>141</v>
      </c>
      <c r="I676" s="69" t="s">
        <v>195</v>
      </c>
      <c r="J676" s="341">
        <v>1.95</v>
      </c>
      <c r="K676" s="336">
        <f t="shared" si="119"/>
        <v>255</v>
      </c>
      <c r="L676" s="247">
        <v>255</v>
      </c>
      <c r="M676" s="247"/>
      <c r="N676" s="247"/>
      <c r="O676" s="247"/>
      <c r="P676" s="247"/>
      <c r="Q676" s="247"/>
      <c r="R676" s="246" t="e">
        <f>IF(L676="nio",0,IF(L676&gt;0,L676*J676/X676,0))*VLOOKUP(B676,'2-Kosten per locatie'!$A$14:$C$56,3,FALSE)</f>
        <v>#DIV/0!</v>
      </c>
      <c r="S676" s="246">
        <f>IF(L676="nio",0,IF(M676&gt;0,M676*J676/Y676,0))*VLOOKUP(B676,'2-Kosten per locatie'!$A$14:$C$56,3,FALSE)</f>
        <v>0</v>
      </c>
      <c r="T676" s="246">
        <f>IF(L676="nio",0,IF(N676&gt;0,N676*J676/Z676,0))*VLOOKUP(B676,'2-Kosten per locatie'!$A$14:$C$56,3,FALSE)</f>
        <v>0</v>
      </c>
      <c r="U676" s="246">
        <f>IF(L676="nio",0,IF(O676&gt;0,O676*J676/AA676,0))*VLOOKUP(B676,'2-Kosten per locatie'!$A$14:$C$56,3,FALSE)</f>
        <v>0</v>
      </c>
      <c r="V676" s="246">
        <f>IF(L676="nio",0,IF(P676&gt;0,P676*J676/Z676,0))*VLOOKUP(B676,'2-Kosten per locatie'!$A$14:$C$56,3,FALSE)</f>
        <v>0</v>
      </c>
      <c r="W676" s="246">
        <f>IF(L676="nio",0,IF(Q676&gt;0,Q676*J676/AA676,0))*VLOOKUP(B676,'2-Kosten per locatie'!$A$14:$C$56,3,FALSE)</f>
        <v>0</v>
      </c>
      <c r="X676" s="337">
        <f>IF(L676="nio",0,IF(L676&gt;0,VLOOKUP(H676,'3-Productie normen'!A:L,VLOOKUP(L676,'3-Productie normen'!$B$35:$C$38,2,FALSE),FALSE)))</f>
        <v>0</v>
      </c>
      <c r="Y676" s="337">
        <f t="shared" si="120"/>
        <v>0</v>
      </c>
      <c r="Z676" s="337">
        <f t="shared" si="121"/>
        <v>0</v>
      </c>
      <c r="AA676" s="337">
        <f t="shared" si="122"/>
        <v>0</v>
      </c>
      <c r="AB676" s="338" t="str">
        <f>VLOOKUP(H676,'3-Productie normen'!A:O,12,FALSE)</f>
        <v>S</v>
      </c>
      <c r="AC676" s="338"/>
      <c r="AE676" s="339">
        <f t="shared" si="145"/>
        <v>497.25</v>
      </c>
    </row>
    <row r="677" spans="1:31" ht="14.1" customHeight="1">
      <c r="A677" s="71">
        <v>677</v>
      </c>
      <c r="B677" s="482" t="s">
        <v>76</v>
      </c>
      <c r="C677" s="482"/>
      <c r="D677" s="538">
        <v>3</v>
      </c>
      <c r="E677" s="334" t="s">
        <v>812</v>
      </c>
      <c r="F677" s="513" t="s">
        <v>185</v>
      </c>
      <c r="G677" s="298" t="s">
        <v>679</v>
      </c>
      <c r="H677" s="314" t="s">
        <v>141</v>
      </c>
      <c r="I677" s="69" t="s">
        <v>195</v>
      </c>
      <c r="J677" s="341">
        <v>1.95</v>
      </c>
      <c r="K677" s="336">
        <f t="shared" si="119"/>
        <v>255</v>
      </c>
      <c r="L677" s="247">
        <v>255</v>
      </c>
      <c r="M677" s="247"/>
      <c r="N677" s="247"/>
      <c r="O677" s="247"/>
      <c r="P677" s="247"/>
      <c r="Q677" s="247"/>
      <c r="R677" s="246" t="e">
        <f>IF(L677="nio",0,IF(L677&gt;0,L677*J677/X677,0))*VLOOKUP(B677,'2-Kosten per locatie'!$A$14:$C$56,3,FALSE)</f>
        <v>#DIV/0!</v>
      </c>
      <c r="S677" s="246">
        <f>IF(L677="nio",0,IF(M677&gt;0,M677*J677/Y677,0))*VLOOKUP(B677,'2-Kosten per locatie'!$A$14:$C$56,3,FALSE)</f>
        <v>0</v>
      </c>
      <c r="T677" s="246">
        <f>IF(L677="nio",0,IF(N677&gt;0,N677*J677/Z677,0))*VLOOKUP(B677,'2-Kosten per locatie'!$A$14:$C$56,3,FALSE)</f>
        <v>0</v>
      </c>
      <c r="U677" s="246">
        <f>IF(L677="nio",0,IF(O677&gt;0,O677*J677/AA677,0))*VLOOKUP(B677,'2-Kosten per locatie'!$A$14:$C$56,3,FALSE)</f>
        <v>0</v>
      </c>
      <c r="V677" s="246">
        <f>IF(L677="nio",0,IF(P677&gt;0,P677*J677/Z677,0))*VLOOKUP(B677,'2-Kosten per locatie'!$A$14:$C$56,3,FALSE)</f>
        <v>0</v>
      </c>
      <c r="W677" s="246">
        <f>IF(L677="nio",0,IF(Q677&gt;0,Q677*J677/AA677,0))*VLOOKUP(B677,'2-Kosten per locatie'!$A$14:$C$56,3,FALSE)</f>
        <v>0</v>
      </c>
      <c r="X677" s="337">
        <f>IF(L677="nio",0,IF(L677&gt;0,VLOOKUP(H677,'3-Productie normen'!A:L,VLOOKUP(L677,'3-Productie normen'!$B$35:$C$38,2,FALSE),FALSE)))</f>
        <v>0</v>
      </c>
      <c r="Y677" s="337">
        <f t="shared" si="120"/>
        <v>0</v>
      </c>
      <c r="Z677" s="337">
        <f t="shared" si="121"/>
        <v>0</v>
      </c>
      <c r="AA677" s="337">
        <f t="shared" si="122"/>
        <v>0</v>
      </c>
      <c r="AB677" s="338" t="str">
        <f>VLOOKUP(H677,'3-Productie normen'!A:O,12,FALSE)</f>
        <v>S</v>
      </c>
      <c r="AC677" s="338"/>
      <c r="AE677" s="339">
        <f t="shared" si="145"/>
        <v>497.25</v>
      </c>
    </row>
    <row r="678" spans="1:31" ht="14.1" customHeight="1">
      <c r="A678" s="71">
        <v>678</v>
      </c>
      <c r="B678" s="482" t="s">
        <v>77</v>
      </c>
      <c r="C678" s="482"/>
      <c r="D678" s="485" t="s">
        <v>231</v>
      </c>
      <c r="E678" s="334" t="s">
        <v>813</v>
      </c>
      <c r="F678" s="513" t="s">
        <v>185</v>
      </c>
      <c r="G678" s="298" t="s">
        <v>814</v>
      </c>
      <c r="H678" s="314" t="s">
        <v>135</v>
      </c>
      <c r="I678" s="459" t="s">
        <v>225</v>
      </c>
      <c r="J678" s="341">
        <v>16.149999999999999</v>
      </c>
      <c r="K678" s="336">
        <f t="shared" si="119"/>
        <v>730</v>
      </c>
      <c r="L678" s="247">
        <v>255</v>
      </c>
      <c r="M678" s="247">
        <v>255</v>
      </c>
      <c r="N678" s="247">
        <v>102</v>
      </c>
      <c r="O678" s="247">
        <v>102</v>
      </c>
      <c r="P678" s="247">
        <v>8</v>
      </c>
      <c r="Q678" s="247">
        <v>8</v>
      </c>
      <c r="R678" s="246" t="e">
        <f>IF(L678="nio",0,IF(L678&gt;0,L678*J678/X678,0))*VLOOKUP(B678,'2-Kosten per locatie'!$A$14:$C$56,3,FALSE)</f>
        <v>#DIV/0!</v>
      </c>
      <c r="S678" s="246" t="e">
        <f>IF(L678="nio",0,IF(M678&gt;0,M678*J678/Y678,0))*VLOOKUP(B678,'2-Kosten per locatie'!$A$14:$C$56,3,FALSE)</f>
        <v>#DIV/0!</v>
      </c>
      <c r="T678" s="246" t="e">
        <f>IF(L678="nio",0,IF(N678&gt;0,N678*J678/Z678,0))*VLOOKUP(B678,'2-Kosten per locatie'!$A$14:$C$56,3,FALSE)</f>
        <v>#DIV/0!</v>
      </c>
      <c r="U678" s="246" t="e">
        <f>IF(L678="nio",0,IF(O678&gt;0,O678*J678/AA678,0))*VLOOKUP(B678,'2-Kosten per locatie'!$A$14:$C$56,3,FALSE)</f>
        <v>#DIV/0!</v>
      </c>
      <c r="V678" s="246" t="e">
        <f>IF(L678="nio",0,IF(P678&gt;0,P678*J678/Z678,0))*VLOOKUP(B678,'2-Kosten per locatie'!$A$14:$C$56,3,FALSE)</f>
        <v>#DIV/0!</v>
      </c>
      <c r="W678" s="246" t="e">
        <f>IF(L678="nio",0,IF(Q678&gt;0,Q678*J678/AA678,0))*VLOOKUP(B678,'2-Kosten per locatie'!$A$14:$C$56,3,FALSE)</f>
        <v>#DIV/0!</v>
      </c>
      <c r="X678" s="337">
        <f>IF(L678="nio",0,IF(L678&gt;0,VLOOKUP(H678,'3-Productie normen'!A:L,VLOOKUP(L678,'3-Productie normen'!$B$35:$C$38,2,FALSE),FALSE)))</f>
        <v>0</v>
      </c>
      <c r="Y678" s="337">
        <f t="shared" si="120"/>
        <v>0</v>
      </c>
      <c r="Z678" s="337">
        <f t="shared" si="121"/>
        <v>0</v>
      </c>
      <c r="AA678" s="337">
        <f t="shared" si="122"/>
        <v>0</v>
      </c>
      <c r="AB678" s="338" t="str">
        <f>VLOOKUP(H678,'3-Productie normen'!A:O,12,FALSE)</f>
        <v>V</v>
      </c>
      <c r="AC678" s="338"/>
      <c r="AE678" s="339">
        <f t="shared" si="145"/>
        <v>11789.499999999998</v>
      </c>
    </row>
    <row r="679" spans="1:31" ht="14.1" customHeight="1">
      <c r="A679" s="71">
        <v>679</v>
      </c>
      <c r="B679" s="482" t="s">
        <v>77</v>
      </c>
      <c r="C679" s="482"/>
      <c r="D679" s="485" t="s">
        <v>231</v>
      </c>
      <c r="E679" s="334" t="s">
        <v>815</v>
      </c>
      <c r="F679" s="513" t="s">
        <v>185</v>
      </c>
      <c r="G679" s="298" t="s">
        <v>816</v>
      </c>
      <c r="H679" s="314" t="s">
        <v>128</v>
      </c>
      <c r="I679" s="459" t="s">
        <v>225</v>
      </c>
      <c r="J679" s="341">
        <v>70</v>
      </c>
      <c r="K679" s="336">
        <f t="shared" si="119"/>
        <v>730</v>
      </c>
      <c r="L679" s="247">
        <v>255</v>
      </c>
      <c r="M679" s="247">
        <v>255</v>
      </c>
      <c r="N679" s="247">
        <v>102</v>
      </c>
      <c r="O679" s="247">
        <v>102</v>
      </c>
      <c r="P679" s="247">
        <v>8</v>
      </c>
      <c r="Q679" s="247">
        <v>8</v>
      </c>
      <c r="R679" s="246" t="e">
        <f>IF(L679="nio",0,IF(L679&gt;0,L679*J679/X679,0))*VLOOKUP(B679,'2-Kosten per locatie'!$A$14:$C$56,3,FALSE)</f>
        <v>#DIV/0!</v>
      </c>
      <c r="S679" s="246" t="e">
        <f>IF(L679="nio",0,IF(M679&gt;0,M679*J679/Y679,0))*VLOOKUP(B679,'2-Kosten per locatie'!$A$14:$C$56,3,FALSE)</f>
        <v>#DIV/0!</v>
      </c>
      <c r="T679" s="246" t="e">
        <f>IF(L679="nio",0,IF(N679&gt;0,N679*J679/Z679,0))*VLOOKUP(B679,'2-Kosten per locatie'!$A$14:$C$56,3,FALSE)</f>
        <v>#DIV/0!</v>
      </c>
      <c r="U679" s="246" t="e">
        <f>IF(L679="nio",0,IF(O679&gt;0,O679*J679/AA679,0))*VLOOKUP(B679,'2-Kosten per locatie'!$A$14:$C$56,3,FALSE)</f>
        <v>#DIV/0!</v>
      </c>
      <c r="V679" s="246" t="e">
        <f>IF(L679="nio",0,IF(P679&gt;0,P679*J679/Z679,0))*VLOOKUP(B679,'2-Kosten per locatie'!$A$14:$C$56,3,FALSE)</f>
        <v>#DIV/0!</v>
      </c>
      <c r="W679" s="246" t="e">
        <f>IF(L679="nio",0,IF(Q679&gt;0,Q679*J679/AA679,0))*VLOOKUP(B679,'2-Kosten per locatie'!$A$14:$C$56,3,FALSE)</f>
        <v>#DIV/0!</v>
      </c>
      <c r="X679" s="337">
        <f>IF(L679="nio",0,IF(L679&gt;0,VLOOKUP(H679,'3-Productie normen'!A:L,VLOOKUP(L679,'3-Productie normen'!$B$35:$C$38,2,FALSE),FALSE)))</f>
        <v>0</v>
      </c>
      <c r="Y679" s="337">
        <f t="shared" si="120"/>
        <v>0</v>
      </c>
      <c r="Z679" s="337">
        <f t="shared" si="121"/>
        <v>0</v>
      </c>
      <c r="AA679" s="337">
        <f t="shared" si="122"/>
        <v>0</v>
      </c>
      <c r="AB679" s="338" t="str">
        <f>VLOOKUP(H679,'3-Productie normen'!A:O,12,FALSE)</f>
        <v>B</v>
      </c>
      <c r="AC679" s="338"/>
      <c r="AE679" s="339">
        <f t="shared" si="145"/>
        <v>51100</v>
      </c>
    </row>
    <row r="680" spans="1:31" ht="14.1" customHeight="1">
      <c r="A680" s="71">
        <v>680</v>
      </c>
      <c r="B680" s="482" t="s">
        <v>77</v>
      </c>
      <c r="C680" s="482"/>
      <c r="D680" s="485" t="s">
        <v>231</v>
      </c>
      <c r="E680" s="334" t="s">
        <v>817</v>
      </c>
      <c r="F680" s="513" t="s">
        <v>185</v>
      </c>
      <c r="G680" s="298" t="s">
        <v>437</v>
      </c>
      <c r="H680" s="314" t="s">
        <v>136</v>
      </c>
      <c r="I680" s="69" t="s">
        <v>195</v>
      </c>
      <c r="J680" s="341">
        <v>18.7</v>
      </c>
      <c r="K680" s="336">
        <f t="shared" si="119"/>
        <v>510</v>
      </c>
      <c r="L680" s="247">
        <v>255</v>
      </c>
      <c r="M680" s="247">
        <v>255</v>
      </c>
      <c r="N680" s="247"/>
      <c r="O680" s="247"/>
      <c r="P680" s="247"/>
      <c r="Q680" s="247"/>
      <c r="R680" s="246" t="e">
        <f>IF(L680="nio",0,IF(L680&gt;0,L680*J680/X680,0))*VLOOKUP(B680,'2-Kosten per locatie'!$A$14:$C$56,3,FALSE)</f>
        <v>#DIV/0!</v>
      </c>
      <c r="S680" s="246" t="e">
        <f>IF(L680="nio",0,IF(M680&gt;0,M680*J680/Y680,0))*VLOOKUP(B680,'2-Kosten per locatie'!$A$14:$C$56,3,FALSE)</f>
        <v>#DIV/0!</v>
      </c>
      <c r="T680" s="246">
        <f>IF(L680="nio",0,IF(N680&gt;0,N680*J680/Z680,0))*VLOOKUP(B680,'2-Kosten per locatie'!$A$14:$C$56,3,FALSE)</f>
        <v>0</v>
      </c>
      <c r="U680" s="246">
        <f>IF(L680="nio",0,IF(O680&gt;0,O680*J680/AA680,0))*VLOOKUP(B680,'2-Kosten per locatie'!$A$14:$C$56,3,FALSE)</f>
        <v>0</v>
      </c>
      <c r="V680" s="246">
        <f>IF(L680="nio",0,IF(P680&gt;0,P680*J680/Z680,0))*VLOOKUP(B680,'2-Kosten per locatie'!$A$14:$C$56,3,FALSE)</f>
        <v>0</v>
      </c>
      <c r="W680" s="246">
        <f>IF(L680="nio",0,IF(Q680&gt;0,Q680*J680/AA680,0))*VLOOKUP(B680,'2-Kosten per locatie'!$A$14:$C$56,3,FALSE)</f>
        <v>0</v>
      </c>
      <c r="X680" s="337">
        <f>IF(L680="nio",0,IF(L680&gt;0,VLOOKUP(H680,'3-Productie normen'!A:L,VLOOKUP(L680,'3-Productie normen'!$B$35:$C$38,2,FALSE),FALSE)))</f>
        <v>0</v>
      </c>
      <c r="Y680" s="337">
        <f t="shared" si="120"/>
        <v>0</v>
      </c>
      <c r="Z680" s="337">
        <f t="shared" si="121"/>
        <v>0</v>
      </c>
      <c r="AA680" s="337">
        <f t="shared" si="122"/>
        <v>0</v>
      </c>
      <c r="AB680" s="338" t="str">
        <f>VLOOKUP(H680,'3-Productie normen'!A:O,12,FALSE)</f>
        <v>S</v>
      </c>
      <c r="AC680" s="338"/>
      <c r="AE680" s="339">
        <f t="shared" si="145"/>
        <v>9537</v>
      </c>
    </row>
    <row r="681" spans="1:31" ht="14.1" customHeight="1">
      <c r="A681" s="71">
        <v>681</v>
      </c>
      <c r="B681" s="482" t="s">
        <v>77</v>
      </c>
      <c r="C681" s="482"/>
      <c r="D681" s="485" t="s">
        <v>231</v>
      </c>
      <c r="E681" s="334" t="s">
        <v>818</v>
      </c>
      <c r="F681" s="513" t="s">
        <v>185</v>
      </c>
      <c r="G681" s="298" t="s">
        <v>194</v>
      </c>
      <c r="H681" s="314" t="s">
        <v>141</v>
      </c>
      <c r="I681" s="69" t="s">
        <v>195</v>
      </c>
      <c r="J681" s="341">
        <v>1.05</v>
      </c>
      <c r="K681" s="336">
        <f t="shared" si="119"/>
        <v>730</v>
      </c>
      <c r="L681" s="247">
        <v>255</v>
      </c>
      <c r="M681" s="247">
        <v>255</v>
      </c>
      <c r="N681" s="247">
        <v>102</v>
      </c>
      <c r="O681" s="247">
        <v>102</v>
      </c>
      <c r="P681" s="247">
        <v>8</v>
      </c>
      <c r="Q681" s="247">
        <v>8</v>
      </c>
      <c r="R681" s="246" t="e">
        <f>IF(L681="nio",0,IF(L681&gt;0,L681*J681/X681,0))*VLOOKUP(B681,'2-Kosten per locatie'!$A$14:$C$56,3,FALSE)</f>
        <v>#DIV/0!</v>
      </c>
      <c r="S681" s="246" t="e">
        <f>IF(L681="nio",0,IF(M681&gt;0,M681*J681/Y681,0))*VLOOKUP(B681,'2-Kosten per locatie'!$A$14:$C$56,3,FALSE)</f>
        <v>#DIV/0!</v>
      </c>
      <c r="T681" s="246" t="e">
        <f>IF(L681="nio",0,IF(N681&gt;0,N681*J681/Z681,0))*VLOOKUP(B681,'2-Kosten per locatie'!$A$14:$C$56,3,FALSE)</f>
        <v>#DIV/0!</v>
      </c>
      <c r="U681" s="246" t="e">
        <f>IF(L681="nio",0,IF(O681&gt;0,O681*J681/AA681,0))*VLOOKUP(B681,'2-Kosten per locatie'!$A$14:$C$56,3,FALSE)</f>
        <v>#DIV/0!</v>
      </c>
      <c r="V681" s="246" t="e">
        <f>IF(L681="nio",0,IF(P681&gt;0,P681*J681/Z681,0))*VLOOKUP(B681,'2-Kosten per locatie'!$A$14:$C$56,3,FALSE)</f>
        <v>#DIV/0!</v>
      </c>
      <c r="W681" s="246" t="e">
        <f>IF(L681="nio",0,IF(Q681&gt;0,Q681*J681/AA681,0))*VLOOKUP(B681,'2-Kosten per locatie'!$A$14:$C$56,3,FALSE)</f>
        <v>#DIV/0!</v>
      </c>
      <c r="X681" s="337">
        <f>IF(L681="nio",0,IF(L681&gt;0,VLOOKUP(H681,'3-Productie normen'!A:L,VLOOKUP(L681,'3-Productie normen'!$B$35:$C$38,2,FALSE),FALSE)))</f>
        <v>0</v>
      </c>
      <c r="Y681" s="337">
        <f t="shared" si="120"/>
        <v>0</v>
      </c>
      <c r="Z681" s="337">
        <f t="shared" si="121"/>
        <v>0</v>
      </c>
      <c r="AA681" s="337">
        <f t="shared" si="122"/>
        <v>0</v>
      </c>
      <c r="AB681" s="338" t="str">
        <f>VLOOKUP(H681,'3-Productie normen'!A:O,12,FALSE)</f>
        <v>S</v>
      </c>
      <c r="AC681" s="338"/>
      <c r="AE681" s="339">
        <f t="shared" si="145"/>
        <v>766.5</v>
      </c>
    </row>
    <row r="682" spans="1:31" ht="14.1" customHeight="1">
      <c r="A682" s="71">
        <v>682</v>
      </c>
      <c r="B682" s="482" t="s">
        <v>77</v>
      </c>
      <c r="C682" s="482"/>
      <c r="D682" s="485" t="s">
        <v>231</v>
      </c>
      <c r="E682" s="334" t="s">
        <v>819</v>
      </c>
      <c r="F682" s="513" t="s">
        <v>185</v>
      </c>
      <c r="G682" s="298" t="s">
        <v>196</v>
      </c>
      <c r="H682" s="314" t="s">
        <v>141</v>
      </c>
      <c r="I682" s="69" t="s">
        <v>195</v>
      </c>
      <c r="J682" s="341">
        <v>1.05</v>
      </c>
      <c r="K682" s="336">
        <f t="shared" si="119"/>
        <v>730</v>
      </c>
      <c r="L682" s="247">
        <v>255</v>
      </c>
      <c r="M682" s="247">
        <v>255</v>
      </c>
      <c r="N682" s="247">
        <v>102</v>
      </c>
      <c r="O682" s="247">
        <v>102</v>
      </c>
      <c r="P682" s="247">
        <v>8</v>
      </c>
      <c r="Q682" s="247">
        <v>8</v>
      </c>
      <c r="R682" s="246" t="e">
        <f>IF(L682="nio",0,IF(L682&gt;0,L682*J682/X682,0))*VLOOKUP(B682,'2-Kosten per locatie'!$A$14:$C$56,3,FALSE)</f>
        <v>#DIV/0!</v>
      </c>
      <c r="S682" s="246" t="e">
        <f>IF(L682="nio",0,IF(M682&gt;0,M682*J682/Y682,0))*VLOOKUP(B682,'2-Kosten per locatie'!$A$14:$C$56,3,FALSE)</f>
        <v>#DIV/0!</v>
      </c>
      <c r="T682" s="246" t="e">
        <f>IF(L682="nio",0,IF(N682&gt;0,N682*J682/Z682,0))*VLOOKUP(B682,'2-Kosten per locatie'!$A$14:$C$56,3,FALSE)</f>
        <v>#DIV/0!</v>
      </c>
      <c r="U682" s="246" t="e">
        <f>IF(L682="nio",0,IF(O682&gt;0,O682*J682/AA682,0))*VLOOKUP(B682,'2-Kosten per locatie'!$A$14:$C$56,3,FALSE)</f>
        <v>#DIV/0!</v>
      </c>
      <c r="V682" s="246" t="e">
        <f>IF(L682="nio",0,IF(P682&gt;0,P682*J682/Z682,0))*VLOOKUP(B682,'2-Kosten per locatie'!$A$14:$C$56,3,FALSE)</f>
        <v>#DIV/0!</v>
      </c>
      <c r="W682" s="246" t="e">
        <f>IF(L682="nio",0,IF(Q682&gt;0,Q682*J682/AA682,0))*VLOOKUP(B682,'2-Kosten per locatie'!$A$14:$C$56,3,FALSE)</f>
        <v>#DIV/0!</v>
      </c>
      <c r="X682" s="337">
        <f>IF(L682="nio",0,IF(L682&gt;0,VLOOKUP(H682,'3-Productie normen'!A:L,VLOOKUP(L682,'3-Productie normen'!$B$35:$C$38,2,FALSE),FALSE)))</f>
        <v>0</v>
      </c>
      <c r="Y682" s="337">
        <f t="shared" si="120"/>
        <v>0</v>
      </c>
      <c r="Z682" s="337">
        <f t="shared" si="121"/>
        <v>0</v>
      </c>
      <c r="AA682" s="337">
        <f t="shared" si="122"/>
        <v>0</v>
      </c>
      <c r="AB682" s="338" t="str">
        <f>VLOOKUP(H682,'3-Productie normen'!A:O,12,FALSE)</f>
        <v>S</v>
      </c>
      <c r="AC682" s="338"/>
      <c r="AE682" s="339">
        <f t="shared" si="145"/>
        <v>766.5</v>
      </c>
    </row>
    <row r="683" spans="1:31" ht="14.1" customHeight="1">
      <c r="A683" s="71">
        <v>683</v>
      </c>
      <c r="B683" s="482" t="s">
        <v>77</v>
      </c>
      <c r="C683" s="482"/>
      <c r="D683" s="485" t="s">
        <v>231</v>
      </c>
      <c r="E683" s="334" t="s">
        <v>820</v>
      </c>
      <c r="F683" s="513" t="s">
        <v>197</v>
      </c>
      <c r="G683" s="298" t="s">
        <v>821</v>
      </c>
      <c r="H683" s="317" t="s">
        <v>148</v>
      </c>
      <c r="I683" s="69" t="s">
        <v>358</v>
      </c>
      <c r="J683" s="341">
        <v>16</v>
      </c>
      <c r="K683" s="336">
        <f t="shared" ref="K683:K689" si="150">SUM(L683:Q683)</f>
        <v>0</v>
      </c>
      <c r="L683" s="247" t="s">
        <v>199</v>
      </c>
      <c r="M683" s="247"/>
      <c r="N683" s="247"/>
      <c r="O683" s="247"/>
      <c r="P683" s="247"/>
      <c r="Q683" s="247"/>
      <c r="R683" s="246">
        <f>IF(L683="nio",0,IF(L683&gt;0,L683*J683/X683,0))*VLOOKUP(B683,'2-Kosten per locatie'!$A$14:$C$56,3,FALSE)</f>
        <v>0</v>
      </c>
      <c r="S683" s="246">
        <f>IF(L683="nio",0,IF(M683&gt;0,M683*J683/Y683,0))*VLOOKUP(B683,'2-Kosten per locatie'!$A$14:$C$56,3,FALSE)</f>
        <v>0</v>
      </c>
      <c r="T683" s="246">
        <f>IF(L683="nio",0,IF(N683&gt;0,N683*J683/Z683,0))*VLOOKUP(B683,'2-Kosten per locatie'!$A$14:$C$56,3,FALSE)</f>
        <v>0</v>
      </c>
      <c r="U683" s="246">
        <f>IF(L683="nio",0,IF(O683&gt;0,O683*J683/AA683,0))*VLOOKUP(B683,'2-Kosten per locatie'!$A$14:$C$56,3,FALSE)</f>
        <v>0</v>
      </c>
      <c r="V683" s="246">
        <f>IF(L683="nio",0,IF(P683&gt;0,P683*J683/Z683,0))*VLOOKUP(B683,'2-Kosten per locatie'!$A$14:$C$56,3,FALSE)</f>
        <v>0</v>
      </c>
      <c r="W683" s="246">
        <f>IF(L683="nio",0,IF(Q683&gt;0,Q683*J683/AA683,0))*VLOOKUP(B683,'2-Kosten per locatie'!$A$14:$C$56,3,FALSE)</f>
        <v>0</v>
      </c>
      <c r="X683" s="337">
        <f>IF(L683="nio",0,IF(L683&gt;0,VLOOKUP(H683,'3-Productie normen'!A:L,VLOOKUP(L683,'3-Productie normen'!$B$35:$C$38,2,FALSE),FALSE)))</f>
        <v>0</v>
      </c>
      <c r="Y683" s="337">
        <f t="shared" si="120"/>
        <v>0</v>
      </c>
      <c r="Z683" s="337">
        <f t="shared" si="121"/>
        <v>0</v>
      </c>
      <c r="AA683" s="337">
        <f t="shared" si="122"/>
        <v>0</v>
      </c>
      <c r="AB683" s="338">
        <f>VLOOKUP(H683,'3-Productie normen'!A:O,12,FALSE)</f>
        <v>0</v>
      </c>
      <c r="AC683" s="338"/>
      <c r="AE683" s="339">
        <f t="shared" si="145"/>
        <v>0</v>
      </c>
    </row>
    <row r="684" spans="1:31" ht="14.1" customHeight="1">
      <c r="A684" s="71">
        <v>684</v>
      </c>
      <c r="B684" s="482" t="s">
        <v>77</v>
      </c>
      <c r="C684" s="482"/>
      <c r="D684" s="485" t="s">
        <v>231</v>
      </c>
      <c r="E684" s="334"/>
      <c r="F684" s="513" t="s">
        <v>185</v>
      </c>
      <c r="G684" s="298" t="s">
        <v>742</v>
      </c>
      <c r="H684" s="69" t="s">
        <v>133</v>
      </c>
      <c r="I684" s="69" t="s">
        <v>195</v>
      </c>
      <c r="J684" s="341">
        <v>8.3000000000000007</v>
      </c>
      <c r="K684" s="336">
        <f t="shared" si="150"/>
        <v>255</v>
      </c>
      <c r="L684" s="247">
        <v>255</v>
      </c>
      <c r="M684" s="247"/>
      <c r="N684" s="247"/>
      <c r="O684" s="247"/>
      <c r="P684" s="247"/>
      <c r="Q684" s="247"/>
      <c r="R684" s="246" t="e">
        <f>IF(L684="nio",0,IF(L684&gt;0,L684*J684/X684,0))*VLOOKUP(B684,'2-Kosten per locatie'!$A$14:$C$56,3,FALSE)</f>
        <v>#DIV/0!</v>
      </c>
      <c r="S684" s="246">
        <f>IF(L684="nio",0,IF(M684&gt;0,M684*J684/Y684,0))*VLOOKUP(B684,'2-Kosten per locatie'!$A$14:$C$56,3,FALSE)</f>
        <v>0</v>
      </c>
      <c r="T684" s="246">
        <f>IF(L684="nio",0,IF(N684&gt;0,N684*J684/Z684,0))*VLOOKUP(B684,'2-Kosten per locatie'!$A$14:$C$56,3,FALSE)</f>
        <v>0</v>
      </c>
      <c r="U684" s="246">
        <f>IF(L684="nio",0,IF(O684&gt;0,O684*J684/AA684,0))*VLOOKUP(B684,'2-Kosten per locatie'!$A$14:$C$56,3,FALSE)</f>
        <v>0</v>
      </c>
      <c r="V684" s="246">
        <f>IF(L684="nio",0,IF(P684&gt;0,P684*J684/Z684,0))*VLOOKUP(B684,'2-Kosten per locatie'!$A$14:$C$56,3,FALSE)</f>
        <v>0</v>
      </c>
      <c r="W684" s="246">
        <f>IF(L684="nio",0,IF(Q684&gt;0,Q684*J684/AA684,0))*VLOOKUP(B684,'2-Kosten per locatie'!$A$14:$C$56,3,FALSE)</f>
        <v>0</v>
      </c>
      <c r="X684" s="337">
        <f>IF(L684="nio",0,IF(L684&gt;0,VLOOKUP(H684,'3-Productie normen'!A:L,VLOOKUP(L684,'3-Productie normen'!$B$35:$C$38,2,FALSE),FALSE)))</f>
        <v>0</v>
      </c>
      <c r="Y684" s="337">
        <f t="shared" ref="Y684:Y689" si="151">IF(M684&gt;0,X684*$Y$8,0)</f>
        <v>0</v>
      </c>
      <c r="Z684" s="337">
        <f t="shared" ref="Z684:Z689" si="152">IF((OR(N684&gt;0,P684&gt;0)),X684*$Z$8,0)</f>
        <v>0</v>
      </c>
      <c r="AA684" s="337">
        <f t="shared" ref="AA684:AA689" si="153">IF((OR(O684&gt;0,Q684&gt;0)),X684*$AA$8,0)</f>
        <v>0</v>
      </c>
      <c r="AB684" s="338" t="str">
        <f>VLOOKUP(H684,'3-Productie normen'!A:O,12,FALSE)</f>
        <v>V</v>
      </c>
      <c r="AC684" s="338"/>
      <c r="AE684" s="339">
        <f t="shared" si="145"/>
        <v>2116.5</v>
      </c>
    </row>
    <row r="685" spans="1:31" ht="14.1" customHeight="1">
      <c r="A685" s="71">
        <v>685</v>
      </c>
      <c r="B685" s="482" t="s">
        <v>77</v>
      </c>
      <c r="C685" s="482"/>
      <c r="D685" s="485" t="s">
        <v>231</v>
      </c>
      <c r="E685" s="334"/>
      <c r="F685" s="513" t="s">
        <v>185</v>
      </c>
      <c r="G685" s="298" t="s">
        <v>781</v>
      </c>
      <c r="H685" s="69" t="s">
        <v>133</v>
      </c>
      <c r="I685" s="69" t="s">
        <v>195</v>
      </c>
      <c r="J685" s="341">
        <v>14.35</v>
      </c>
      <c r="K685" s="336">
        <f t="shared" si="150"/>
        <v>255</v>
      </c>
      <c r="L685" s="247">
        <v>255</v>
      </c>
      <c r="M685" s="247"/>
      <c r="N685" s="247"/>
      <c r="O685" s="247"/>
      <c r="P685" s="247"/>
      <c r="Q685" s="247"/>
      <c r="R685" s="246" t="e">
        <f>IF(L685="nio",0,IF(L685&gt;0,L685*J685/X685,0))*VLOOKUP(B685,'2-Kosten per locatie'!$A$14:$C$56,3,FALSE)</f>
        <v>#DIV/0!</v>
      </c>
      <c r="S685" s="246">
        <f>IF(L685="nio",0,IF(M685&gt;0,M685*J685/Y685,0))*VLOOKUP(B685,'2-Kosten per locatie'!$A$14:$C$56,3,FALSE)</f>
        <v>0</v>
      </c>
      <c r="T685" s="246">
        <f>IF(L685="nio",0,IF(N685&gt;0,N685*J685/Z685,0))*VLOOKUP(B685,'2-Kosten per locatie'!$A$14:$C$56,3,FALSE)</f>
        <v>0</v>
      </c>
      <c r="U685" s="246">
        <f>IF(L685="nio",0,IF(O685&gt;0,O685*J685/AA685,0))*VLOOKUP(B685,'2-Kosten per locatie'!$A$14:$C$56,3,FALSE)</f>
        <v>0</v>
      </c>
      <c r="V685" s="246">
        <f>IF(L685="nio",0,IF(P685&gt;0,P685*J685/Z685,0))*VLOOKUP(B685,'2-Kosten per locatie'!$A$14:$C$56,3,FALSE)</f>
        <v>0</v>
      </c>
      <c r="W685" s="246">
        <f>IF(L685="nio",0,IF(Q685&gt;0,Q685*J685/AA685,0))*VLOOKUP(B685,'2-Kosten per locatie'!$A$14:$C$56,3,FALSE)</f>
        <v>0</v>
      </c>
      <c r="X685" s="337">
        <f>IF(L685="nio",0,IF(L685&gt;0,VLOOKUP(H685,'3-Productie normen'!A:L,VLOOKUP(L685,'3-Productie normen'!$B$35:$C$38,2,FALSE),FALSE)))</f>
        <v>0</v>
      </c>
      <c r="Y685" s="337">
        <f t="shared" si="151"/>
        <v>0</v>
      </c>
      <c r="Z685" s="337">
        <f t="shared" si="152"/>
        <v>0</v>
      </c>
      <c r="AA685" s="337">
        <f t="shared" si="153"/>
        <v>0</v>
      </c>
      <c r="AB685" s="338" t="str">
        <f>VLOOKUP(H685,'3-Productie normen'!A:O,12,FALSE)</f>
        <v>V</v>
      </c>
      <c r="AC685" s="338"/>
      <c r="AE685" s="339">
        <f t="shared" si="145"/>
        <v>3659.25</v>
      </c>
    </row>
    <row r="686" spans="1:31" ht="14.1" customHeight="1">
      <c r="A686" s="71">
        <v>686</v>
      </c>
      <c r="B686" s="482" t="s">
        <v>77</v>
      </c>
      <c r="C686" s="482"/>
      <c r="D686" s="485" t="s">
        <v>231</v>
      </c>
      <c r="E686" s="334"/>
      <c r="F686" s="513" t="s">
        <v>197</v>
      </c>
      <c r="G686" s="298" t="s">
        <v>822</v>
      </c>
      <c r="H686" s="317" t="s">
        <v>148</v>
      </c>
      <c r="I686" s="69" t="s">
        <v>358</v>
      </c>
      <c r="J686" s="341">
        <v>30.5</v>
      </c>
      <c r="K686" s="336">
        <f t="shared" si="150"/>
        <v>0</v>
      </c>
      <c r="L686" s="247" t="s">
        <v>199</v>
      </c>
      <c r="M686" s="247"/>
      <c r="N686" s="247"/>
      <c r="O686" s="247"/>
      <c r="P686" s="247"/>
      <c r="Q686" s="247"/>
      <c r="R686" s="246">
        <f>IF(L686="nio",0,IF(L686&gt;0,L686*J686/X686,0))*VLOOKUP(B686,'2-Kosten per locatie'!$A$14:$C$56,3,FALSE)</f>
        <v>0</v>
      </c>
      <c r="S686" s="246">
        <f>IF(L686="nio",0,IF(M686&gt;0,M686*J686/Y686,0))*VLOOKUP(B686,'2-Kosten per locatie'!$A$14:$C$56,3,FALSE)</f>
        <v>0</v>
      </c>
      <c r="T686" s="246">
        <f>IF(L686="nio",0,IF(N686&gt;0,N686*J686/Z686,0))*VLOOKUP(B686,'2-Kosten per locatie'!$A$14:$C$56,3,FALSE)</f>
        <v>0</v>
      </c>
      <c r="U686" s="246">
        <f>IF(L686="nio",0,IF(O686&gt;0,O686*J686/AA686,0))*VLOOKUP(B686,'2-Kosten per locatie'!$A$14:$C$56,3,FALSE)</f>
        <v>0</v>
      </c>
      <c r="V686" s="246">
        <f>IF(L686="nio",0,IF(P686&gt;0,P686*J686/Z686,0))*VLOOKUP(B686,'2-Kosten per locatie'!$A$14:$C$56,3,FALSE)</f>
        <v>0</v>
      </c>
      <c r="W686" s="246">
        <f>IF(L686="nio",0,IF(Q686&gt;0,Q686*J686/AA686,0))*VLOOKUP(B686,'2-Kosten per locatie'!$A$14:$C$56,3,FALSE)</f>
        <v>0</v>
      </c>
      <c r="X686" s="337">
        <f>IF(L686="nio",0,IF(L686&gt;0,VLOOKUP(H686,'3-Productie normen'!A:L,VLOOKUP(L686,'3-Productie normen'!$B$35:$C$38,2,FALSE),FALSE)))</f>
        <v>0</v>
      </c>
      <c r="Y686" s="337">
        <f t="shared" si="151"/>
        <v>0</v>
      </c>
      <c r="Z686" s="337">
        <f t="shared" si="152"/>
        <v>0</v>
      </c>
      <c r="AA686" s="337">
        <f t="shared" si="153"/>
        <v>0</v>
      </c>
      <c r="AB686" s="338">
        <f>VLOOKUP(H686,'3-Productie normen'!A:O,12,FALSE)</f>
        <v>0</v>
      </c>
      <c r="AC686" s="338"/>
      <c r="AE686" s="339">
        <f t="shared" si="145"/>
        <v>0</v>
      </c>
    </row>
    <row r="687" spans="1:31" ht="14.1" customHeight="1">
      <c r="A687" s="71">
        <v>687</v>
      </c>
      <c r="B687" s="482" t="s">
        <v>77</v>
      </c>
      <c r="C687" s="482"/>
      <c r="D687" s="485" t="s">
        <v>231</v>
      </c>
      <c r="E687" s="334" t="s">
        <v>823</v>
      </c>
      <c r="F687" s="513" t="s">
        <v>185</v>
      </c>
      <c r="G687" s="298" t="s">
        <v>824</v>
      </c>
      <c r="H687" s="314" t="s">
        <v>128</v>
      </c>
      <c r="I687" s="459" t="s">
        <v>225</v>
      </c>
      <c r="J687" s="341">
        <v>16.2</v>
      </c>
      <c r="K687" s="336">
        <f t="shared" si="150"/>
        <v>255</v>
      </c>
      <c r="L687" s="247">
        <v>255</v>
      </c>
      <c r="M687" s="247"/>
      <c r="N687" s="247"/>
      <c r="O687" s="247"/>
      <c r="P687" s="247"/>
      <c r="Q687" s="247"/>
      <c r="R687" s="246" t="e">
        <f>IF(L687="nio",0,IF(L687&gt;0,L687*J687/X687,0))*VLOOKUP(B687,'2-Kosten per locatie'!$A$14:$C$56,3,FALSE)</f>
        <v>#DIV/0!</v>
      </c>
      <c r="S687" s="246">
        <f>IF(L687="nio",0,IF(M687&gt;0,M687*J687/Y687,0))*VLOOKUP(B687,'2-Kosten per locatie'!$A$14:$C$56,3,FALSE)</f>
        <v>0</v>
      </c>
      <c r="T687" s="246">
        <f>IF(L687="nio",0,IF(N687&gt;0,N687*J687/Z687,0))*VLOOKUP(B687,'2-Kosten per locatie'!$A$14:$C$56,3,FALSE)</f>
        <v>0</v>
      </c>
      <c r="U687" s="246">
        <f>IF(L687="nio",0,IF(O687&gt;0,O687*J687/AA687,0))*VLOOKUP(B687,'2-Kosten per locatie'!$A$14:$C$56,3,FALSE)</f>
        <v>0</v>
      </c>
      <c r="V687" s="246">
        <f>IF(L687="nio",0,IF(P687&gt;0,P687*J687/Z687,0))*VLOOKUP(B687,'2-Kosten per locatie'!$A$14:$C$56,3,FALSE)</f>
        <v>0</v>
      </c>
      <c r="W687" s="246">
        <f>IF(L687="nio",0,IF(Q687&gt;0,Q687*J687/AA687,0))*VLOOKUP(B687,'2-Kosten per locatie'!$A$14:$C$56,3,FALSE)</f>
        <v>0</v>
      </c>
      <c r="X687" s="337">
        <f>IF(L687="nio",0,IF(L687&gt;0,VLOOKUP(H687,'3-Productie normen'!A:L,VLOOKUP(L687,'3-Productie normen'!$B$35:$C$38,2,FALSE),FALSE)))</f>
        <v>0</v>
      </c>
      <c r="Y687" s="337">
        <f t="shared" si="151"/>
        <v>0</v>
      </c>
      <c r="Z687" s="337">
        <f t="shared" si="152"/>
        <v>0</v>
      </c>
      <c r="AA687" s="337">
        <f t="shared" si="153"/>
        <v>0</v>
      </c>
      <c r="AB687" s="338" t="str">
        <f>VLOOKUP(H687,'3-Productie normen'!A:O,12,FALSE)</f>
        <v>B</v>
      </c>
      <c r="AC687" s="338"/>
      <c r="AE687" s="339">
        <f t="shared" si="145"/>
        <v>4131</v>
      </c>
    </row>
    <row r="688" spans="1:31" ht="14.1" customHeight="1">
      <c r="A688" s="71">
        <v>688</v>
      </c>
      <c r="B688" s="482" t="s">
        <v>77</v>
      </c>
      <c r="C688" s="482"/>
      <c r="D688" s="485" t="s">
        <v>231</v>
      </c>
      <c r="E688" s="334" t="s">
        <v>825</v>
      </c>
      <c r="F688" s="513" t="s">
        <v>185</v>
      </c>
      <c r="G688" s="298" t="s">
        <v>826</v>
      </c>
      <c r="H688" s="314" t="s">
        <v>141</v>
      </c>
      <c r="I688" s="69" t="s">
        <v>195</v>
      </c>
      <c r="J688" s="341">
        <v>3.3</v>
      </c>
      <c r="K688" s="336">
        <f t="shared" si="150"/>
        <v>730</v>
      </c>
      <c r="L688" s="247">
        <v>255</v>
      </c>
      <c r="M688" s="247">
        <v>255</v>
      </c>
      <c r="N688" s="247">
        <v>102</v>
      </c>
      <c r="O688" s="247">
        <v>102</v>
      </c>
      <c r="P688" s="247">
        <v>8</v>
      </c>
      <c r="Q688" s="247">
        <v>8</v>
      </c>
      <c r="R688" s="246" t="e">
        <f>IF(L688="nio",0,IF(L688&gt;0,L688*J688/X688,0))*VLOOKUP(B688,'2-Kosten per locatie'!$A$14:$C$56,3,FALSE)</f>
        <v>#DIV/0!</v>
      </c>
      <c r="S688" s="246" t="e">
        <f>IF(L688="nio",0,IF(M688&gt;0,M688*J688/Y688,0))*VLOOKUP(B688,'2-Kosten per locatie'!$A$14:$C$56,3,FALSE)</f>
        <v>#DIV/0!</v>
      </c>
      <c r="T688" s="246" t="e">
        <f>IF(L688="nio",0,IF(N688&gt;0,N688*J688/Z688,0))*VLOOKUP(B688,'2-Kosten per locatie'!$A$14:$C$56,3,FALSE)</f>
        <v>#DIV/0!</v>
      </c>
      <c r="U688" s="246" t="e">
        <f>IF(L688="nio",0,IF(O688&gt;0,O688*J688/AA688,0))*VLOOKUP(B688,'2-Kosten per locatie'!$A$14:$C$56,3,FALSE)</f>
        <v>#DIV/0!</v>
      </c>
      <c r="V688" s="246" t="e">
        <f>IF(L688="nio",0,IF(P688&gt;0,P688*J688/Z688,0))*VLOOKUP(B688,'2-Kosten per locatie'!$A$14:$C$56,3,FALSE)</f>
        <v>#DIV/0!</v>
      </c>
      <c r="W688" s="246" t="e">
        <f>IF(L688="nio",0,IF(Q688&gt;0,Q688*J688/AA688,0))*VLOOKUP(B688,'2-Kosten per locatie'!$A$14:$C$56,3,FALSE)</f>
        <v>#DIV/0!</v>
      </c>
      <c r="X688" s="337">
        <f>IF(L688="nio",0,IF(L688&gt;0,VLOOKUP(H688,'3-Productie normen'!A:L,VLOOKUP(L688,'3-Productie normen'!$B$35:$C$38,2,FALSE),FALSE)))</f>
        <v>0</v>
      </c>
      <c r="Y688" s="337">
        <f t="shared" si="151"/>
        <v>0</v>
      </c>
      <c r="Z688" s="337">
        <f t="shared" si="152"/>
        <v>0</v>
      </c>
      <c r="AA688" s="337">
        <f t="shared" si="153"/>
        <v>0</v>
      </c>
      <c r="AB688" s="338" t="str">
        <f>VLOOKUP(H688,'3-Productie normen'!A:O,12,FALSE)</f>
        <v>S</v>
      </c>
      <c r="AC688" s="338"/>
      <c r="AE688" s="339">
        <f t="shared" si="145"/>
        <v>2409</v>
      </c>
    </row>
    <row r="689" spans="1:31" ht="14.1" customHeight="1">
      <c r="A689" s="71">
        <v>689</v>
      </c>
      <c r="B689" s="482" t="s">
        <v>77</v>
      </c>
      <c r="C689" s="482"/>
      <c r="D689" s="485" t="s">
        <v>231</v>
      </c>
      <c r="E689" s="334" t="s">
        <v>827</v>
      </c>
      <c r="F689" s="513" t="s">
        <v>197</v>
      </c>
      <c r="G689" s="298" t="s">
        <v>828</v>
      </c>
      <c r="H689" s="80" t="s">
        <v>148</v>
      </c>
      <c r="I689" s="69" t="s">
        <v>195</v>
      </c>
      <c r="J689" s="341">
        <v>180</v>
      </c>
      <c r="K689" s="336">
        <f t="shared" si="150"/>
        <v>0</v>
      </c>
      <c r="L689" s="247" t="s">
        <v>199</v>
      </c>
      <c r="M689" s="247"/>
      <c r="N689" s="247"/>
      <c r="O689" s="247"/>
      <c r="P689" s="247"/>
      <c r="Q689" s="247"/>
      <c r="R689" s="246">
        <f>IF(L689="nio",0,IF(L689&gt;0,L689*J689/X689,0))*VLOOKUP(B689,'2-Kosten per locatie'!$A$14:$C$56,3,FALSE)</f>
        <v>0</v>
      </c>
      <c r="S689" s="246">
        <f>IF(L689="nio",0,IF(M689&gt;0,M689*J689/Y689,0))*VLOOKUP(B689,'2-Kosten per locatie'!$A$14:$C$56,3,FALSE)</f>
        <v>0</v>
      </c>
      <c r="T689" s="246">
        <f>IF(L689="nio",0,IF(N689&gt;0,N689*J689/Z689,0))*VLOOKUP(B689,'2-Kosten per locatie'!$A$14:$C$56,3,FALSE)</f>
        <v>0</v>
      </c>
      <c r="U689" s="246">
        <f>IF(L689="nio",0,IF(O689&gt;0,O689*J689/AA689,0))*VLOOKUP(B689,'2-Kosten per locatie'!$A$14:$C$56,3,FALSE)</f>
        <v>0</v>
      </c>
      <c r="V689" s="246">
        <f>IF(L689="nio",0,IF(P689&gt;0,P689*J689/Z689,0))*VLOOKUP(B689,'2-Kosten per locatie'!$A$14:$C$56,3,FALSE)</f>
        <v>0</v>
      </c>
      <c r="W689" s="246">
        <f>IF(L689="nio",0,IF(Q689&gt;0,Q689*J689/AA689,0))*VLOOKUP(B689,'2-Kosten per locatie'!$A$14:$C$56,3,FALSE)</f>
        <v>0</v>
      </c>
      <c r="X689" s="337">
        <f>IF(L689="nio",0,IF(L689&gt;0,VLOOKUP(H689,'3-Productie normen'!A:L,VLOOKUP(L689,'3-Productie normen'!$B$35:$C$38,2,FALSE),FALSE)))</f>
        <v>0</v>
      </c>
      <c r="Y689" s="337">
        <f t="shared" si="151"/>
        <v>0</v>
      </c>
      <c r="Z689" s="337">
        <f t="shared" si="152"/>
        <v>0</v>
      </c>
      <c r="AA689" s="337">
        <f t="shared" si="153"/>
        <v>0</v>
      </c>
      <c r="AB689" s="338">
        <f>VLOOKUP(H689,'3-Productie normen'!A:O,12,FALSE)</f>
        <v>0</v>
      </c>
      <c r="AC689" s="338"/>
      <c r="AE689" s="339">
        <f t="shared" si="145"/>
        <v>0</v>
      </c>
    </row>
    <row r="690" spans="1:31" ht="14.1" customHeight="1">
      <c r="A690" s="71">
        <v>690</v>
      </c>
      <c r="B690" s="482" t="s">
        <v>77</v>
      </c>
      <c r="C690" s="482"/>
      <c r="D690" s="485" t="s">
        <v>231</v>
      </c>
      <c r="E690" s="334" t="s">
        <v>829</v>
      </c>
      <c r="F690" s="513" t="s">
        <v>185</v>
      </c>
      <c r="G690" s="298" t="s">
        <v>830</v>
      </c>
      <c r="H690" s="314" t="s">
        <v>136</v>
      </c>
      <c r="I690" s="69" t="s">
        <v>358</v>
      </c>
      <c r="J690" s="341">
        <v>19.3</v>
      </c>
      <c r="K690" s="336">
        <f t="shared" ref="K690:K753" si="154">SUM(L690:Q690)</f>
        <v>730</v>
      </c>
      <c r="L690" s="247">
        <v>255</v>
      </c>
      <c r="M690" s="247">
        <v>255</v>
      </c>
      <c r="N690" s="247">
        <v>102</v>
      </c>
      <c r="O690" s="247">
        <v>102</v>
      </c>
      <c r="P690" s="247">
        <v>8</v>
      </c>
      <c r="Q690" s="247">
        <v>8</v>
      </c>
      <c r="R690" s="246" t="e">
        <f>IF(L690="nio",0,IF(L690&gt;0,L690*J690/X690,0))*VLOOKUP(B690,'2-Kosten per locatie'!$A$14:$C$56,3,FALSE)</f>
        <v>#DIV/0!</v>
      </c>
      <c r="S690" s="246" t="e">
        <f>IF(L690="nio",0,IF(M690&gt;0,M690*J690/Y690,0))*VLOOKUP(B690,'2-Kosten per locatie'!$A$14:$C$56,3,FALSE)</f>
        <v>#DIV/0!</v>
      </c>
      <c r="T690" s="246" t="e">
        <f>IF(L690="nio",0,IF(N690&gt;0,N690*J690/Z690,0))*VLOOKUP(B690,'2-Kosten per locatie'!$A$14:$C$56,3,FALSE)</f>
        <v>#DIV/0!</v>
      </c>
      <c r="U690" s="246" t="e">
        <f>IF(L690="nio",0,IF(O690&gt;0,O690*J690/AA690,0))*VLOOKUP(B690,'2-Kosten per locatie'!$A$14:$C$56,3,FALSE)</f>
        <v>#DIV/0!</v>
      </c>
      <c r="V690" s="246" t="e">
        <f>IF(L690="nio",0,IF(P690&gt;0,P690*J690/Z690,0))*VLOOKUP(B690,'2-Kosten per locatie'!$A$14:$C$56,3,FALSE)</f>
        <v>#DIV/0!</v>
      </c>
      <c r="W690" s="246" t="e">
        <f>IF(L690="nio",0,IF(Q690&gt;0,Q690*J690/AA690,0))*VLOOKUP(B690,'2-Kosten per locatie'!$A$14:$C$56,3,FALSE)</f>
        <v>#DIV/0!</v>
      </c>
      <c r="X690" s="337">
        <f>IF(L690="nio",0,IF(L690&gt;0,VLOOKUP(H690,'3-Productie normen'!A:L,VLOOKUP(L690,'3-Productie normen'!$B$35:$C$38,2,FALSE),FALSE)))</f>
        <v>0</v>
      </c>
      <c r="Y690" s="337">
        <f t="shared" ref="Y690:Y753" si="155">IF(M690&gt;0,X690*$Y$8,0)</f>
        <v>0</v>
      </c>
      <c r="Z690" s="337">
        <f t="shared" ref="Z690:Z753" si="156">IF((OR(N690&gt;0,P690&gt;0)),X690*$Z$8,0)</f>
        <v>0</v>
      </c>
      <c r="AA690" s="337">
        <f t="shared" ref="AA690:AA753" si="157">IF((OR(O690&gt;0,Q690&gt;0)),X690*$AA$8,0)</f>
        <v>0</v>
      </c>
      <c r="AB690" s="338" t="str">
        <f>VLOOKUP(H690,'3-Productie normen'!A:O,12,FALSE)</f>
        <v>S</v>
      </c>
      <c r="AC690" s="338"/>
      <c r="AE690" s="339">
        <f t="shared" si="145"/>
        <v>14089</v>
      </c>
    </row>
    <row r="691" spans="1:31" ht="14.1" customHeight="1">
      <c r="A691" s="71">
        <v>691</v>
      </c>
      <c r="B691" s="482" t="s">
        <v>77</v>
      </c>
      <c r="C691" s="482"/>
      <c r="D691" s="485" t="s">
        <v>231</v>
      </c>
      <c r="E691" s="334" t="s">
        <v>831</v>
      </c>
      <c r="F691" s="513" t="s">
        <v>307</v>
      </c>
      <c r="G691" s="298" t="s">
        <v>832</v>
      </c>
      <c r="H691" s="80" t="s">
        <v>146</v>
      </c>
      <c r="I691" s="69" t="s">
        <v>195</v>
      </c>
      <c r="J691" s="341">
        <v>28</v>
      </c>
      <c r="K691" s="336">
        <f t="shared" si="154"/>
        <v>52</v>
      </c>
      <c r="L691" s="247">
        <v>52</v>
      </c>
      <c r="M691" s="247"/>
      <c r="N691" s="247"/>
      <c r="O691" s="247"/>
      <c r="P691" s="247"/>
      <c r="Q691" s="247"/>
      <c r="R691" s="246" t="e">
        <f>IF(L691="nio",0,IF(L691&gt;0,L691*J691/X691,0))*VLOOKUP(B691,'2-Kosten per locatie'!$A$14:$C$56,3,FALSE)</f>
        <v>#DIV/0!</v>
      </c>
      <c r="S691" s="246">
        <f>IF(L691="nio",0,IF(M691&gt;0,M691*J691/Y691,0))*VLOOKUP(B691,'2-Kosten per locatie'!$A$14:$C$56,3,FALSE)</f>
        <v>0</v>
      </c>
      <c r="T691" s="246">
        <f>IF(L691="nio",0,IF(N691&gt;0,N691*J691/Z691,0))*VLOOKUP(B691,'2-Kosten per locatie'!$A$14:$C$56,3,FALSE)</f>
        <v>0</v>
      </c>
      <c r="U691" s="246">
        <f>IF(L691="nio",0,IF(O691&gt;0,O691*J691/AA691,0))*VLOOKUP(B691,'2-Kosten per locatie'!$A$14:$C$56,3,FALSE)</f>
        <v>0</v>
      </c>
      <c r="V691" s="246">
        <f>IF(L691="nio",0,IF(P691&gt;0,P691*J691/Z691,0))*VLOOKUP(B691,'2-Kosten per locatie'!$A$14:$C$56,3,FALSE)</f>
        <v>0</v>
      </c>
      <c r="W691" s="246">
        <f>IF(L691="nio",0,IF(Q691&gt;0,Q691*J691/AA691,0))*VLOOKUP(B691,'2-Kosten per locatie'!$A$14:$C$56,3,FALSE)</f>
        <v>0</v>
      </c>
      <c r="X691" s="337">
        <f>IF(L691="nio",0,IF(L691&gt;0,VLOOKUP(H691,'3-Productie normen'!A:L,VLOOKUP(L691,'3-Productie normen'!$B$35:$C$38,2,FALSE),FALSE)))</f>
        <v>0</v>
      </c>
      <c r="Y691" s="337">
        <f t="shared" si="155"/>
        <v>0</v>
      </c>
      <c r="Z691" s="337">
        <f t="shared" si="156"/>
        <v>0</v>
      </c>
      <c r="AA691" s="337">
        <f t="shared" si="157"/>
        <v>0</v>
      </c>
      <c r="AB691" s="338" t="str">
        <f>VLOOKUP(H691,'3-Productie normen'!A:O,12,FALSE)</f>
        <v>V</v>
      </c>
      <c r="AC691" s="338"/>
      <c r="AE691" s="339">
        <f t="shared" si="145"/>
        <v>1456</v>
      </c>
    </row>
    <row r="692" spans="1:31" ht="14.1" customHeight="1">
      <c r="A692" s="71">
        <v>692</v>
      </c>
      <c r="B692" s="482" t="s">
        <v>77</v>
      </c>
      <c r="C692" s="482"/>
      <c r="D692" s="485" t="s">
        <v>231</v>
      </c>
      <c r="E692" s="334" t="s">
        <v>833</v>
      </c>
      <c r="F692" s="513" t="s">
        <v>185</v>
      </c>
      <c r="G692" s="298" t="s">
        <v>834</v>
      </c>
      <c r="H692" s="317" t="s">
        <v>142</v>
      </c>
      <c r="I692" s="69" t="s">
        <v>358</v>
      </c>
      <c r="J692" s="341">
        <v>489</v>
      </c>
      <c r="K692" s="336">
        <f t="shared" ref="K692" si="158">SUM(L692:Q692)</f>
        <v>255</v>
      </c>
      <c r="L692" s="247">
        <v>255</v>
      </c>
      <c r="M692" s="247"/>
      <c r="N692" s="247"/>
      <c r="O692" s="247"/>
      <c r="P692" s="247"/>
      <c r="Q692" s="247"/>
      <c r="R692" s="246" t="e">
        <f>IF(L692="nio",0,IF(L692&gt;0,L692*J692/X692,0))*VLOOKUP(B692,'2-Kosten per locatie'!$A$14:$C$56,3,FALSE)</f>
        <v>#DIV/0!</v>
      </c>
      <c r="S692" s="246">
        <f>IF(L692="nio",0,IF(M692&gt;0,M692*J692/Y692,0))*VLOOKUP(B692,'2-Kosten per locatie'!$A$14:$C$56,3,FALSE)</f>
        <v>0</v>
      </c>
      <c r="T692" s="246">
        <f>IF(L692="nio",0,IF(N692&gt;0,N692*J692/Z692,0))*VLOOKUP(B692,'2-Kosten per locatie'!$A$14:$C$56,3,FALSE)</f>
        <v>0</v>
      </c>
      <c r="U692" s="246">
        <f>IF(L692="nio",0,IF(O692&gt;0,O692*J692/AA692,0))*VLOOKUP(B692,'2-Kosten per locatie'!$A$14:$C$56,3,FALSE)</f>
        <v>0</v>
      </c>
      <c r="V692" s="246">
        <f>IF(L692="nio",0,IF(P692&gt;0,P692*J692/Z692,0))*VLOOKUP(B692,'2-Kosten per locatie'!$A$14:$C$56,3,FALSE)</f>
        <v>0</v>
      </c>
      <c r="W692" s="246">
        <f>IF(L692="nio",0,IF(Q692&gt;0,Q692*J692/AA692,0))*VLOOKUP(B692,'2-Kosten per locatie'!$A$14:$C$56,3,FALSE)</f>
        <v>0</v>
      </c>
      <c r="X692" s="337">
        <f>IF(L692="nio",0,IF(L692&gt;0,VLOOKUP(H692,'3-Productie normen'!A:L,VLOOKUP(L692,'3-Productie normen'!$B$35:$C$38,2,FALSE),FALSE)))</f>
        <v>0</v>
      </c>
      <c r="Y692" s="337">
        <f t="shared" si="155"/>
        <v>0</v>
      </c>
      <c r="Z692" s="337">
        <f t="shared" si="156"/>
        <v>0</v>
      </c>
      <c r="AA692" s="337">
        <f t="shared" si="157"/>
        <v>0</v>
      </c>
      <c r="AB692" s="338" t="str">
        <f>VLOOKUP(H692,'3-Productie normen'!A:O,12,FALSE)</f>
        <v>V</v>
      </c>
      <c r="AC692" s="338"/>
      <c r="AE692" s="339">
        <f t="shared" si="145"/>
        <v>124695</v>
      </c>
    </row>
    <row r="693" spans="1:31" ht="14.1" customHeight="1">
      <c r="A693" s="71">
        <v>693</v>
      </c>
      <c r="B693" s="482" t="s">
        <v>77</v>
      </c>
      <c r="C693" s="482"/>
      <c r="D693" s="485" t="s">
        <v>231</v>
      </c>
      <c r="E693" s="334" t="s">
        <v>833</v>
      </c>
      <c r="F693" s="513" t="s">
        <v>185</v>
      </c>
      <c r="G693" s="298" t="s">
        <v>835</v>
      </c>
      <c r="H693" s="317" t="s">
        <v>142</v>
      </c>
      <c r="I693" s="459" t="s">
        <v>358</v>
      </c>
      <c r="J693" s="341">
        <v>1689</v>
      </c>
      <c r="K693" s="336">
        <f t="shared" si="154"/>
        <v>255</v>
      </c>
      <c r="L693" s="247">
        <v>255</v>
      </c>
      <c r="M693" s="247"/>
      <c r="N693" s="247"/>
      <c r="O693" s="247"/>
      <c r="P693" s="247"/>
      <c r="Q693" s="247"/>
      <c r="R693" s="246" t="e">
        <f>IF(L693="nio",0,IF(L693&gt;0,L693*J693/X693,0))*VLOOKUP(B693,'2-Kosten per locatie'!$A$14:$C$56,3,FALSE)</f>
        <v>#DIV/0!</v>
      </c>
      <c r="S693" s="246">
        <f>IF(L693="nio",0,IF(M693&gt;0,M693*J693/Y693,0))*VLOOKUP(B693,'2-Kosten per locatie'!$A$14:$C$56,3,FALSE)</f>
        <v>0</v>
      </c>
      <c r="T693" s="246">
        <f>IF(L693="nio",0,IF(N693&gt;0,N693*J693/Z693,0))*VLOOKUP(B693,'2-Kosten per locatie'!$A$14:$C$56,3,FALSE)</f>
        <v>0</v>
      </c>
      <c r="U693" s="246">
        <f>IF(L693="nio",0,IF(O693&gt;0,O693*J693/AA693,0))*VLOOKUP(B693,'2-Kosten per locatie'!$A$14:$C$56,3,FALSE)</f>
        <v>0</v>
      </c>
      <c r="V693" s="246">
        <f>IF(L693="nio",0,IF(P693&gt;0,P693*J693/Z693,0))*VLOOKUP(B693,'2-Kosten per locatie'!$A$14:$C$56,3,FALSE)</f>
        <v>0</v>
      </c>
      <c r="W693" s="246">
        <f>IF(L693="nio",0,IF(Q693&gt;0,Q693*J693/AA693,0))*VLOOKUP(B693,'2-Kosten per locatie'!$A$14:$C$56,3,FALSE)</f>
        <v>0</v>
      </c>
      <c r="X693" s="337">
        <f>IF(L693="nio",0,IF(L693&gt;0,VLOOKUP(H693,'3-Productie normen'!A:L,VLOOKUP(L693,'3-Productie normen'!$B$35:$C$38,2,FALSE),FALSE)))</f>
        <v>0</v>
      </c>
      <c r="Y693" s="337">
        <f t="shared" si="155"/>
        <v>0</v>
      </c>
      <c r="Z693" s="337">
        <f t="shared" si="156"/>
        <v>0</v>
      </c>
      <c r="AA693" s="337">
        <f t="shared" si="157"/>
        <v>0</v>
      </c>
      <c r="AB693" s="338" t="str">
        <f>VLOOKUP(H693,'3-Productie normen'!A:O,12,FALSE)</f>
        <v>V</v>
      </c>
      <c r="AC693" s="338"/>
      <c r="AE693" s="339">
        <f t="shared" si="145"/>
        <v>430695</v>
      </c>
    </row>
    <row r="694" spans="1:31" ht="14.1" customHeight="1">
      <c r="A694" s="71">
        <v>694</v>
      </c>
      <c r="B694" s="482" t="s">
        <v>77</v>
      </c>
      <c r="C694" s="482"/>
      <c r="D694" s="485" t="s">
        <v>231</v>
      </c>
      <c r="E694" s="334" t="s">
        <v>836</v>
      </c>
      <c r="F694" s="513" t="s">
        <v>185</v>
      </c>
      <c r="G694" s="298" t="s">
        <v>837</v>
      </c>
      <c r="H694" s="317" t="s">
        <v>142</v>
      </c>
      <c r="I694" s="69" t="s">
        <v>358</v>
      </c>
      <c r="J694" s="341">
        <v>4144</v>
      </c>
      <c r="K694" s="336">
        <f t="shared" si="154"/>
        <v>255</v>
      </c>
      <c r="L694" s="247">
        <v>255</v>
      </c>
      <c r="M694" s="247"/>
      <c r="N694" s="247"/>
      <c r="O694" s="247"/>
      <c r="P694" s="247"/>
      <c r="Q694" s="247"/>
      <c r="R694" s="246" t="e">
        <f>IF(L694="nio",0,IF(L694&gt;0,L694*J694/X694,0))*VLOOKUP(B694,'2-Kosten per locatie'!$A$14:$C$56,3,FALSE)</f>
        <v>#DIV/0!</v>
      </c>
      <c r="S694" s="246">
        <f>IF(L694="nio",0,IF(M694&gt;0,M694*J694/Y694,0))*VLOOKUP(B694,'2-Kosten per locatie'!$A$14:$C$56,3,FALSE)</f>
        <v>0</v>
      </c>
      <c r="T694" s="246">
        <f>IF(L694="nio",0,IF(N694&gt;0,N694*J694/Z694,0))*VLOOKUP(B694,'2-Kosten per locatie'!$A$14:$C$56,3,FALSE)</f>
        <v>0</v>
      </c>
      <c r="U694" s="246">
        <f>IF(L694="nio",0,IF(O694&gt;0,O694*J694/AA694,0))*VLOOKUP(B694,'2-Kosten per locatie'!$A$14:$C$56,3,FALSE)</f>
        <v>0</v>
      </c>
      <c r="V694" s="246">
        <f>IF(L694="nio",0,IF(P694&gt;0,P694*J694/Z694,0))*VLOOKUP(B694,'2-Kosten per locatie'!$A$14:$C$56,3,FALSE)</f>
        <v>0</v>
      </c>
      <c r="W694" s="246">
        <f>IF(L694="nio",0,IF(Q694&gt;0,Q694*J694/AA694,0))*VLOOKUP(B694,'2-Kosten per locatie'!$A$14:$C$56,3,FALSE)</f>
        <v>0</v>
      </c>
      <c r="X694" s="337">
        <f>IF(L694="nio",0,IF(L694&gt;0,VLOOKUP(H694,'3-Productie normen'!A:L,VLOOKUP(L694,'3-Productie normen'!$B$35:$C$38,2,FALSE),FALSE)))</f>
        <v>0</v>
      </c>
      <c r="Y694" s="337">
        <f t="shared" si="155"/>
        <v>0</v>
      </c>
      <c r="Z694" s="337">
        <f t="shared" si="156"/>
        <v>0</v>
      </c>
      <c r="AA694" s="337">
        <f t="shared" si="157"/>
        <v>0</v>
      </c>
      <c r="AB694" s="338" t="str">
        <f>VLOOKUP(H694,'3-Productie normen'!A:O,12,FALSE)</f>
        <v>V</v>
      </c>
      <c r="AC694" s="338"/>
      <c r="AE694" s="339">
        <f t="shared" si="145"/>
        <v>1056720</v>
      </c>
    </row>
    <row r="695" spans="1:31" ht="14.1" customHeight="1">
      <c r="A695" s="71">
        <v>695</v>
      </c>
      <c r="B695" s="482" t="s">
        <v>77</v>
      </c>
      <c r="C695" s="482"/>
      <c r="D695" s="485" t="s">
        <v>231</v>
      </c>
      <c r="E695" s="334" t="s">
        <v>836</v>
      </c>
      <c r="F695" s="513" t="s">
        <v>307</v>
      </c>
      <c r="G695" s="298" t="s">
        <v>334</v>
      </c>
      <c r="H695" s="80" t="s">
        <v>146</v>
      </c>
      <c r="I695" s="69" t="s">
        <v>332</v>
      </c>
      <c r="J695" s="341">
        <v>205</v>
      </c>
      <c r="K695" s="336">
        <f t="shared" si="154"/>
        <v>52</v>
      </c>
      <c r="L695" s="247"/>
      <c r="M695" s="247"/>
      <c r="N695" s="247">
        <v>52</v>
      </c>
      <c r="O695" s="247"/>
      <c r="P695" s="247"/>
      <c r="Q695" s="247"/>
      <c r="R695" s="246">
        <f>IF(L695="nio",0,IF(L695&gt;0,L695*J695/X695,0))*VLOOKUP(B695,'2-Kosten per locatie'!$A$14:$C$56,3,FALSE)</f>
        <v>0</v>
      </c>
      <c r="S695" s="246">
        <f>IF(L695="nio",0,IF(M695&gt;0,M695*J695/Y695,0))*VLOOKUP(B695,'2-Kosten per locatie'!$A$14:$C$56,3,FALSE)</f>
        <v>0</v>
      </c>
      <c r="T695" s="246" t="e">
        <f>IF(L695="nio",0,IF(N695&gt;0,N695*J695/Z695,0))*VLOOKUP(B695,'2-Kosten per locatie'!$A$14:$C$56,3,FALSE)</f>
        <v>#DIV/0!</v>
      </c>
      <c r="U695" s="246">
        <f>IF(L695="nio",0,IF(O695&gt;0,O695*J695/AA695,0))*VLOOKUP(B695,'2-Kosten per locatie'!$A$14:$C$56,3,FALSE)</f>
        <v>0</v>
      </c>
      <c r="V695" s="246">
        <f>IF(L695="nio",0,IF(P695&gt;0,P695*J695/Z695,0))*VLOOKUP(B695,'2-Kosten per locatie'!$A$14:$C$56,3,FALSE)</f>
        <v>0</v>
      </c>
      <c r="W695" s="246">
        <f>IF(L695="nio",0,IF(Q695&gt;0,Q695*J695/AA695,0))*VLOOKUP(B695,'2-Kosten per locatie'!$A$14:$C$56,3,FALSE)</f>
        <v>0</v>
      </c>
      <c r="X695" s="337">
        <f>IF(L695="nio",0,IF(OR(L695&gt;0,N695&gt;0),VLOOKUP(H695,'3-Productie normen'!A:L,VLOOKUP(K695,'3-Productie normen'!$B$35:$C$38,2,FALSE),FALSE)))</f>
        <v>0</v>
      </c>
      <c r="Y695" s="337">
        <f t="shared" si="155"/>
        <v>0</v>
      </c>
      <c r="Z695" s="337">
        <f t="shared" si="156"/>
        <v>0</v>
      </c>
      <c r="AA695" s="337">
        <f t="shared" si="157"/>
        <v>0</v>
      </c>
      <c r="AB695" s="338" t="str">
        <f>VLOOKUP(H695,'3-Productie normen'!A:O,12,FALSE)</f>
        <v>V</v>
      </c>
      <c r="AC695" s="338"/>
      <c r="AE695" s="339">
        <f t="shared" si="145"/>
        <v>10660</v>
      </c>
    </row>
    <row r="696" spans="1:31" ht="14.1" customHeight="1">
      <c r="A696" s="71">
        <v>696</v>
      </c>
      <c r="B696" s="482" t="s">
        <v>77</v>
      </c>
      <c r="C696" s="482"/>
      <c r="D696" s="485" t="s">
        <v>231</v>
      </c>
      <c r="E696" s="334" t="s">
        <v>838</v>
      </c>
      <c r="F696" s="513" t="s">
        <v>185</v>
      </c>
      <c r="G696" s="298" t="s">
        <v>839</v>
      </c>
      <c r="H696" s="314" t="s">
        <v>141</v>
      </c>
      <c r="I696" s="69" t="s">
        <v>195</v>
      </c>
      <c r="J696" s="341">
        <v>27.4</v>
      </c>
      <c r="K696" s="336">
        <f t="shared" si="154"/>
        <v>730</v>
      </c>
      <c r="L696" s="247">
        <v>255</v>
      </c>
      <c r="M696" s="247">
        <v>255</v>
      </c>
      <c r="N696" s="247">
        <v>102</v>
      </c>
      <c r="O696" s="247">
        <v>102</v>
      </c>
      <c r="P696" s="247">
        <v>8</v>
      </c>
      <c r="Q696" s="247">
        <v>8</v>
      </c>
      <c r="R696" s="246" t="e">
        <f>IF(L696="nio",0,IF(L696&gt;0,L696*J696/X696,0))*VLOOKUP(B696,'2-Kosten per locatie'!$A$14:$C$56,3,FALSE)</f>
        <v>#DIV/0!</v>
      </c>
      <c r="S696" s="246" t="e">
        <f>IF(L696="nio",0,IF(M696&gt;0,M696*J696/Y696,0))*VLOOKUP(B696,'2-Kosten per locatie'!$A$14:$C$56,3,FALSE)</f>
        <v>#DIV/0!</v>
      </c>
      <c r="T696" s="246" t="e">
        <f>IF(L696="nio",0,IF(N696&gt;0,N696*J696/Z696,0))*VLOOKUP(B696,'2-Kosten per locatie'!$A$14:$C$56,3,FALSE)</f>
        <v>#DIV/0!</v>
      </c>
      <c r="U696" s="246" t="e">
        <f>IF(L696="nio",0,IF(O696&gt;0,O696*J696/AA696,0))*VLOOKUP(B696,'2-Kosten per locatie'!$A$14:$C$56,3,FALSE)</f>
        <v>#DIV/0!</v>
      </c>
      <c r="V696" s="246" t="e">
        <f>IF(L696="nio",0,IF(P696&gt;0,P696*J696/Z696,0))*VLOOKUP(B696,'2-Kosten per locatie'!$A$14:$C$56,3,FALSE)</f>
        <v>#DIV/0!</v>
      </c>
      <c r="W696" s="246" t="e">
        <f>IF(L696="nio",0,IF(Q696&gt;0,Q696*J696/AA696,0))*VLOOKUP(B696,'2-Kosten per locatie'!$A$14:$C$56,3,FALSE)</f>
        <v>#DIV/0!</v>
      </c>
      <c r="X696" s="337">
        <f>IF(L696="nio",0,IF(L696&gt;0,VLOOKUP(H696,'3-Productie normen'!A:L,VLOOKUP(L696,'3-Productie normen'!$B$35:$C$38,2,FALSE),FALSE)))</f>
        <v>0</v>
      </c>
      <c r="Y696" s="337">
        <f t="shared" si="155"/>
        <v>0</v>
      </c>
      <c r="Z696" s="337">
        <f t="shared" si="156"/>
        <v>0</v>
      </c>
      <c r="AA696" s="337">
        <f t="shared" si="157"/>
        <v>0</v>
      </c>
      <c r="AB696" s="338" t="str">
        <f>VLOOKUP(H696,'3-Productie normen'!A:O,12,FALSE)</f>
        <v>S</v>
      </c>
      <c r="AC696" s="338"/>
      <c r="AE696" s="339">
        <f t="shared" si="145"/>
        <v>20002</v>
      </c>
    </row>
    <row r="697" spans="1:31" ht="14.1" customHeight="1">
      <c r="A697" s="71">
        <v>697</v>
      </c>
      <c r="B697" s="482" t="s">
        <v>77</v>
      </c>
      <c r="C697" s="482"/>
      <c r="D697" s="485" t="s">
        <v>231</v>
      </c>
      <c r="E697" s="334" t="s">
        <v>840</v>
      </c>
      <c r="F697" s="513" t="s">
        <v>185</v>
      </c>
      <c r="G697" s="298" t="s">
        <v>839</v>
      </c>
      <c r="H697" s="314" t="s">
        <v>141</v>
      </c>
      <c r="I697" s="69" t="s">
        <v>195</v>
      </c>
      <c r="J697" s="341">
        <v>22.9</v>
      </c>
      <c r="K697" s="336">
        <f t="shared" si="154"/>
        <v>730</v>
      </c>
      <c r="L697" s="247">
        <v>255</v>
      </c>
      <c r="M697" s="247">
        <v>255</v>
      </c>
      <c r="N697" s="247">
        <v>102</v>
      </c>
      <c r="O697" s="247">
        <v>102</v>
      </c>
      <c r="P697" s="247">
        <v>8</v>
      </c>
      <c r="Q697" s="247">
        <v>8</v>
      </c>
      <c r="R697" s="246" t="e">
        <f>IF(L697="nio",0,IF(L697&gt;0,L697*J697/X697,0))*VLOOKUP(B697,'2-Kosten per locatie'!$A$14:$C$56,3,FALSE)</f>
        <v>#DIV/0!</v>
      </c>
      <c r="S697" s="246" t="e">
        <f>IF(L697="nio",0,IF(M697&gt;0,M697*J697/Y697,0))*VLOOKUP(B697,'2-Kosten per locatie'!$A$14:$C$56,3,FALSE)</f>
        <v>#DIV/0!</v>
      </c>
      <c r="T697" s="246" t="e">
        <f>IF(L697="nio",0,IF(N697&gt;0,N697*J697/Z697,0))*VLOOKUP(B697,'2-Kosten per locatie'!$A$14:$C$56,3,FALSE)</f>
        <v>#DIV/0!</v>
      </c>
      <c r="U697" s="246" t="e">
        <f>IF(L697="nio",0,IF(O697&gt;0,O697*J697/AA697,0))*VLOOKUP(B697,'2-Kosten per locatie'!$A$14:$C$56,3,FALSE)</f>
        <v>#DIV/0!</v>
      </c>
      <c r="V697" s="246" t="e">
        <f>IF(L697="nio",0,IF(P697&gt;0,P697*J697/Z697,0))*VLOOKUP(B697,'2-Kosten per locatie'!$A$14:$C$56,3,FALSE)</f>
        <v>#DIV/0!</v>
      </c>
      <c r="W697" s="246" t="e">
        <f>IF(L697="nio",0,IF(Q697&gt;0,Q697*J697/AA697,0))*VLOOKUP(B697,'2-Kosten per locatie'!$A$14:$C$56,3,FALSE)</f>
        <v>#DIV/0!</v>
      </c>
      <c r="X697" s="337">
        <f>IF(L697="nio",0,IF(L697&gt;0,VLOOKUP(H697,'3-Productie normen'!A:L,VLOOKUP(L697,'3-Productie normen'!$B$35:$C$38,2,FALSE),FALSE)))</f>
        <v>0</v>
      </c>
      <c r="Y697" s="337">
        <f t="shared" si="155"/>
        <v>0</v>
      </c>
      <c r="Z697" s="337">
        <f t="shared" si="156"/>
        <v>0</v>
      </c>
      <c r="AA697" s="337">
        <f t="shared" si="157"/>
        <v>0</v>
      </c>
      <c r="AB697" s="338" t="str">
        <f>VLOOKUP(H697,'3-Productie normen'!A:O,12,FALSE)</f>
        <v>S</v>
      </c>
      <c r="AC697" s="338"/>
      <c r="AE697" s="339">
        <f t="shared" si="145"/>
        <v>16717</v>
      </c>
    </row>
    <row r="698" spans="1:31" ht="14.1" customHeight="1">
      <c r="A698" s="71">
        <v>698</v>
      </c>
      <c r="B698" s="482" t="s">
        <v>77</v>
      </c>
      <c r="C698" s="482"/>
      <c r="D698" s="485" t="s">
        <v>231</v>
      </c>
      <c r="E698" s="334" t="s">
        <v>841</v>
      </c>
      <c r="F698" s="513" t="s">
        <v>185</v>
      </c>
      <c r="G698" s="298" t="s">
        <v>842</v>
      </c>
      <c r="H698" s="314" t="s">
        <v>128</v>
      </c>
      <c r="I698" s="69" t="s">
        <v>225</v>
      </c>
      <c r="J698" s="341">
        <v>20.75</v>
      </c>
      <c r="K698" s="501">
        <f t="shared" si="154"/>
        <v>255</v>
      </c>
      <c r="L698" s="247">
        <v>255</v>
      </c>
      <c r="M698" s="247"/>
      <c r="N698" s="247"/>
      <c r="O698" s="247"/>
      <c r="P698" s="247"/>
      <c r="Q698" s="247"/>
      <c r="R698" s="246" t="e">
        <f>IF(L698="nio",0,IF(L698&gt;0,L698*J698/X698,0))*VLOOKUP(B698,'2-Kosten per locatie'!$A$14:$C$56,3,FALSE)</f>
        <v>#DIV/0!</v>
      </c>
      <c r="S698" s="246">
        <f>IF(L698="nio",0,IF(M698&gt;0,M698*J698/Y698,0))*VLOOKUP(B698,'2-Kosten per locatie'!$A$14:$C$56,3,FALSE)</f>
        <v>0</v>
      </c>
      <c r="T698" s="246">
        <f>IF(L698="nio",0,IF(N698&gt;0,N698*J698/Z698,0))*VLOOKUP(B698,'2-Kosten per locatie'!$A$14:$C$56,3,FALSE)</f>
        <v>0</v>
      </c>
      <c r="U698" s="246">
        <f>IF(L698="nio",0,IF(O698&gt;0,O698*J698/AA698,0))*VLOOKUP(B698,'2-Kosten per locatie'!$A$14:$C$56,3,FALSE)</f>
        <v>0</v>
      </c>
      <c r="V698" s="246">
        <f>IF(L698="nio",0,IF(P698&gt;0,P698*J698/Z698,0))*VLOOKUP(B698,'2-Kosten per locatie'!$A$14:$C$56,3,FALSE)</f>
        <v>0</v>
      </c>
      <c r="W698" s="246">
        <f>IF(L698="nio",0,IF(Q698&gt;0,Q698*J698/AA698,0))*VLOOKUP(B698,'2-Kosten per locatie'!$A$14:$C$56,3,FALSE)</f>
        <v>0</v>
      </c>
      <c r="X698" s="337">
        <f>IF(L698="nio",0,IF(L698&gt;0,VLOOKUP(H698,'3-Productie normen'!A:L,VLOOKUP(L698,'3-Productie normen'!$B$35:$C$38,2,FALSE),FALSE)))</f>
        <v>0</v>
      </c>
      <c r="Y698" s="337">
        <f t="shared" si="155"/>
        <v>0</v>
      </c>
      <c r="Z698" s="337">
        <f t="shared" si="156"/>
        <v>0</v>
      </c>
      <c r="AA698" s="337">
        <f t="shared" si="157"/>
        <v>0</v>
      </c>
      <c r="AB698" s="338" t="str">
        <f>VLOOKUP(H698,'3-Productie normen'!A:O,12,FALSE)</f>
        <v>B</v>
      </c>
      <c r="AC698" s="338"/>
      <c r="AE698" s="339">
        <f t="shared" si="145"/>
        <v>5291.25</v>
      </c>
    </row>
    <row r="699" spans="1:31" ht="14.1" customHeight="1">
      <c r="A699" s="71">
        <v>699</v>
      </c>
      <c r="B699" s="482" t="s">
        <v>77</v>
      </c>
      <c r="C699" s="482"/>
      <c r="D699" s="485" t="s">
        <v>184</v>
      </c>
      <c r="E699" s="334">
        <v>1154</v>
      </c>
      <c r="F699" s="513" t="s">
        <v>185</v>
      </c>
      <c r="G699" s="298" t="s">
        <v>843</v>
      </c>
      <c r="H699" s="314" t="s">
        <v>135</v>
      </c>
      <c r="I699" s="69" t="s">
        <v>225</v>
      </c>
      <c r="J699" s="341">
        <v>6.6</v>
      </c>
      <c r="K699" s="501">
        <f t="shared" si="154"/>
        <v>52</v>
      </c>
      <c r="L699" s="247">
        <v>52</v>
      </c>
      <c r="M699" s="247"/>
      <c r="N699" s="247"/>
      <c r="O699" s="247"/>
      <c r="P699" s="247"/>
      <c r="Q699" s="247"/>
      <c r="R699" s="246" t="e">
        <f>IF(L699="nio",0,IF(L699&gt;0,L699*J699/X699,0))*VLOOKUP(B699,'2-Kosten per locatie'!$A$14:$C$56,3,FALSE)</f>
        <v>#DIV/0!</v>
      </c>
      <c r="S699" s="246">
        <f>IF(L699="nio",0,IF(M699&gt;0,M699*J699/Y699,0))*VLOOKUP(B699,'2-Kosten per locatie'!$A$14:$C$56,3,FALSE)</f>
        <v>0</v>
      </c>
      <c r="T699" s="246">
        <f>IF(L699="nio",0,IF(N699&gt;0,N699*J699/Z699,0))*VLOOKUP(B699,'2-Kosten per locatie'!$A$14:$C$56,3,FALSE)</f>
        <v>0</v>
      </c>
      <c r="U699" s="246">
        <f>IF(L699="nio",0,IF(O699&gt;0,O699*J699/AA699,0))*VLOOKUP(B699,'2-Kosten per locatie'!$A$14:$C$56,3,FALSE)</f>
        <v>0</v>
      </c>
      <c r="V699" s="246">
        <f>IF(L699="nio",0,IF(P699&gt;0,P699*J699/Z699,0))*VLOOKUP(B699,'2-Kosten per locatie'!$A$14:$C$56,3,FALSE)</f>
        <v>0</v>
      </c>
      <c r="W699" s="246">
        <f>IF(L699="nio",0,IF(Q699&gt;0,Q699*J699/AA699,0))*VLOOKUP(B699,'2-Kosten per locatie'!$A$14:$C$56,3,FALSE)</f>
        <v>0</v>
      </c>
      <c r="X699" s="337">
        <f>IF(L699="nio",0,IF(L699&gt;0,VLOOKUP(H699,'3-Productie normen'!A:L,VLOOKUP(L699,'3-Productie normen'!$B$35:$C$38,2,FALSE),FALSE)))</f>
        <v>0</v>
      </c>
      <c r="Y699" s="337">
        <f t="shared" si="155"/>
        <v>0</v>
      </c>
      <c r="Z699" s="337">
        <f t="shared" si="156"/>
        <v>0</v>
      </c>
      <c r="AA699" s="337">
        <f t="shared" si="157"/>
        <v>0</v>
      </c>
      <c r="AB699" s="338" t="str">
        <f>VLOOKUP(H699,'3-Productie normen'!A:O,12,FALSE)</f>
        <v>V</v>
      </c>
      <c r="AC699" s="338"/>
      <c r="AE699" s="339">
        <f t="shared" si="145"/>
        <v>343.2</v>
      </c>
    </row>
    <row r="700" spans="1:31" ht="14.1" customHeight="1">
      <c r="A700" s="71">
        <v>700</v>
      </c>
      <c r="B700" s="482" t="s">
        <v>77</v>
      </c>
      <c r="C700" s="482"/>
      <c r="D700" s="485" t="s">
        <v>184</v>
      </c>
      <c r="E700" s="334">
        <v>1155</v>
      </c>
      <c r="F700" s="513" t="s">
        <v>185</v>
      </c>
      <c r="G700" s="298" t="s">
        <v>844</v>
      </c>
      <c r="H700" s="314" t="s">
        <v>141</v>
      </c>
      <c r="I700" s="69" t="s">
        <v>225</v>
      </c>
      <c r="J700" s="341">
        <v>1.9</v>
      </c>
      <c r="K700" s="501">
        <f t="shared" si="154"/>
        <v>255</v>
      </c>
      <c r="L700" s="247">
        <v>255</v>
      </c>
      <c r="M700" s="247"/>
      <c r="N700" s="247"/>
      <c r="O700" s="247"/>
      <c r="P700" s="247"/>
      <c r="Q700" s="247"/>
      <c r="R700" s="246" t="e">
        <f>IF(L700="nio",0,IF(L700&gt;0,L700*J700/X700,0))*VLOOKUP(B700,'2-Kosten per locatie'!$A$14:$C$56,3,FALSE)</f>
        <v>#DIV/0!</v>
      </c>
      <c r="S700" s="246">
        <f>IF(L700="nio",0,IF(M700&gt;0,M700*J700/Y700,0))*VLOOKUP(B700,'2-Kosten per locatie'!$A$14:$C$56,3,FALSE)</f>
        <v>0</v>
      </c>
      <c r="T700" s="246">
        <f>IF(L700="nio",0,IF(N700&gt;0,N700*J700/Z700,0))*VLOOKUP(B700,'2-Kosten per locatie'!$A$14:$C$56,3,FALSE)</f>
        <v>0</v>
      </c>
      <c r="U700" s="246">
        <f>IF(L700="nio",0,IF(O700&gt;0,O700*J700/AA700,0))*VLOOKUP(B700,'2-Kosten per locatie'!$A$14:$C$56,3,FALSE)</f>
        <v>0</v>
      </c>
      <c r="V700" s="246">
        <f>IF(L700="nio",0,IF(P700&gt;0,P700*J700/Z700,0))*VLOOKUP(B700,'2-Kosten per locatie'!$A$14:$C$56,3,FALSE)</f>
        <v>0</v>
      </c>
      <c r="W700" s="246">
        <f>IF(L700="nio",0,IF(Q700&gt;0,Q700*J700/AA700,0))*VLOOKUP(B700,'2-Kosten per locatie'!$A$14:$C$56,3,FALSE)</f>
        <v>0</v>
      </c>
      <c r="X700" s="337">
        <f>IF(L700="nio",0,IF(L700&gt;0,VLOOKUP(H700,'3-Productie normen'!A:L,VLOOKUP(L700,'3-Productie normen'!$B$35:$C$38,2,FALSE),FALSE)))</f>
        <v>0</v>
      </c>
      <c r="Y700" s="337">
        <f t="shared" si="155"/>
        <v>0</v>
      </c>
      <c r="Z700" s="337">
        <f t="shared" si="156"/>
        <v>0</v>
      </c>
      <c r="AA700" s="337">
        <f t="shared" si="157"/>
        <v>0</v>
      </c>
      <c r="AB700" s="338" t="str">
        <f>VLOOKUP(H700,'3-Productie normen'!A:O,12,FALSE)</f>
        <v>S</v>
      </c>
      <c r="AC700" s="338"/>
      <c r="AE700" s="339">
        <f t="shared" si="145"/>
        <v>484.5</v>
      </c>
    </row>
    <row r="701" spans="1:31" ht="14.1" customHeight="1">
      <c r="A701" s="71">
        <v>701</v>
      </c>
      <c r="B701" s="482" t="s">
        <v>77</v>
      </c>
      <c r="C701" s="482"/>
      <c r="D701" s="485" t="s">
        <v>184</v>
      </c>
      <c r="E701" s="334">
        <v>1154</v>
      </c>
      <c r="F701" s="513" t="s">
        <v>185</v>
      </c>
      <c r="G701" s="298" t="s">
        <v>845</v>
      </c>
      <c r="H701" s="298" t="s">
        <v>143</v>
      </c>
      <c r="I701" s="69" t="s">
        <v>191</v>
      </c>
      <c r="J701" s="341">
        <v>2.9</v>
      </c>
      <c r="K701" s="336">
        <f t="shared" si="154"/>
        <v>52</v>
      </c>
      <c r="L701" s="247">
        <v>52</v>
      </c>
      <c r="M701" s="247"/>
      <c r="N701" s="247"/>
      <c r="O701" s="247"/>
      <c r="P701" s="247"/>
      <c r="Q701" s="247"/>
      <c r="R701" s="246" t="e">
        <f>IF(L701="nio",0,IF(L701&gt;0,L701*J701/X701,0))*VLOOKUP(B701,'2-Kosten per locatie'!$A$14:$C$56,3,FALSE)</f>
        <v>#DIV/0!</v>
      </c>
      <c r="S701" s="246">
        <f>IF(L701="nio",0,IF(M701&gt;0,M701*J701/Y701,0))*VLOOKUP(B701,'2-Kosten per locatie'!$A$14:$C$56,3,FALSE)</f>
        <v>0</v>
      </c>
      <c r="T701" s="246">
        <f>IF(L701="nio",0,IF(N701&gt;0,N701*J701/Z701,0))*VLOOKUP(B701,'2-Kosten per locatie'!$A$14:$C$56,3,FALSE)</f>
        <v>0</v>
      </c>
      <c r="U701" s="246">
        <f>IF(L701="nio",0,IF(O701&gt;0,O701*J701/AA701,0))*VLOOKUP(B701,'2-Kosten per locatie'!$A$14:$C$56,3,FALSE)</f>
        <v>0</v>
      </c>
      <c r="V701" s="246">
        <f>IF(L701="nio",0,IF(P701&gt;0,P701*J701/Z701,0))*VLOOKUP(B701,'2-Kosten per locatie'!$A$14:$C$56,3,FALSE)</f>
        <v>0</v>
      </c>
      <c r="W701" s="246">
        <f>IF(L701="nio",0,IF(Q701&gt;0,Q701*J701/AA701,0))*VLOOKUP(B701,'2-Kosten per locatie'!$A$14:$C$56,3,FALSE)</f>
        <v>0</v>
      </c>
      <c r="X701" s="337">
        <f>IF(L701="nio",0,IF(L701&gt;0,VLOOKUP(H701,'3-Productie normen'!A:L,VLOOKUP(L701,'3-Productie normen'!$B$35:$C$38,2,FALSE),FALSE)))</f>
        <v>0</v>
      </c>
      <c r="Y701" s="337">
        <f t="shared" si="155"/>
        <v>0</v>
      </c>
      <c r="Z701" s="337">
        <f t="shared" si="156"/>
        <v>0</v>
      </c>
      <c r="AA701" s="337">
        <f t="shared" si="157"/>
        <v>0</v>
      </c>
      <c r="AB701" s="338" t="str">
        <f>VLOOKUP(H701,'3-Productie normen'!A:O,12,FALSE)</f>
        <v>V</v>
      </c>
      <c r="AC701" s="338"/>
      <c r="AE701" s="339">
        <f t="shared" si="145"/>
        <v>150.79999999999998</v>
      </c>
    </row>
    <row r="702" spans="1:31" ht="14.1" customHeight="1">
      <c r="A702" s="71">
        <v>702</v>
      </c>
      <c r="B702" s="482" t="s">
        <v>77</v>
      </c>
      <c r="C702" s="482"/>
      <c r="D702" s="485" t="s">
        <v>184</v>
      </c>
      <c r="E702" s="334">
        <v>1154</v>
      </c>
      <c r="F702" s="513" t="s">
        <v>185</v>
      </c>
      <c r="G702" s="298" t="s">
        <v>846</v>
      </c>
      <c r="H702" s="314" t="s">
        <v>135</v>
      </c>
      <c r="I702" s="459" t="s">
        <v>225</v>
      </c>
      <c r="J702" s="341">
        <v>20.6</v>
      </c>
      <c r="K702" s="336">
        <f t="shared" si="154"/>
        <v>52</v>
      </c>
      <c r="L702" s="247">
        <v>52</v>
      </c>
      <c r="M702" s="247"/>
      <c r="N702" s="247"/>
      <c r="O702" s="247"/>
      <c r="P702" s="247"/>
      <c r="Q702" s="247"/>
      <c r="R702" s="246" t="e">
        <f>IF(L702="nio",0,IF(L702&gt;0,L702*J702/X702,0))*VLOOKUP(B702,'2-Kosten per locatie'!$A$14:$C$56,3,FALSE)</f>
        <v>#DIV/0!</v>
      </c>
      <c r="S702" s="246">
        <f>IF(L702="nio",0,IF(M702&gt;0,M702*J702/Y702,0))*VLOOKUP(B702,'2-Kosten per locatie'!$A$14:$C$56,3,FALSE)</f>
        <v>0</v>
      </c>
      <c r="T702" s="246">
        <f>IF(L702="nio",0,IF(N702&gt;0,N702*J702/Z702,0))*VLOOKUP(B702,'2-Kosten per locatie'!$A$14:$C$56,3,FALSE)</f>
        <v>0</v>
      </c>
      <c r="U702" s="246">
        <f>IF(L702="nio",0,IF(O702&gt;0,O702*J702/AA702,0))*VLOOKUP(B702,'2-Kosten per locatie'!$A$14:$C$56,3,FALSE)</f>
        <v>0</v>
      </c>
      <c r="V702" s="246">
        <f>IF(L702="nio",0,IF(P702&gt;0,P702*J702/Z702,0))*VLOOKUP(B702,'2-Kosten per locatie'!$A$14:$C$56,3,FALSE)</f>
        <v>0</v>
      </c>
      <c r="W702" s="246">
        <f>IF(L702="nio",0,IF(Q702&gt;0,Q702*J702/AA702,0))*VLOOKUP(B702,'2-Kosten per locatie'!$A$14:$C$56,3,FALSE)</f>
        <v>0</v>
      </c>
      <c r="X702" s="337">
        <f>IF(L702="nio",0,IF(L702&gt;0,VLOOKUP(H702,'3-Productie normen'!A:L,VLOOKUP(L702,'3-Productie normen'!$B$35:$C$38,2,FALSE),FALSE)))</f>
        <v>0</v>
      </c>
      <c r="Y702" s="337">
        <f t="shared" si="155"/>
        <v>0</v>
      </c>
      <c r="Z702" s="337">
        <f t="shared" si="156"/>
        <v>0</v>
      </c>
      <c r="AA702" s="337">
        <f t="shared" si="157"/>
        <v>0</v>
      </c>
      <c r="AB702" s="338" t="str">
        <f>VLOOKUP(H702,'3-Productie normen'!A:O,12,FALSE)</f>
        <v>V</v>
      </c>
      <c r="AC702" s="338"/>
      <c r="AE702" s="339">
        <f t="shared" si="145"/>
        <v>1071.2</v>
      </c>
    </row>
    <row r="703" spans="1:31" ht="14.1" customHeight="1">
      <c r="A703" s="71">
        <v>703</v>
      </c>
      <c r="B703" s="482" t="s">
        <v>77</v>
      </c>
      <c r="C703" s="482"/>
      <c r="D703" s="538" t="s">
        <v>184</v>
      </c>
      <c r="E703" s="334">
        <v>1157</v>
      </c>
      <c r="F703" s="513" t="s">
        <v>185</v>
      </c>
      <c r="G703" s="298" t="s">
        <v>847</v>
      </c>
      <c r="H703" s="314" t="s">
        <v>139</v>
      </c>
      <c r="I703" s="459" t="s">
        <v>225</v>
      </c>
      <c r="J703" s="341">
        <v>91.2</v>
      </c>
      <c r="K703" s="336">
        <f t="shared" si="154"/>
        <v>52</v>
      </c>
      <c r="L703" s="247">
        <v>52</v>
      </c>
      <c r="M703" s="247"/>
      <c r="N703" s="247"/>
      <c r="O703" s="247"/>
      <c r="P703" s="247"/>
      <c r="Q703" s="247"/>
      <c r="R703" s="246" t="e">
        <f>IF(L703="nio",0,IF(L703&gt;0,L703*J703/X703,0))*VLOOKUP(B703,'2-Kosten per locatie'!$A$14:$C$56,3,FALSE)</f>
        <v>#DIV/0!</v>
      </c>
      <c r="S703" s="246">
        <f>IF(L703="nio",0,IF(M703&gt;0,M703*J703/Y703,0))*VLOOKUP(B703,'2-Kosten per locatie'!$A$14:$C$56,3,FALSE)</f>
        <v>0</v>
      </c>
      <c r="T703" s="246">
        <f>IF(L703="nio",0,IF(N703&gt;0,N703*J703/Z703,0))*VLOOKUP(B703,'2-Kosten per locatie'!$A$14:$C$56,3,FALSE)</f>
        <v>0</v>
      </c>
      <c r="U703" s="246">
        <f>IF(L703="nio",0,IF(O703&gt;0,O703*J703/AA703,0))*VLOOKUP(B703,'2-Kosten per locatie'!$A$14:$C$56,3,FALSE)</f>
        <v>0</v>
      </c>
      <c r="V703" s="246">
        <f>IF(L703="nio",0,IF(P703&gt;0,P703*J703/Z703,0))*VLOOKUP(B703,'2-Kosten per locatie'!$A$14:$C$56,3,FALSE)</f>
        <v>0</v>
      </c>
      <c r="W703" s="246">
        <f>IF(L703="nio",0,IF(Q703&gt;0,Q703*J703/AA703,0))*VLOOKUP(B703,'2-Kosten per locatie'!$A$14:$C$56,3,FALSE)</f>
        <v>0</v>
      </c>
      <c r="X703" s="337">
        <f>IF(L703="nio",0,IF(L703&gt;0,VLOOKUP(H703,'3-Productie normen'!A:L,VLOOKUP(L703,'3-Productie normen'!$B$35:$C$38,2,FALSE),FALSE)))</f>
        <v>0</v>
      </c>
      <c r="Y703" s="337">
        <f t="shared" si="155"/>
        <v>0</v>
      </c>
      <c r="Z703" s="337">
        <f t="shared" si="156"/>
        <v>0</v>
      </c>
      <c r="AA703" s="337">
        <f t="shared" si="157"/>
        <v>0</v>
      </c>
      <c r="AB703" s="338" t="str">
        <f>VLOOKUP(H703,'3-Productie normen'!A:O,12,FALSE)</f>
        <v>V</v>
      </c>
      <c r="AC703" s="338"/>
      <c r="AE703" s="339">
        <f t="shared" si="145"/>
        <v>4742.4000000000005</v>
      </c>
    </row>
    <row r="704" spans="1:31" ht="14.1" customHeight="1">
      <c r="A704" s="71">
        <v>704</v>
      </c>
      <c r="B704" s="482" t="s">
        <v>77</v>
      </c>
      <c r="C704" s="482"/>
      <c r="D704" s="538" t="s">
        <v>184</v>
      </c>
      <c r="E704" s="334"/>
      <c r="F704" s="513" t="s">
        <v>197</v>
      </c>
      <c r="G704" s="298" t="s">
        <v>848</v>
      </c>
      <c r="H704" s="317" t="s">
        <v>148</v>
      </c>
      <c r="I704" s="459"/>
      <c r="J704" s="341">
        <v>17</v>
      </c>
      <c r="K704" s="336">
        <f t="shared" si="154"/>
        <v>0</v>
      </c>
      <c r="L704" s="247" t="s">
        <v>199</v>
      </c>
      <c r="M704" s="247"/>
      <c r="N704" s="247"/>
      <c r="O704" s="247"/>
      <c r="P704" s="247"/>
      <c r="Q704" s="247"/>
      <c r="R704" s="246">
        <f>IF(L704="nio",0,IF(L704&gt;0,L704*J704/X704,0))*VLOOKUP(B704,'2-Kosten per locatie'!$A$14:$C$56,3,FALSE)</f>
        <v>0</v>
      </c>
      <c r="S704" s="246">
        <f>IF(L704="nio",0,IF(M704&gt;0,M704*J704/Y704,0))*VLOOKUP(B704,'2-Kosten per locatie'!$A$14:$C$56,3,FALSE)</f>
        <v>0</v>
      </c>
      <c r="T704" s="246">
        <f>IF(L704="nio",0,IF(N704&gt;0,N704*J704/Z704,0))*VLOOKUP(B704,'2-Kosten per locatie'!$A$14:$C$56,3,FALSE)</f>
        <v>0</v>
      </c>
      <c r="U704" s="246">
        <f>IF(L704="nio",0,IF(O704&gt;0,O704*J704/AA704,0))*VLOOKUP(B704,'2-Kosten per locatie'!$A$14:$C$56,3,FALSE)</f>
        <v>0</v>
      </c>
      <c r="V704" s="246">
        <f>IF(L704="nio",0,IF(P704&gt;0,P704*J704/Z704,0))*VLOOKUP(B704,'2-Kosten per locatie'!$A$14:$C$56,3,FALSE)</f>
        <v>0</v>
      </c>
      <c r="W704" s="246">
        <f>IF(L704="nio",0,IF(Q704&gt;0,Q704*J704/AA704,0))*VLOOKUP(B704,'2-Kosten per locatie'!$A$14:$C$56,3,FALSE)</f>
        <v>0</v>
      </c>
      <c r="X704" s="337">
        <f>IF(L704="nio",0,IF(L704&gt;0,VLOOKUP(H704,'3-Productie normen'!A:L,VLOOKUP(L704,'3-Productie normen'!$B$35:$C$38,2,FALSE),FALSE)))</f>
        <v>0</v>
      </c>
      <c r="Y704" s="337">
        <f t="shared" si="155"/>
        <v>0</v>
      </c>
      <c r="Z704" s="337">
        <f t="shared" si="156"/>
        <v>0</v>
      </c>
      <c r="AA704" s="337">
        <f t="shared" si="157"/>
        <v>0</v>
      </c>
      <c r="AB704" s="338">
        <f>VLOOKUP(H704,'3-Productie normen'!A:O,12,FALSE)</f>
        <v>0</v>
      </c>
      <c r="AC704" s="338"/>
      <c r="AE704" s="339">
        <f t="shared" si="145"/>
        <v>0</v>
      </c>
    </row>
    <row r="705" spans="1:31" ht="14.1" customHeight="1">
      <c r="A705" s="71">
        <v>705</v>
      </c>
      <c r="B705" s="482" t="s">
        <v>77</v>
      </c>
      <c r="C705" s="482"/>
      <c r="D705" s="538" t="s">
        <v>280</v>
      </c>
      <c r="E705" s="334"/>
      <c r="F705" s="513" t="s">
        <v>185</v>
      </c>
      <c r="G705" s="298" t="s">
        <v>849</v>
      </c>
      <c r="H705" s="298" t="s">
        <v>143</v>
      </c>
      <c r="I705" s="69" t="s">
        <v>191</v>
      </c>
      <c r="J705" s="341">
        <v>8.8000000000000007</v>
      </c>
      <c r="K705" s="336">
        <f t="shared" si="154"/>
        <v>255</v>
      </c>
      <c r="L705" s="247">
        <v>255</v>
      </c>
      <c r="M705" s="247"/>
      <c r="N705" s="247"/>
      <c r="O705" s="247"/>
      <c r="P705" s="247"/>
      <c r="Q705" s="247"/>
      <c r="R705" s="246" t="e">
        <f>IF(L705="nio",0,IF(L705&gt;0,L705*J705/X705,0))*VLOOKUP(B705,'2-Kosten per locatie'!$A$14:$C$56,3,FALSE)</f>
        <v>#DIV/0!</v>
      </c>
      <c r="S705" s="246">
        <f>IF(L705="nio",0,IF(M705&gt;0,M705*J705/Y705,0))*VLOOKUP(B705,'2-Kosten per locatie'!$A$14:$C$56,3,FALSE)</f>
        <v>0</v>
      </c>
      <c r="T705" s="246">
        <f>IF(L705="nio",0,IF(N705&gt;0,N705*J705/Z705,0))*VLOOKUP(B705,'2-Kosten per locatie'!$A$14:$C$56,3,FALSE)</f>
        <v>0</v>
      </c>
      <c r="U705" s="246">
        <f>IF(L705="nio",0,IF(O705&gt;0,O705*J705/AA705,0))*VLOOKUP(B705,'2-Kosten per locatie'!$A$14:$C$56,3,FALSE)</f>
        <v>0</v>
      </c>
      <c r="V705" s="246">
        <f>IF(L705="nio",0,IF(P705&gt;0,P705*J705/Z705,0))*VLOOKUP(B705,'2-Kosten per locatie'!$A$14:$C$56,3,FALSE)</f>
        <v>0</v>
      </c>
      <c r="W705" s="246">
        <f>IF(L705="nio",0,IF(Q705&gt;0,Q705*J705/AA705,0))*VLOOKUP(B705,'2-Kosten per locatie'!$A$14:$C$56,3,FALSE)</f>
        <v>0</v>
      </c>
      <c r="X705" s="337">
        <f>IF(L705="nio",0,IF(L705&gt;0,VLOOKUP(H705,'3-Productie normen'!A:L,VLOOKUP(L705,'3-Productie normen'!$B$35:$C$38,2,FALSE),FALSE)))</f>
        <v>0</v>
      </c>
      <c r="Y705" s="337">
        <f t="shared" si="155"/>
        <v>0</v>
      </c>
      <c r="Z705" s="337">
        <f t="shared" si="156"/>
        <v>0</v>
      </c>
      <c r="AA705" s="337">
        <f t="shared" si="157"/>
        <v>0</v>
      </c>
      <c r="AB705" s="338" t="str">
        <f>VLOOKUP(H705,'3-Productie normen'!A:O,12,FALSE)</f>
        <v>V</v>
      </c>
      <c r="AC705" s="338"/>
      <c r="AE705" s="339">
        <f t="shared" si="145"/>
        <v>2244</v>
      </c>
    </row>
    <row r="706" spans="1:31" ht="14.1" customHeight="1">
      <c r="A706" s="71">
        <v>706</v>
      </c>
      <c r="B706" s="482" t="s">
        <v>77</v>
      </c>
      <c r="C706" s="482"/>
      <c r="D706" s="538" t="s">
        <v>231</v>
      </c>
      <c r="E706" s="334"/>
      <c r="F706" s="513" t="s">
        <v>185</v>
      </c>
      <c r="G706" s="298" t="s">
        <v>850</v>
      </c>
      <c r="H706" s="80" t="s">
        <v>142</v>
      </c>
      <c r="I706" s="459" t="s">
        <v>332</v>
      </c>
      <c r="J706" s="341">
        <v>6214</v>
      </c>
      <c r="K706" s="336">
        <f t="shared" si="154"/>
        <v>52</v>
      </c>
      <c r="L706" s="247">
        <v>52</v>
      </c>
      <c r="M706" s="247"/>
      <c r="N706" s="247"/>
      <c r="O706" s="247"/>
      <c r="P706" s="247"/>
      <c r="Q706" s="247"/>
      <c r="R706" s="246" t="e">
        <f>IF(L706="nio",0,IF(L706&gt;0,L706*J706/X706,0))*VLOOKUP(B706,'2-Kosten per locatie'!$A$14:$C$56,3,FALSE)</f>
        <v>#DIV/0!</v>
      </c>
      <c r="S706" s="246">
        <f>IF(L706="nio",0,IF(M706&gt;0,M706*J706/Y706,0))*VLOOKUP(B706,'2-Kosten per locatie'!$A$14:$C$56,3,FALSE)</f>
        <v>0</v>
      </c>
      <c r="T706" s="246">
        <f>IF(L706="nio",0,IF(N706&gt;0,N706*J706/Z706,0))*VLOOKUP(B706,'2-Kosten per locatie'!$A$14:$C$56,3,FALSE)</f>
        <v>0</v>
      </c>
      <c r="U706" s="246">
        <f>IF(L706="nio",0,IF(O706&gt;0,O706*J706/AA706,0))*VLOOKUP(B706,'2-Kosten per locatie'!$A$14:$C$56,3,FALSE)</f>
        <v>0</v>
      </c>
      <c r="V706" s="246">
        <f>IF(L706="nio",0,IF(P706&gt;0,P706*J706/Z706,0))*VLOOKUP(B706,'2-Kosten per locatie'!$A$14:$C$56,3,FALSE)</f>
        <v>0</v>
      </c>
      <c r="W706" s="246">
        <f>IF(L706="nio",0,IF(Q706&gt;0,Q706*J706/AA706,0))*VLOOKUP(B706,'2-Kosten per locatie'!$A$14:$C$56,3,FALSE)</f>
        <v>0</v>
      </c>
      <c r="X706" s="337">
        <f>IF(L706="nio",0,IF(L706&gt;0,VLOOKUP(H706,'3-Productie normen'!A:L,VLOOKUP(L706,'3-Productie normen'!$B$35:$C$38,2,FALSE),FALSE)))</f>
        <v>0</v>
      </c>
      <c r="Y706" s="337">
        <f t="shared" si="155"/>
        <v>0</v>
      </c>
      <c r="Z706" s="337">
        <f t="shared" si="156"/>
        <v>0</v>
      </c>
      <c r="AA706" s="337">
        <f t="shared" si="157"/>
        <v>0</v>
      </c>
      <c r="AB706" s="338" t="str">
        <f>VLOOKUP(H706,'3-Productie normen'!A:O,12,FALSE)</f>
        <v>V</v>
      </c>
      <c r="AC706" s="338"/>
      <c r="AE706" s="339">
        <f t="shared" si="145"/>
        <v>323128</v>
      </c>
    </row>
    <row r="707" spans="1:31" ht="14.1" customHeight="1">
      <c r="A707" s="71">
        <v>707</v>
      </c>
      <c r="B707" s="482" t="s">
        <v>77</v>
      </c>
      <c r="C707" s="482"/>
      <c r="D707" s="538" t="s">
        <v>231</v>
      </c>
      <c r="E707" s="334" t="s">
        <v>851</v>
      </c>
      <c r="F707" s="513" t="s">
        <v>185</v>
      </c>
      <c r="G707" s="298" t="s">
        <v>852</v>
      </c>
      <c r="H707" s="314" t="s">
        <v>145</v>
      </c>
      <c r="I707" s="459" t="s">
        <v>225</v>
      </c>
      <c r="J707" s="341">
        <v>18</v>
      </c>
      <c r="K707" s="336">
        <f t="shared" si="154"/>
        <v>255</v>
      </c>
      <c r="L707" s="247">
        <v>255</v>
      </c>
      <c r="M707" s="247"/>
      <c r="N707" s="247"/>
      <c r="O707" s="247"/>
      <c r="P707" s="247"/>
      <c r="Q707" s="247"/>
      <c r="R707" s="246" t="e">
        <f>IF(L707="nio",0,IF(L707&gt;0,L707*J707/X707,0))*VLOOKUP(B707,'2-Kosten per locatie'!$A$14:$C$56,3,FALSE)</f>
        <v>#DIV/0!</v>
      </c>
      <c r="S707" s="246">
        <f>IF(L707="nio",0,IF(M707&gt;0,M707*J707/Y707,0))*VLOOKUP(B707,'2-Kosten per locatie'!$A$14:$C$56,3,FALSE)</f>
        <v>0</v>
      </c>
      <c r="T707" s="246">
        <f>IF(L707="nio",0,IF(N707&gt;0,N707*J707/Z707,0))*VLOOKUP(B707,'2-Kosten per locatie'!$A$14:$C$56,3,FALSE)</f>
        <v>0</v>
      </c>
      <c r="U707" s="246">
        <f>IF(L707="nio",0,IF(O707&gt;0,O707*J707/AA707,0))*VLOOKUP(B707,'2-Kosten per locatie'!$A$14:$C$56,3,FALSE)</f>
        <v>0</v>
      </c>
      <c r="V707" s="246">
        <f>IF(L707="nio",0,IF(P707&gt;0,P707*J707/Z707,0))*VLOOKUP(B707,'2-Kosten per locatie'!$A$14:$C$56,3,FALSE)</f>
        <v>0</v>
      </c>
      <c r="W707" s="246">
        <f>IF(L707="nio",0,IF(Q707&gt;0,Q707*J707/AA707,0))*VLOOKUP(B707,'2-Kosten per locatie'!$A$14:$C$56,3,FALSE)</f>
        <v>0</v>
      </c>
      <c r="X707" s="337">
        <f>IF(L707="nio",0,IF(L707&gt;0,VLOOKUP(H707,'3-Productie normen'!A:L,VLOOKUP(L707,'3-Productie normen'!$B$35:$C$38,2,FALSE),FALSE)))</f>
        <v>0</v>
      </c>
      <c r="Y707" s="337">
        <f t="shared" si="155"/>
        <v>0</v>
      </c>
      <c r="Z707" s="337">
        <f t="shared" si="156"/>
        <v>0</v>
      </c>
      <c r="AA707" s="337">
        <f t="shared" si="157"/>
        <v>0</v>
      </c>
      <c r="AB707" s="338" t="str">
        <f>VLOOKUP(H707,'3-Productie normen'!A:O,12,FALSE)</f>
        <v>B</v>
      </c>
      <c r="AC707" s="338"/>
      <c r="AE707" s="339">
        <f t="shared" si="145"/>
        <v>4590</v>
      </c>
    </row>
    <row r="708" spans="1:31" ht="14.1" customHeight="1">
      <c r="A708" s="71">
        <v>708</v>
      </c>
      <c r="B708" s="482" t="s">
        <v>77</v>
      </c>
      <c r="C708" s="482"/>
      <c r="D708" s="538" t="s">
        <v>231</v>
      </c>
      <c r="E708" s="334">
        <v>1102</v>
      </c>
      <c r="F708" s="513" t="s">
        <v>185</v>
      </c>
      <c r="G708" s="298" t="s">
        <v>497</v>
      </c>
      <c r="H708" s="314" t="s">
        <v>145</v>
      </c>
      <c r="I708" s="459" t="s">
        <v>191</v>
      </c>
      <c r="J708" s="341">
        <v>58.5</v>
      </c>
      <c r="K708" s="336">
        <f t="shared" ref="K708" si="159">SUM(L708:Q708)</f>
        <v>255</v>
      </c>
      <c r="L708" s="247">
        <v>255</v>
      </c>
      <c r="M708" s="247"/>
      <c r="N708" s="247"/>
      <c r="O708" s="247"/>
      <c r="P708" s="247"/>
      <c r="Q708" s="247"/>
      <c r="R708" s="246" t="e">
        <f>IF(L708="nio",0,IF(L708&gt;0,L708*J708/X708,0))*VLOOKUP(B708,'2-Kosten per locatie'!$A$14:$C$56,3,FALSE)</f>
        <v>#DIV/0!</v>
      </c>
      <c r="S708" s="246">
        <f>IF(L708="nio",0,IF(M708&gt;0,M708*J708/Y708,0))*VLOOKUP(B708,'2-Kosten per locatie'!$A$14:$C$56,3,FALSE)</f>
        <v>0</v>
      </c>
      <c r="T708" s="246">
        <f>IF(L708="nio",0,IF(N708&gt;0,N708*J708/Z708,0))*VLOOKUP(B708,'2-Kosten per locatie'!$A$14:$C$56,3,FALSE)</f>
        <v>0</v>
      </c>
      <c r="U708" s="246">
        <f>IF(L708="nio",0,IF(O708&gt;0,O708*J708/AA708,0))*VLOOKUP(B708,'2-Kosten per locatie'!$A$14:$C$56,3,FALSE)</f>
        <v>0</v>
      </c>
      <c r="V708" s="246">
        <f>IF(L708="nio",0,IF(P708&gt;0,P708*J708/Z708,0))*VLOOKUP(B708,'2-Kosten per locatie'!$A$14:$C$56,3,FALSE)</f>
        <v>0</v>
      </c>
      <c r="W708" s="246">
        <f>IF(L708="nio",0,IF(Q708&gt;0,Q708*J708/AA708,0))*VLOOKUP(B708,'2-Kosten per locatie'!$A$14:$C$56,3,FALSE)</f>
        <v>0</v>
      </c>
      <c r="X708" s="337">
        <f>IF(L708="nio",0,IF(L708&gt;0,VLOOKUP(H708,'3-Productie normen'!A:L,VLOOKUP(L708,'3-Productie normen'!$B$35:$C$38,2,FALSE),FALSE)))</f>
        <v>0</v>
      </c>
      <c r="Y708" s="337">
        <f t="shared" si="155"/>
        <v>0</v>
      </c>
      <c r="Z708" s="337">
        <f t="shared" si="156"/>
        <v>0</v>
      </c>
      <c r="AA708" s="337">
        <f t="shared" si="157"/>
        <v>0</v>
      </c>
      <c r="AB708" s="338" t="str">
        <f>VLOOKUP(H708,'3-Productie normen'!A:O,12,FALSE)</f>
        <v>B</v>
      </c>
      <c r="AC708" s="338"/>
      <c r="AE708" s="339">
        <f t="shared" si="145"/>
        <v>14917.5</v>
      </c>
    </row>
    <row r="709" spans="1:31" ht="14.1" customHeight="1">
      <c r="A709" s="71">
        <v>709</v>
      </c>
      <c r="B709" s="482" t="s">
        <v>77</v>
      </c>
      <c r="C709" s="482"/>
      <c r="D709" s="485" t="s">
        <v>184</v>
      </c>
      <c r="E709" s="334">
        <v>1101</v>
      </c>
      <c r="F709" s="513" t="s">
        <v>185</v>
      </c>
      <c r="G709" s="298" t="s">
        <v>853</v>
      </c>
      <c r="H709" s="314" t="s">
        <v>145</v>
      </c>
      <c r="I709" s="69" t="s">
        <v>191</v>
      </c>
      <c r="J709" s="341">
        <v>43</v>
      </c>
      <c r="K709" s="336">
        <f t="shared" si="154"/>
        <v>255</v>
      </c>
      <c r="L709" s="247">
        <v>255</v>
      </c>
      <c r="M709" s="247"/>
      <c r="N709" s="247"/>
      <c r="O709" s="247"/>
      <c r="P709" s="247"/>
      <c r="Q709" s="247"/>
      <c r="R709" s="246" t="e">
        <f>IF(L709="nio",0,IF(L709&gt;0,L709*J709/X709,0))*VLOOKUP(B709,'2-Kosten per locatie'!$A$14:$C$56,3,FALSE)</f>
        <v>#DIV/0!</v>
      </c>
      <c r="S709" s="246">
        <f>IF(L709="nio",0,IF(M709&gt;0,M709*J709/Y709,0))*VLOOKUP(B709,'2-Kosten per locatie'!$A$14:$C$56,3,FALSE)</f>
        <v>0</v>
      </c>
      <c r="T709" s="246">
        <f>IF(L709="nio",0,IF(N709&gt;0,N709*J709/Z709,0))*VLOOKUP(B709,'2-Kosten per locatie'!$A$14:$C$56,3,FALSE)</f>
        <v>0</v>
      </c>
      <c r="U709" s="246">
        <f>IF(L709="nio",0,IF(O709&gt;0,O709*J709/AA709,0))*VLOOKUP(B709,'2-Kosten per locatie'!$A$14:$C$56,3,FALSE)</f>
        <v>0</v>
      </c>
      <c r="V709" s="246">
        <f>IF(L709="nio",0,IF(P709&gt;0,P709*J709/Z709,0))*VLOOKUP(B709,'2-Kosten per locatie'!$A$14:$C$56,3,FALSE)</f>
        <v>0</v>
      </c>
      <c r="W709" s="246">
        <f>IF(L709="nio",0,IF(Q709&gt;0,Q709*J709/AA709,0))*VLOOKUP(B709,'2-Kosten per locatie'!$A$14:$C$56,3,FALSE)</f>
        <v>0</v>
      </c>
      <c r="X709" s="337">
        <f>IF(L709="nio",0,IF(L709&gt;0,VLOOKUP(H709,'3-Productie normen'!A:L,VLOOKUP(L709,'3-Productie normen'!$B$35:$C$38,2,FALSE),FALSE)))</f>
        <v>0</v>
      </c>
      <c r="Y709" s="337">
        <f t="shared" si="155"/>
        <v>0</v>
      </c>
      <c r="Z709" s="337">
        <f t="shared" si="156"/>
        <v>0</v>
      </c>
      <c r="AA709" s="337">
        <f t="shared" si="157"/>
        <v>0</v>
      </c>
      <c r="AB709" s="338" t="str">
        <f>VLOOKUP(H709,'3-Productie normen'!A:O,12,FALSE)</f>
        <v>B</v>
      </c>
      <c r="AC709" s="338"/>
      <c r="AE709" s="339">
        <f t="shared" si="145"/>
        <v>10965</v>
      </c>
    </row>
    <row r="710" spans="1:31" ht="14.1" customHeight="1">
      <c r="A710" s="71">
        <v>710</v>
      </c>
      <c r="B710" s="482" t="s">
        <v>77</v>
      </c>
      <c r="C710" s="482"/>
      <c r="D710" s="485" t="s">
        <v>184</v>
      </c>
      <c r="E710" s="334">
        <v>1125</v>
      </c>
      <c r="F710" s="513" t="s">
        <v>185</v>
      </c>
      <c r="G710" s="298" t="s">
        <v>237</v>
      </c>
      <c r="H710" s="314" t="s">
        <v>135</v>
      </c>
      <c r="I710" s="69" t="s">
        <v>195</v>
      </c>
      <c r="J710" s="341">
        <v>13</v>
      </c>
      <c r="K710" s="336">
        <f t="shared" si="154"/>
        <v>255</v>
      </c>
      <c r="L710" s="247">
        <v>255</v>
      </c>
      <c r="M710" s="247"/>
      <c r="N710" s="247"/>
      <c r="O710" s="247"/>
      <c r="P710" s="247"/>
      <c r="Q710" s="247"/>
      <c r="R710" s="246" t="e">
        <f>IF(L710="nio",0,IF(L710&gt;0,L710*J710/X710,0))*VLOOKUP(B710,'2-Kosten per locatie'!$A$14:$C$56,3,FALSE)</f>
        <v>#DIV/0!</v>
      </c>
      <c r="S710" s="246">
        <f>IF(L710="nio",0,IF(M710&gt;0,M710*J710/Y710,0))*VLOOKUP(B710,'2-Kosten per locatie'!$A$14:$C$56,3,FALSE)</f>
        <v>0</v>
      </c>
      <c r="T710" s="246">
        <f>IF(L710="nio",0,IF(N710&gt;0,N710*J710/Z710,0))*VLOOKUP(B710,'2-Kosten per locatie'!$A$14:$C$56,3,FALSE)</f>
        <v>0</v>
      </c>
      <c r="U710" s="246">
        <f>IF(L710="nio",0,IF(O710&gt;0,O710*J710/AA710,0))*VLOOKUP(B710,'2-Kosten per locatie'!$A$14:$C$56,3,FALSE)</f>
        <v>0</v>
      </c>
      <c r="V710" s="246">
        <f>IF(L710="nio",0,IF(P710&gt;0,P710*J710/Z710,0))*VLOOKUP(B710,'2-Kosten per locatie'!$A$14:$C$56,3,FALSE)</f>
        <v>0</v>
      </c>
      <c r="W710" s="246">
        <f>IF(L710="nio",0,IF(Q710&gt;0,Q710*J710/AA710,0))*VLOOKUP(B710,'2-Kosten per locatie'!$A$14:$C$56,3,FALSE)</f>
        <v>0</v>
      </c>
      <c r="X710" s="337">
        <f>IF(L710="nio",0,IF(L710&gt;0,VLOOKUP(H710,'3-Productie normen'!A:L,VLOOKUP(L710,'3-Productie normen'!$B$35:$C$38,2,FALSE),FALSE)))</f>
        <v>0</v>
      </c>
      <c r="Y710" s="337">
        <f t="shared" si="155"/>
        <v>0</v>
      </c>
      <c r="Z710" s="337">
        <f t="shared" si="156"/>
        <v>0</v>
      </c>
      <c r="AA710" s="337">
        <f t="shared" si="157"/>
        <v>0</v>
      </c>
      <c r="AB710" s="338" t="str">
        <f>VLOOKUP(H710,'3-Productie normen'!A:O,12,FALSE)</f>
        <v>V</v>
      </c>
      <c r="AC710" s="338"/>
      <c r="AE710" s="339">
        <f t="shared" si="145"/>
        <v>3315</v>
      </c>
    </row>
    <row r="711" spans="1:31" ht="14.1" customHeight="1">
      <c r="A711" s="71">
        <v>711</v>
      </c>
      <c r="B711" s="482" t="s">
        <v>77</v>
      </c>
      <c r="C711" s="482"/>
      <c r="D711" s="485" t="s">
        <v>184</v>
      </c>
      <c r="E711" s="334">
        <v>1126</v>
      </c>
      <c r="F711" s="513" t="s">
        <v>185</v>
      </c>
      <c r="G711" s="298" t="s">
        <v>854</v>
      </c>
      <c r="H711" s="314" t="s">
        <v>143</v>
      </c>
      <c r="I711" s="459" t="s">
        <v>203</v>
      </c>
      <c r="J711" s="341">
        <v>15</v>
      </c>
      <c r="K711" s="336">
        <f t="shared" si="154"/>
        <v>255</v>
      </c>
      <c r="L711" s="247">
        <v>255</v>
      </c>
      <c r="M711" s="247"/>
      <c r="N711" s="247"/>
      <c r="O711" s="247"/>
      <c r="P711" s="247"/>
      <c r="Q711" s="247"/>
      <c r="R711" s="246" t="e">
        <f>IF(L711="nio",0,IF(L711&gt;0,L711*J711/X711,0))*VLOOKUP(B711,'2-Kosten per locatie'!$A$14:$C$56,3,FALSE)</f>
        <v>#DIV/0!</v>
      </c>
      <c r="S711" s="246">
        <f>IF(L711="nio",0,IF(M711&gt;0,M711*J711/Y711,0))*VLOOKUP(B711,'2-Kosten per locatie'!$A$14:$C$56,3,FALSE)</f>
        <v>0</v>
      </c>
      <c r="T711" s="246">
        <f>IF(L711="nio",0,IF(N711&gt;0,N711*J711/Z711,0))*VLOOKUP(B711,'2-Kosten per locatie'!$A$14:$C$56,3,FALSE)</f>
        <v>0</v>
      </c>
      <c r="U711" s="246">
        <f>IF(L711="nio",0,IF(O711&gt;0,O711*J711/AA711,0))*VLOOKUP(B711,'2-Kosten per locatie'!$A$14:$C$56,3,FALSE)</f>
        <v>0</v>
      </c>
      <c r="V711" s="246">
        <f>IF(L711="nio",0,IF(P711&gt;0,P711*J711/Z711,0))*VLOOKUP(B711,'2-Kosten per locatie'!$A$14:$C$56,3,FALSE)</f>
        <v>0</v>
      </c>
      <c r="W711" s="246">
        <f>IF(L711="nio",0,IF(Q711&gt;0,Q711*J711/AA711,0))*VLOOKUP(B711,'2-Kosten per locatie'!$A$14:$C$56,3,FALSE)</f>
        <v>0</v>
      </c>
      <c r="X711" s="337">
        <f>IF(L711="nio",0,IF(L711&gt;0,VLOOKUP(H711,'3-Productie normen'!A:L,VLOOKUP(L711,'3-Productie normen'!$B$35:$C$38,2,FALSE),FALSE)))</f>
        <v>0</v>
      </c>
      <c r="Y711" s="337">
        <f t="shared" si="155"/>
        <v>0</v>
      </c>
      <c r="Z711" s="337">
        <f t="shared" si="156"/>
        <v>0</v>
      </c>
      <c r="AA711" s="337">
        <f t="shared" si="157"/>
        <v>0</v>
      </c>
      <c r="AB711" s="338" t="str">
        <f>VLOOKUP(H711,'3-Productie normen'!A:O,12,FALSE)</f>
        <v>V</v>
      </c>
      <c r="AC711" s="338"/>
      <c r="AE711" s="339">
        <f t="shared" si="145"/>
        <v>3825</v>
      </c>
    </row>
    <row r="712" spans="1:31" ht="14.1" customHeight="1">
      <c r="A712" s="71">
        <v>712</v>
      </c>
      <c r="B712" s="482" t="s">
        <v>77</v>
      </c>
      <c r="C712" s="482"/>
      <c r="D712" s="485" t="s">
        <v>184</v>
      </c>
      <c r="E712" s="334" t="s">
        <v>855</v>
      </c>
      <c r="F712" s="513" t="s">
        <v>185</v>
      </c>
      <c r="G712" s="298" t="s">
        <v>715</v>
      </c>
      <c r="H712" s="314" t="s">
        <v>145</v>
      </c>
      <c r="I712" s="69" t="s">
        <v>191</v>
      </c>
      <c r="J712" s="341">
        <v>122.8</v>
      </c>
      <c r="K712" s="336">
        <f t="shared" si="154"/>
        <v>255</v>
      </c>
      <c r="L712" s="247">
        <v>255</v>
      </c>
      <c r="M712" s="247"/>
      <c r="N712" s="247"/>
      <c r="O712" s="247"/>
      <c r="P712" s="247"/>
      <c r="Q712" s="247"/>
      <c r="R712" s="246" t="e">
        <f>IF(L712="nio",0,IF(L712&gt;0,L712*J712/X712,0))*VLOOKUP(B712,'2-Kosten per locatie'!$A$14:$C$56,3,FALSE)</f>
        <v>#DIV/0!</v>
      </c>
      <c r="S712" s="246">
        <f>IF(L712="nio",0,IF(M712&gt;0,M712*J712/Y712,0))*VLOOKUP(B712,'2-Kosten per locatie'!$A$14:$C$56,3,FALSE)</f>
        <v>0</v>
      </c>
      <c r="T712" s="246">
        <f>IF(L712="nio",0,IF(N712&gt;0,N712*J712/Z712,0))*VLOOKUP(B712,'2-Kosten per locatie'!$A$14:$C$56,3,FALSE)</f>
        <v>0</v>
      </c>
      <c r="U712" s="246">
        <f>IF(L712="nio",0,IF(O712&gt;0,O712*J712/AA712,0))*VLOOKUP(B712,'2-Kosten per locatie'!$A$14:$C$56,3,FALSE)</f>
        <v>0</v>
      </c>
      <c r="V712" s="246">
        <f>IF(L712="nio",0,IF(P712&gt;0,P712*J712/Z712,0))*VLOOKUP(B712,'2-Kosten per locatie'!$A$14:$C$56,3,FALSE)</f>
        <v>0</v>
      </c>
      <c r="W712" s="246">
        <f>IF(L712="nio",0,IF(Q712&gt;0,Q712*J712/AA712,0))*VLOOKUP(B712,'2-Kosten per locatie'!$A$14:$C$56,3,FALSE)</f>
        <v>0</v>
      </c>
      <c r="X712" s="337">
        <f>IF(L712="nio",0,IF(L712&gt;0,VLOOKUP(H712,'3-Productie normen'!A:L,VLOOKUP(L712,'3-Productie normen'!$B$35:$C$38,2,FALSE),FALSE)))</f>
        <v>0</v>
      </c>
      <c r="Y712" s="337">
        <f t="shared" si="155"/>
        <v>0</v>
      </c>
      <c r="Z712" s="337">
        <f t="shared" si="156"/>
        <v>0</v>
      </c>
      <c r="AA712" s="337">
        <f t="shared" si="157"/>
        <v>0</v>
      </c>
      <c r="AB712" s="338" t="str">
        <f>VLOOKUP(H712,'3-Productie normen'!A:O,12,FALSE)</f>
        <v>B</v>
      </c>
      <c r="AC712" s="338"/>
      <c r="AE712" s="339">
        <f t="shared" si="145"/>
        <v>31314</v>
      </c>
    </row>
    <row r="713" spans="1:31" ht="14.1" customHeight="1">
      <c r="A713" s="71">
        <v>713</v>
      </c>
      <c r="B713" s="482" t="s">
        <v>77</v>
      </c>
      <c r="C713" s="482"/>
      <c r="D713" s="538" t="s">
        <v>184</v>
      </c>
      <c r="E713" s="334" t="s">
        <v>856</v>
      </c>
      <c r="F713" s="513" t="s">
        <v>197</v>
      </c>
      <c r="G713" s="298" t="s">
        <v>857</v>
      </c>
      <c r="H713" s="317" t="s">
        <v>148</v>
      </c>
      <c r="I713" s="69" t="s">
        <v>191</v>
      </c>
      <c r="J713" s="341">
        <v>52.4</v>
      </c>
      <c r="K713" s="336">
        <f t="shared" si="154"/>
        <v>0</v>
      </c>
      <c r="L713" s="247" t="s">
        <v>199</v>
      </c>
      <c r="M713" s="247"/>
      <c r="N713" s="247"/>
      <c r="O713" s="247"/>
      <c r="P713" s="247"/>
      <c r="Q713" s="247"/>
      <c r="R713" s="246">
        <f>IF(L713="nio",0,IF(L713&gt;0,L713*J713/X713,0))*VLOOKUP(B713,'2-Kosten per locatie'!$A$14:$C$56,3,FALSE)</f>
        <v>0</v>
      </c>
      <c r="S713" s="246">
        <f>IF(L713="nio",0,IF(M713&gt;0,M713*J713/Y713,0))*VLOOKUP(B713,'2-Kosten per locatie'!$A$14:$C$56,3,FALSE)</f>
        <v>0</v>
      </c>
      <c r="T713" s="246">
        <f>IF(L713="nio",0,IF(N713&gt;0,N713*J713/Z713,0))*VLOOKUP(B713,'2-Kosten per locatie'!$A$14:$C$56,3,FALSE)</f>
        <v>0</v>
      </c>
      <c r="U713" s="246">
        <f>IF(L713="nio",0,IF(O713&gt;0,O713*J713/AA713,0))*VLOOKUP(B713,'2-Kosten per locatie'!$A$14:$C$56,3,FALSE)</f>
        <v>0</v>
      </c>
      <c r="V713" s="246">
        <f>IF(L713="nio",0,IF(P713&gt;0,P713*J713/Z713,0))*VLOOKUP(B713,'2-Kosten per locatie'!$A$14:$C$56,3,FALSE)</f>
        <v>0</v>
      </c>
      <c r="W713" s="246">
        <f>IF(L713="nio",0,IF(Q713&gt;0,Q713*J713/AA713,0))*VLOOKUP(B713,'2-Kosten per locatie'!$A$14:$C$56,3,FALSE)</f>
        <v>0</v>
      </c>
      <c r="X713" s="337">
        <f>IF(L713="nio",0,IF(L713&gt;0,VLOOKUP(H713,'3-Productie normen'!A:L,VLOOKUP(L713,'3-Productie normen'!$B$35:$C$38,2,FALSE),FALSE)))</f>
        <v>0</v>
      </c>
      <c r="Y713" s="337">
        <f t="shared" si="155"/>
        <v>0</v>
      </c>
      <c r="Z713" s="337">
        <f t="shared" si="156"/>
        <v>0</v>
      </c>
      <c r="AA713" s="337">
        <f t="shared" si="157"/>
        <v>0</v>
      </c>
      <c r="AB713" s="338">
        <f>VLOOKUP(H713,'3-Productie normen'!A:O,12,FALSE)</f>
        <v>0</v>
      </c>
      <c r="AC713" s="338"/>
      <c r="AE713" s="339">
        <f t="shared" si="145"/>
        <v>0</v>
      </c>
    </row>
    <row r="714" spans="1:31" ht="14.1" customHeight="1">
      <c r="A714" s="71">
        <v>714</v>
      </c>
      <c r="B714" s="482" t="s">
        <v>77</v>
      </c>
      <c r="C714" s="482"/>
      <c r="D714" s="538" t="s">
        <v>184</v>
      </c>
      <c r="E714" s="334">
        <v>1100</v>
      </c>
      <c r="F714" s="513" t="s">
        <v>185</v>
      </c>
      <c r="G714" s="298" t="s">
        <v>220</v>
      </c>
      <c r="H714" s="314" t="s">
        <v>143</v>
      </c>
      <c r="I714" s="69" t="s">
        <v>203</v>
      </c>
      <c r="J714" s="341">
        <v>6.25</v>
      </c>
      <c r="K714" s="336">
        <f t="shared" si="154"/>
        <v>255</v>
      </c>
      <c r="L714" s="247">
        <v>255</v>
      </c>
      <c r="M714" s="247"/>
      <c r="N714" s="247"/>
      <c r="O714" s="247"/>
      <c r="P714" s="247"/>
      <c r="Q714" s="247"/>
      <c r="R714" s="246" t="e">
        <f>IF(L714="nio",0,IF(L714&gt;0,L714*J714/X714,0))*VLOOKUP(B714,'2-Kosten per locatie'!$A$14:$C$56,3,FALSE)</f>
        <v>#DIV/0!</v>
      </c>
      <c r="S714" s="246">
        <f>IF(L714="nio",0,IF(M714&gt;0,M714*J714/Y714,0))*VLOOKUP(B714,'2-Kosten per locatie'!$A$14:$C$56,3,FALSE)</f>
        <v>0</v>
      </c>
      <c r="T714" s="246">
        <f>IF(L714="nio",0,IF(N714&gt;0,N714*J714/Z714,0))*VLOOKUP(B714,'2-Kosten per locatie'!$A$14:$C$56,3,FALSE)</f>
        <v>0</v>
      </c>
      <c r="U714" s="246">
        <f>IF(L714="nio",0,IF(O714&gt;0,O714*J714/AA714,0))*VLOOKUP(B714,'2-Kosten per locatie'!$A$14:$C$56,3,FALSE)</f>
        <v>0</v>
      </c>
      <c r="V714" s="246">
        <f>IF(L714="nio",0,IF(P714&gt;0,P714*J714/Z714,0))*VLOOKUP(B714,'2-Kosten per locatie'!$A$14:$C$56,3,FALSE)</f>
        <v>0</v>
      </c>
      <c r="W714" s="246">
        <f>IF(L714="nio",0,IF(Q714&gt;0,Q714*J714/AA714,0))*VLOOKUP(B714,'2-Kosten per locatie'!$A$14:$C$56,3,FALSE)</f>
        <v>0</v>
      </c>
      <c r="X714" s="337">
        <f>IF(L714="nio",0,IF(L714&gt;0,VLOOKUP(H714,'3-Productie normen'!A:L,VLOOKUP(L714,'3-Productie normen'!$B$35:$C$38,2,FALSE),FALSE)))</f>
        <v>0</v>
      </c>
      <c r="Y714" s="337">
        <f t="shared" si="155"/>
        <v>0</v>
      </c>
      <c r="Z714" s="337">
        <f t="shared" si="156"/>
        <v>0</v>
      </c>
      <c r="AA714" s="337">
        <f t="shared" si="157"/>
        <v>0</v>
      </c>
      <c r="AB714" s="338" t="str">
        <f>VLOOKUP(H714,'3-Productie normen'!A:O,12,FALSE)</f>
        <v>V</v>
      </c>
      <c r="AC714" s="338"/>
      <c r="AE714" s="339">
        <f t="shared" ref="AE714:AE777" si="160">K714*J714</f>
        <v>1593.75</v>
      </c>
    </row>
    <row r="715" spans="1:31" ht="14.1" customHeight="1">
      <c r="A715" s="71">
        <v>715</v>
      </c>
      <c r="B715" s="482" t="s">
        <v>77</v>
      </c>
      <c r="C715" s="482"/>
      <c r="D715" s="538" t="s">
        <v>184</v>
      </c>
      <c r="E715" s="334">
        <v>1120</v>
      </c>
      <c r="F715" s="513" t="s">
        <v>185</v>
      </c>
      <c r="G715" s="298" t="s">
        <v>492</v>
      </c>
      <c r="H715" s="314" t="s">
        <v>138</v>
      </c>
      <c r="I715" s="69" t="s">
        <v>225</v>
      </c>
      <c r="J715" s="341">
        <v>8.85</v>
      </c>
      <c r="K715" s="336">
        <f t="shared" si="154"/>
        <v>255</v>
      </c>
      <c r="L715" s="247">
        <v>255</v>
      </c>
      <c r="M715" s="247"/>
      <c r="N715" s="247"/>
      <c r="O715" s="247"/>
      <c r="P715" s="247"/>
      <c r="Q715" s="247"/>
      <c r="R715" s="246" t="e">
        <f>IF(L715="nio",0,IF(L715&gt;0,L715*J715/X715,0))*VLOOKUP(B715,'2-Kosten per locatie'!$A$14:$C$56,3,FALSE)</f>
        <v>#DIV/0!</v>
      </c>
      <c r="S715" s="246">
        <f>IF(L715="nio",0,IF(M715&gt;0,M715*J715/Y715,0))*VLOOKUP(B715,'2-Kosten per locatie'!$A$14:$C$56,3,FALSE)</f>
        <v>0</v>
      </c>
      <c r="T715" s="246">
        <f>IF(L715="nio",0,IF(N715&gt;0,N715*J715/Z715,0))*VLOOKUP(B715,'2-Kosten per locatie'!$A$14:$C$56,3,FALSE)</f>
        <v>0</v>
      </c>
      <c r="U715" s="246">
        <f>IF(L715="nio",0,IF(O715&gt;0,O715*J715/AA715,0))*VLOOKUP(B715,'2-Kosten per locatie'!$A$14:$C$56,3,FALSE)</f>
        <v>0</v>
      </c>
      <c r="V715" s="246">
        <f>IF(L715="nio",0,IF(P715&gt;0,P715*J715/Z715,0))*VLOOKUP(B715,'2-Kosten per locatie'!$A$14:$C$56,3,FALSE)</f>
        <v>0</v>
      </c>
      <c r="W715" s="246">
        <f>IF(L715="nio",0,IF(Q715&gt;0,Q715*J715/AA715,0))*VLOOKUP(B715,'2-Kosten per locatie'!$A$14:$C$56,3,FALSE)</f>
        <v>0</v>
      </c>
      <c r="X715" s="337">
        <f>IF(L715="nio",0,IF(L715&gt;0,VLOOKUP(H715,'3-Productie normen'!A:L,VLOOKUP(L715,'3-Productie normen'!$B$35:$C$38,2,FALSE),FALSE)))</f>
        <v>0</v>
      </c>
      <c r="Y715" s="337">
        <f t="shared" si="155"/>
        <v>0</v>
      </c>
      <c r="Z715" s="337">
        <f t="shared" si="156"/>
        <v>0</v>
      </c>
      <c r="AA715" s="337">
        <f t="shared" si="157"/>
        <v>0</v>
      </c>
      <c r="AB715" s="338" t="str">
        <f>VLOOKUP(H715,'3-Productie normen'!A:O,12,FALSE)</f>
        <v>V</v>
      </c>
      <c r="AC715" s="338"/>
      <c r="AE715" s="339">
        <f t="shared" si="160"/>
        <v>2256.75</v>
      </c>
    </row>
    <row r="716" spans="1:31" ht="14.1" customHeight="1">
      <c r="A716" s="71">
        <v>716</v>
      </c>
      <c r="B716" s="482" t="s">
        <v>77</v>
      </c>
      <c r="C716" s="482"/>
      <c r="D716" s="538" t="s">
        <v>184</v>
      </c>
      <c r="E716" s="334">
        <v>1100</v>
      </c>
      <c r="F716" s="513" t="s">
        <v>185</v>
      </c>
      <c r="G716" s="298" t="s">
        <v>193</v>
      </c>
      <c r="H716" s="314" t="s">
        <v>135</v>
      </c>
      <c r="I716" s="69" t="s">
        <v>225</v>
      </c>
      <c r="J716" s="341">
        <v>7.6</v>
      </c>
      <c r="K716" s="336">
        <f t="shared" si="154"/>
        <v>255</v>
      </c>
      <c r="L716" s="247">
        <v>255</v>
      </c>
      <c r="M716" s="247"/>
      <c r="N716" s="247"/>
      <c r="O716" s="247"/>
      <c r="P716" s="247"/>
      <c r="Q716" s="247"/>
      <c r="R716" s="246" t="e">
        <f>IF(L716="nio",0,IF(L716&gt;0,L716*J716/X716,0))*VLOOKUP(B716,'2-Kosten per locatie'!$A$14:$C$56,3,FALSE)</f>
        <v>#DIV/0!</v>
      </c>
      <c r="S716" s="246">
        <f>IF(L716="nio",0,IF(M716&gt;0,M716*J716/Y716,0))*VLOOKUP(B716,'2-Kosten per locatie'!$A$14:$C$56,3,FALSE)</f>
        <v>0</v>
      </c>
      <c r="T716" s="246">
        <f>IF(L716="nio",0,IF(N716&gt;0,N716*J716/Z716,0))*VLOOKUP(B716,'2-Kosten per locatie'!$A$14:$C$56,3,FALSE)</f>
        <v>0</v>
      </c>
      <c r="U716" s="246">
        <f>IF(L716="nio",0,IF(O716&gt;0,O716*J716/AA716,0))*VLOOKUP(B716,'2-Kosten per locatie'!$A$14:$C$56,3,FALSE)</f>
        <v>0</v>
      </c>
      <c r="V716" s="246">
        <f>IF(L716="nio",0,IF(P716&gt;0,P716*J716/Z716,0))*VLOOKUP(B716,'2-Kosten per locatie'!$A$14:$C$56,3,FALSE)</f>
        <v>0</v>
      </c>
      <c r="W716" s="246">
        <f>IF(L716="nio",0,IF(Q716&gt;0,Q716*J716/AA716,0))*VLOOKUP(B716,'2-Kosten per locatie'!$A$14:$C$56,3,FALSE)</f>
        <v>0</v>
      </c>
      <c r="X716" s="337">
        <f>IF(L716="nio",0,IF(L716&gt;0,VLOOKUP(H716,'3-Productie normen'!A:L,VLOOKUP(L716,'3-Productie normen'!$B$35:$C$38,2,FALSE),FALSE)))</f>
        <v>0</v>
      </c>
      <c r="Y716" s="337">
        <f t="shared" si="155"/>
        <v>0</v>
      </c>
      <c r="Z716" s="337">
        <f t="shared" si="156"/>
        <v>0</v>
      </c>
      <c r="AA716" s="337">
        <f t="shared" si="157"/>
        <v>0</v>
      </c>
      <c r="AB716" s="338" t="str">
        <f>VLOOKUP(H716,'3-Productie normen'!A:O,12,FALSE)</f>
        <v>V</v>
      </c>
      <c r="AC716" s="338"/>
      <c r="AE716" s="339">
        <f t="shared" si="160"/>
        <v>1938</v>
      </c>
    </row>
    <row r="717" spans="1:31" ht="14.1" customHeight="1">
      <c r="A717" s="71">
        <v>717</v>
      </c>
      <c r="B717" s="482" t="s">
        <v>77</v>
      </c>
      <c r="C717" s="482"/>
      <c r="D717" s="538" t="s">
        <v>184</v>
      </c>
      <c r="E717" s="334">
        <v>1105</v>
      </c>
      <c r="F717" s="513" t="s">
        <v>185</v>
      </c>
      <c r="G717" s="298" t="s">
        <v>858</v>
      </c>
      <c r="H717" s="314" t="s">
        <v>145</v>
      </c>
      <c r="I717" s="69" t="s">
        <v>225</v>
      </c>
      <c r="J717" s="341">
        <v>21.3</v>
      </c>
      <c r="K717" s="336">
        <f t="shared" ref="K717" si="161">SUM(L717:Q717)</f>
        <v>255</v>
      </c>
      <c r="L717" s="247">
        <v>255</v>
      </c>
      <c r="M717" s="247"/>
      <c r="N717" s="247"/>
      <c r="O717" s="247"/>
      <c r="P717" s="247"/>
      <c r="Q717" s="247"/>
      <c r="R717" s="246" t="e">
        <f>IF(L717="nio",0,IF(L717&gt;0,L717*J717/X717,0))*VLOOKUP(B717,'2-Kosten per locatie'!$A$14:$C$56,3,FALSE)</f>
        <v>#DIV/0!</v>
      </c>
      <c r="S717" s="246">
        <f>IF(L717="nio",0,IF(M717&gt;0,M717*J717/Y717,0))*VLOOKUP(B717,'2-Kosten per locatie'!$A$14:$C$56,3,FALSE)</f>
        <v>0</v>
      </c>
      <c r="T717" s="246">
        <f>IF(L717="nio",0,IF(N717&gt;0,N717*J717/Z717,0))*VLOOKUP(B717,'2-Kosten per locatie'!$A$14:$C$56,3,FALSE)</f>
        <v>0</v>
      </c>
      <c r="U717" s="246">
        <f>IF(L717="nio",0,IF(O717&gt;0,O717*J717/AA717,0))*VLOOKUP(B717,'2-Kosten per locatie'!$A$14:$C$56,3,FALSE)</f>
        <v>0</v>
      </c>
      <c r="V717" s="246">
        <f>IF(L717="nio",0,IF(P717&gt;0,P717*J717/Z717,0))*VLOOKUP(B717,'2-Kosten per locatie'!$A$14:$C$56,3,FALSE)</f>
        <v>0</v>
      </c>
      <c r="W717" s="246">
        <f>IF(L717="nio",0,IF(Q717&gt;0,Q717*J717/AA717,0))*VLOOKUP(B717,'2-Kosten per locatie'!$A$14:$C$56,3,FALSE)</f>
        <v>0</v>
      </c>
      <c r="X717" s="337">
        <f>IF(L717="nio",0,IF(L717&gt;0,VLOOKUP(H717,'3-Productie normen'!A:L,VLOOKUP(L717,'3-Productie normen'!$B$35:$C$38,2,FALSE),FALSE)))</f>
        <v>0</v>
      </c>
      <c r="Y717" s="337">
        <f t="shared" si="155"/>
        <v>0</v>
      </c>
      <c r="Z717" s="337">
        <f t="shared" si="156"/>
        <v>0</v>
      </c>
      <c r="AA717" s="337">
        <f t="shared" si="157"/>
        <v>0</v>
      </c>
      <c r="AB717" s="338" t="str">
        <f>VLOOKUP(H717,'3-Productie normen'!A:O,12,FALSE)</f>
        <v>B</v>
      </c>
      <c r="AC717" s="338"/>
      <c r="AE717" s="339">
        <f t="shared" si="160"/>
        <v>5431.5</v>
      </c>
    </row>
    <row r="718" spans="1:31" ht="14.1" customHeight="1">
      <c r="A718" s="71">
        <v>718</v>
      </c>
      <c r="B718" s="482" t="s">
        <v>77</v>
      </c>
      <c r="C718" s="482"/>
      <c r="D718" s="538" t="s">
        <v>184</v>
      </c>
      <c r="E718" s="334">
        <v>1106</v>
      </c>
      <c r="F718" s="513" t="s">
        <v>185</v>
      </c>
      <c r="G718" s="298" t="s">
        <v>430</v>
      </c>
      <c r="H718" s="314" t="s">
        <v>135</v>
      </c>
      <c r="I718" s="69" t="s">
        <v>225</v>
      </c>
      <c r="J718" s="341">
        <v>16.649999999999999</v>
      </c>
      <c r="K718" s="336">
        <f t="shared" si="154"/>
        <v>255</v>
      </c>
      <c r="L718" s="247">
        <v>255</v>
      </c>
      <c r="M718" s="247"/>
      <c r="N718" s="247"/>
      <c r="O718" s="247"/>
      <c r="P718" s="247"/>
      <c r="Q718" s="247"/>
      <c r="R718" s="246" t="e">
        <f>IF(L718="nio",0,IF(L718&gt;0,L718*J718/X718,0))*VLOOKUP(B718,'2-Kosten per locatie'!$A$14:$C$56,3,FALSE)</f>
        <v>#DIV/0!</v>
      </c>
      <c r="S718" s="246">
        <f>IF(L718="nio",0,IF(M718&gt;0,M718*J718/Y718,0))*VLOOKUP(B718,'2-Kosten per locatie'!$A$14:$C$56,3,FALSE)</f>
        <v>0</v>
      </c>
      <c r="T718" s="246">
        <f>IF(L718="nio",0,IF(N718&gt;0,N718*J718/Z718,0))*VLOOKUP(B718,'2-Kosten per locatie'!$A$14:$C$56,3,FALSE)</f>
        <v>0</v>
      </c>
      <c r="U718" s="246">
        <f>IF(L718="nio",0,IF(O718&gt;0,O718*J718/AA718,0))*VLOOKUP(B718,'2-Kosten per locatie'!$A$14:$C$56,3,FALSE)</f>
        <v>0</v>
      </c>
      <c r="V718" s="246">
        <f>IF(L718="nio",0,IF(P718&gt;0,P718*J718/Z718,0))*VLOOKUP(B718,'2-Kosten per locatie'!$A$14:$C$56,3,FALSE)</f>
        <v>0</v>
      </c>
      <c r="W718" s="246">
        <f>IF(L718="nio",0,IF(Q718&gt;0,Q718*J718/AA718,0))*VLOOKUP(B718,'2-Kosten per locatie'!$A$14:$C$56,3,FALSE)</f>
        <v>0</v>
      </c>
      <c r="X718" s="337">
        <f>IF(L718="nio",0,IF(L718&gt;0,VLOOKUP(H718,'3-Productie normen'!A:L,VLOOKUP(L718,'3-Productie normen'!$B$35:$C$38,2,FALSE),FALSE)))</f>
        <v>0</v>
      </c>
      <c r="Y718" s="337">
        <f t="shared" si="155"/>
        <v>0</v>
      </c>
      <c r="Z718" s="337">
        <f t="shared" si="156"/>
        <v>0</v>
      </c>
      <c r="AA718" s="337">
        <f t="shared" si="157"/>
        <v>0</v>
      </c>
      <c r="AB718" s="338" t="str">
        <f>VLOOKUP(H718,'3-Productie normen'!A:O,12,FALSE)</f>
        <v>V</v>
      </c>
      <c r="AC718" s="338"/>
      <c r="AE718" s="339">
        <f t="shared" si="160"/>
        <v>4245.75</v>
      </c>
    </row>
    <row r="719" spans="1:31" ht="14.1" customHeight="1">
      <c r="A719" s="71">
        <v>719</v>
      </c>
      <c r="B719" s="482" t="s">
        <v>77</v>
      </c>
      <c r="C719" s="482"/>
      <c r="D719" s="538" t="s">
        <v>184</v>
      </c>
      <c r="E719" s="334">
        <v>1119</v>
      </c>
      <c r="F719" s="513" t="s">
        <v>185</v>
      </c>
      <c r="G719" s="298" t="s">
        <v>193</v>
      </c>
      <c r="H719" s="314" t="s">
        <v>135</v>
      </c>
      <c r="I719" s="459" t="s">
        <v>225</v>
      </c>
      <c r="J719" s="341">
        <v>26.1</v>
      </c>
      <c r="K719" s="336">
        <f t="shared" si="154"/>
        <v>255</v>
      </c>
      <c r="L719" s="247">
        <v>255</v>
      </c>
      <c r="M719" s="247"/>
      <c r="N719" s="247"/>
      <c r="O719" s="247"/>
      <c r="P719" s="247"/>
      <c r="Q719" s="247"/>
      <c r="R719" s="246" t="e">
        <f>IF(L719="nio",0,IF(L719&gt;0,L719*J719/X719,0))*VLOOKUP(B719,'2-Kosten per locatie'!$A$14:$C$56,3,FALSE)</f>
        <v>#DIV/0!</v>
      </c>
      <c r="S719" s="246">
        <f>IF(L719="nio",0,IF(M719&gt;0,M719*J719/Y719,0))*VLOOKUP(B719,'2-Kosten per locatie'!$A$14:$C$56,3,FALSE)</f>
        <v>0</v>
      </c>
      <c r="T719" s="246">
        <f>IF(L719="nio",0,IF(N719&gt;0,N719*J719/Z719,0))*VLOOKUP(B719,'2-Kosten per locatie'!$A$14:$C$56,3,FALSE)</f>
        <v>0</v>
      </c>
      <c r="U719" s="246">
        <f>IF(L719="nio",0,IF(O719&gt;0,O719*J719/AA719,0))*VLOOKUP(B719,'2-Kosten per locatie'!$A$14:$C$56,3,FALSE)</f>
        <v>0</v>
      </c>
      <c r="V719" s="246">
        <f>IF(L719="nio",0,IF(P719&gt;0,P719*J719/Z719,0))*VLOOKUP(B719,'2-Kosten per locatie'!$A$14:$C$56,3,FALSE)</f>
        <v>0</v>
      </c>
      <c r="W719" s="246">
        <f>IF(L719="nio",0,IF(Q719&gt;0,Q719*J719/AA719,0))*VLOOKUP(B719,'2-Kosten per locatie'!$A$14:$C$56,3,FALSE)</f>
        <v>0</v>
      </c>
      <c r="X719" s="337">
        <f>IF(L719="nio",0,IF(L719&gt;0,VLOOKUP(H719,'3-Productie normen'!A:L,VLOOKUP(L719,'3-Productie normen'!$B$35:$C$38,2,FALSE),FALSE)))</f>
        <v>0</v>
      </c>
      <c r="Y719" s="337">
        <f t="shared" si="155"/>
        <v>0</v>
      </c>
      <c r="Z719" s="337">
        <f t="shared" si="156"/>
        <v>0</v>
      </c>
      <c r="AA719" s="337">
        <f t="shared" si="157"/>
        <v>0</v>
      </c>
      <c r="AB719" s="338" t="str">
        <f>VLOOKUP(H719,'3-Productie normen'!A:O,12,FALSE)</f>
        <v>V</v>
      </c>
      <c r="AC719" s="338"/>
      <c r="AE719" s="339">
        <f t="shared" si="160"/>
        <v>6655.5</v>
      </c>
    </row>
    <row r="720" spans="1:31" ht="14.1" customHeight="1">
      <c r="A720" s="71">
        <v>720</v>
      </c>
      <c r="B720" s="482" t="s">
        <v>77</v>
      </c>
      <c r="C720" s="482"/>
      <c r="D720" s="538" t="s">
        <v>184</v>
      </c>
      <c r="E720" s="334">
        <v>1122</v>
      </c>
      <c r="F720" s="513" t="s">
        <v>185</v>
      </c>
      <c r="G720" s="298" t="s">
        <v>196</v>
      </c>
      <c r="H720" s="314" t="s">
        <v>141</v>
      </c>
      <c r="I720" s="459" t="s">
        <v>195</v>
      </c>
      <c r="J720" s="341">
        <v>5.5</v>
      </c>
      <c r="K720" s="336">
        <f t="shared" si="154"/>
        <v>510</v>
      </c>
      <c r="L720" s="247">
        <v>255</v>
      </c>
      <c r="M720" s="247">
        <v>255</v>
      </c>
      <c r="N720" s="247"/>
      <c r="O720" s="247"/>
      <c r="P720" s="247"/>
      <c r="Q720" s="247"/>
      <c r="R720" s="246" t="e">
        <f>IF(L720="nio",0,IF(L720&gt;0,L720*J720/X720,0))*VLOOKUP(B720,'2-Kosten per locatie'!$A$14:$C$56,3,FALSE)</f>
        <v>#DIV/0!</v>
      </c>
      <c r="S720" s="246" t="e">
        <f>IF(L720="nio",0,IF(M720&gt;0,M720*J720/Y720,0))*VLOOKUP(B720,'2-Kosten per locatie'!$A$14:$C$56,3,FALSE)</f>
        <v>#DIV/0!</v>
      </c>
      <c r="T720" s="246">
        <f>IF(L720="nio",0,IF(N720&gt;0,N720*J720/Z720,0))*VLOOKUP(B720,'2-Kosten per locatie'!$A$14:$C$56,3,FALSE)</f>
        <v>0</v>
      </c>
      <c r="U720" s="246">
        <f>IF(L720="nio",0,IF(O720&gt;0,O720*J720/AA720,0))*VLOOKUP(B720,'2-Kosten per locatie'!$A$14:$C$56,3,FALSE)</f>
        <v>0</v>
      </c>
      <c r="V720" s="246">
        <f>IF(L720="nio",0,IF(P720&gt;0,P720*J720/Z720,0))*VLOOKUP(B720,'2-Kosten per locatie'!$A$14:$C$56,3,FALSE)</f>
        <v>0</v>
      </c>
      <c r="W720" s="246">
        <f>IF(L720="nio",0,IF(Q720&gt;0,Q720*J720/AA720,0))*VLOOKUP(B720,'2-Kosten per locatie'!$A$14:$C$56,3,FALSE)</f>
        <v>0</v>
      </c>
      <c r="X720" s="337">
        <f>IF(L720="nio",0,IF(L720&gt;0,VLOOKUP(H720,'3-Productie normen'!A:L,VLOOKUP(L720,'3-Productie normen'!$B$35:$C$38,2,FALSE),FALSE)))</f>
        <v>0</v>
      </c>
      <c r="Y720" s="337">
        <f t="shared" si="155"/>
        <v>0</v>
      </c>
      <c r="Z720" s="337">
        <f t="shared" si="156"/>
        <v>0</v>
      </c>
      <c r="AA720" s="337">
        <f t="shared" si="157"/>
        <v>0</v>
      </c>
      <c r="AB720" s="338" t="str">
        <f>VLOOKUP(H720,'3-Productie normen'!A:O,12,FALSE)</f>
        <v>S</v>
      </c>
      <c r="AC720" s="338"/>
      <c r="AE720" s="339">
        <f t="shared" si="160"/>
        <v>2805</v>
      </c>
    </row>
    <row r="721" spans="1:31" ht="14.1" customHeight="1">
      <c r="A721" s="71">
        <v>721</v>
      </c>
      <c r="B721" s="482" t="s">
        <v>77</v>
      </c>
      <c r="C721" s="482"/>
      <c r="D721" s="538" t="s">
        <v>184</v>
      </c>
      <c r="E721" s="334">
        <v>1121</v>
      </c>
      <c r="F721" s="513" t="s">
        <v>185</v>
      </c>
      <c r="G721" s="298" t="s">
        <v>194</v>
      </c>
      <c r="H721" s="314" t="s">
        <v>141</v>
      </c>
      <c r="I721" s="459" t="s">
        <v>195</v>
      </c>
      <c r="J721" s="341">
        <v>5.65</v>
      </c>
      <c r="K721" s="336">
        <f t="shared" si="154"/>
        <v>510</v>
      </c>
      <c r="L721" s="247">
        <v>255</v>
      </c>
      <c r="M721" s="247">
        <v>255</v>
      </c>
      <c r="N721" s="247"/>
      <c r="O721" s="247"/>
      <c r="P721" s="247"/>
      <c r="Q721" s="247"/>
      <c r="R721" s="246" t="e">
        <f>IF(L721="nio",0,IF(L721&gt;0,L721*J721/X721,0))*VLOOKUP(B721,'2-Kosten per locatie'!$A$14:$C$56,3,FALSE)</f>
        <v>#DIV/0!</v>
      </c>
      <c r="S721" s="246" t="e">
        <f>IF(L721="nio",0,IF(M721&gt;0,M721*J721/Y721,0))*VLOOKUP(B721,'2-Kosten per locatie'!$A$14:$C$56,3,FALSE)</f>
        <v>#DIV/0!</v>
      </c>
      <c r="T721" s="246">
        <f>IF(L721="nio",0,IF(N721&gt;0,N721*J721/Z721,0))*VLOOKUP(B721,'2-Kosten per locatie'!$A$14:$C$56,3,FALSE)</f>
        <v>0</v>
      </c>
      <c r="U721" s="246">
        <f>IF(L721="nio",0,IF(O721&gt;0,O721*J721/AA721,0))*VLOOKUP(B721,'2-Kosten per locatie'!$A$14:$C$56,3,FALSE)</f>
        <v>0</v>
      </c>
      <c r="V721" s="246">
        <f>IF(L721="nio",0,IF(P721&gt;0,P721*J721/Z721,0))*VLOOKUP(B721,'2-Kosten per locatie'!$A$14:$C$56,3,FALSE)</f>
        <v>0</v>
      </c>
      <c r="W721" s="246">
        <f>IF(L721="nio",0,IF(Q721&gt;0,Q721*J721/AA721,0))*VLOOKUP(B721,'2-Kosten per locatie'!$A$14:$C$56,3,FALSE)</f>
        <v>0</v>
      </c>
      <c r="X721" s="337">
        <f>IF(L721="nio",0,IF(L721&gt;0,VLOOKUP(H721,'3-Productie normen'!A:L,VLOOKUP(L721,'3-Productie normen'!$B$35:$C$38,2,FALSE),FALSE)))</f>
        <v>0</v>
      </c>
      <c r="Y721" s="337">
        <f t="shared" si="155"/>
        <v>0</v>
      </c>
      <c r="Z721" s="337">
        <f t="shared" si="156"/>
        <v>0</v>
      </c>
      <c r="AA721" s="337">
        <f t="shared" si="157"/>
        <v>0</v>
      </c>
      <c r="AB721" s="338" t="str">
        <f>VLOOKUP(H721,'3-Productie normen'!A:O,12,FALSE)</f>
        <v>S</v>
      </c>
      <c r="AC721" s="338"/>
      <c r="AE721" s="339">
        <f t="shared" si="160"/>
        <v>2881.5</v>
      </c>
    </row>
    <row r="722" spans="1:31" ht="14.1" customHeight="1">
      <c r="A722" s="71">
        <v>722</v>
      </c>
      <c r="B722" s="482" t="s">
        <v>77</v>
      </c>
      <c r="C722" s="482"/>
      <c r="D722" s="538" t="s">
        <v>184</v>
      </c>
      <c r="E722" s="334">
        <v>1108</v>
      </c>
      <c r="F722" s="513" t="s">
        <v>185</v>
      </c>
      <c r="G722" s="298" t="s">
        <v>218</v>
      </c>
      <c r="H722" s="314" t="s">
        <v>145</v>
      </c>
      <c r="I722" s="459" t="s">
        <v>225</v>
      </c>
      <c r="J722" s="341">
        <v>16.3</v>
      </c>
      <c r="K722" s="336">
        <f t="shared" si="154"/>
        <v>255</v>
      </c>
      <c r="L722" s="247">
        <v>255</v>
      </c>
      <c r="M722" s="247"/>
      <c r="N722" s="247"/>
      <c r="O722" s="247"/>
      <c r="P722" s="247"/>
      <c r="Q722" s="247"/>
      <c r="R722" s="246" t="e">
        <f>IF(L722="nio",0,IF(L722&gt;0,L722*J722/X722,0))*VLOOKUP(B722,'2-Kosten per locatie'!$A$14:$C$56,3,FALSE)</f>
        <v>#DIV/0!</v>
      </c>
      <c r="S722" s="246">
        <f>IF(L722="nio",0,IF(M722&gt;0,M722*J722/Y722,0))*VLOOKUP(B722,'2-Kosten per locatie'!$A$14:$C$56,3,FALSE)</f>
        <v>0</v>
      </c>
      <c r="T722" s="246">
        <f>IF(L722="nio",0,IF(N722&gt;0,N722*J722/Z722,0))*VLOOKUP(B722,'2-Kosten per locatie'!$A$14:$C$56,3,FALSE)</f>
        <v>0</v>
      </c>
      <c r="U722" s="246">
        <f>IF(L722="nio",0,IF(O722&gt;0,O722*J722/AA722,0))*VLOOKUP(B722,'2-Kosten per locatie'!$A$14:$C$56,3,FALSE)</f>
        <v>0</v>
      </c>
      <c r="V722" s="246">
        <f>IF(L722="nio",0,IF(P722&gt;0,P722*J722/Z722,0))*VLOOKUP(B722,'2-Kosten per locatie'!$A$14:$C$56,3,FALSE)</f>
        <v>0</v>
      </c>
      <c r="W722" s="246">
        <f>IF(L722="nio",0,IF(Q722&gt;0,Q722*J722/AA722,0))*VLOOKUP(B722,'2-Kosten per locatie'!$A$14:$C$56,3,FALSE)</f>
        <v>0</v>
      </c>
      <c r="X722" s="337">
        <f>IF(L722="nio",0,IF(L722&gt;0,VLOOKUP(H722,'3-Productie normen'!A:L,VLOOKUP(L722,'3-Productie normen'!$B$35:$C$38,2,FALSE),FALSE)))</f>
        <v>0</v>
      </c>
      <c r="Y722" s="337">
        <f t="shared" si="155"/>
        <v>0</v>
      </c>
      <c r="Z722" s="337">
        <f t="shared" si="156"/>
        <v>0</v>
      </c>
      <c r="AA722" s="337">
        <f t="shared" si="157"/>
        <v>0</v>
      </c>
      <c r="AB722" s="338" t="str">
        <f>VLOOKUP(H722,'3-Productie normen'!A:O,12,FALSE)</f>
        <v>B</v>
      </c>
      <c r="AC722" s="338"/>
      <c r="AE722" s="339">
        <f t="shared" si="160"/>
        <v>4156.5</v>
      </c>
    </row>
    <row r="723" spans="1:31" ht="14.1" customHeight="1">
      <c r="A723" s="71">
        <v>723</v>
      </c>
      <c r="B723" s="482" t="s">
        <v>77</v>
      </c>
      <c r="C723" s="482"/>
      <c r="D723" s="538" t="s">
        <v>184</v>
      </c>
      <c r="E723" s="334">
        <v>1109</v>
      </c>
      <c r="F723" s="513" t="s">
        <v>185</v>
      </c>
      <c r="G723" s="298" t="s">
        <v>218</v>
      </c>
      <c r="H723" s="314" t="s">
        <v>145</v>
      </c>
      <c r="I723" s="459" t="s">
        <v>225</v>
      </c>
      <c r="J723" s="341">
        <v>24.8</v>
      </c>
      <c r="K723" s="336">
        <f t="shared" si="154"/>
        <v>255</v>
      </c>
      <c r="L723" s="247">
        <v>255</v>
      </c>
      <c r="M723" s="247"/>
      <c r="N723" s="247"/>
      <c r="O723" s="247"/>
      <c r="P723" s="247"/>
      <c r="Q723" s="247"/>
      <c r="R723" s="246" t="e">
        <f>IF(L723="nio",0,IF(L723&gt;0,L723*J723/X723,0))*VLOOKUP(B723,'2-Kosten per locatie'!$A$14:$C$56,3,FALSE)</f>
        <v>#DIV/0!</v>
      </c>
      <c r="S723" s="246">
        <f>IF(L723="nio",0,IF(M723&gt;0,M723*J723/Y723,0))*VLOOKUP(B723,'2-Kosten per locatie'!$A$14:$C$56,3,FALSE)</f>
        <v>0</v>
      </c>
      <c r="T723" s="246">
        <f>IF(L723="nio",0,IF(N723&gt;0,N723*J723/Z723,0))*VLOOKUP(B723,'2-Kosten per locatie'!$A$14:$C$56,3,FALSE)</f>
        <v>0</v>
      </c>
      <c r="U723" s="246">
        <f>IF(L723="nio",0,IF(O723&gt;0,O723*J723/AA723,0))*VLOOKUP(B723,'2-Kosten per locatie'!$A$14:$C$56,3,FALSE)</f>
        <v>0</v>
      </c>
      <c r="V723" s="246">
        <f>IF(L723="nio",0,IF(P723&gt;0,P723*J723/Z723,0))*VLOOKUP(B723,'2-Kosten per locatie'!$A$14:$C$56,3,FALSE)</f>
        <v>0</v>
      </c>
      <c r="W723" s="246">
        <f>IF(L723="nio",0,IF(Q723&gt;0,Q723*J723/AA723,0))*VLOOKUP(B723,'2-Kosten per locatie'!$A$14:$C$56,3,FALSE)</f>
        <v>0</v>
      </c>
      <c r="X723" s="337">
        <f>IF(L723="nio",0,IF(L723&gt;0,VLOOKUP(H723,'3-Productie normen'!A:L,VLOOKUP(L723,'3-Productie normen'!$B$35:$C$38,2,FALSE),FALSE)))</f>
        <v>0</v>
      </c>
      <c r="Y723" s="337">
        <f t="shared" si="155"/>
        <v>0</v>
      </c>
      <c r="Z723" s="337">
        <f t="shared" si="156"/>
        <v>0</v>
      </c>
      <c r="AA723" s="337">
        <f t="shared" si="157"/>
        <v>0</v>
      </c>
      <c r="AB723" s="338" t="str">
        <f>VLOOKUP(H723,'3-Productie normen'!A:O,12,FALSE)</f>
        <v>B</v>
      </c>
      <c r="AC723" s="338"/>
      <c r="AE723" s="339">
        <f t="shared" si="160"/>
        <v>6324</v>
      </c>
    </row>
    <row r="724" spans="1:31" ht="14.1" customHeight="1">
      <c r="A724" s="71">
        <v>724</v>
      </c>
      <c r="B724" s="482" t="s">
        <v>77</v>
      </c>
      <c r="C724" s="482"/>
      <c r="D724" s="538" t="s">
        <v>184</v>
      </c>
      <c r="E724" s="334">
        <v>1110</v>
      </c>
      <c r="F724" s="513" t="s">
        <v>185</v>
      </c>
      <c r="G724" s="298" t="s">
        <v>218</v>
      </c>
      <c r="H724" s="314" t="s">
        <v>145</v>
      </c>
      <c r="I724" s="69" t="s">
        <v>225</v>
      </c>
      <c r="J724" s="341">
        <v>24.8</v>
      </c>
      <c r="K724" s="336">
        <f t="shared" si="154"/>
        <v>510</v>
      </c>
      <c r="L724" s="247">
        <v>255</v>
      </c>
      <c r="M724" s="247">
        <v>255</v>
      </c>
      <c r="N724" s="247"/>
      <c r="O724" s="247"/>
      <c r="P724" s="247"/>
      <c r="Q724" s="247"/>
      <c r="R724" s="246" t="e">
        <f>IF(L724="nio",0,IF(L724&gt;0,L724*J724/X724,0))*VLOOKUP(B724,'2-Kosten per locatie'!$A$14:$C$56,3,FALSE)</f>
        <v>#DIV/0!</v>
      </c>
      <c r="S724" s="246" t="e">
        <f>IF(L724="nio",0,IF(M724&gt;0,M724*J724/Y724,0))*VLOOKUP(B724,'2-Kosten per locatie'!$A$14:$C$56,3,FALSE)</f>
        <v>#DIV/0!</v>
      </c>
      <c r="T724" s="246">
        <f>IF(L724="nio",0,IF(N724&gt;0,N724*J724/Z724,0))*VLOOKUP(B724,'2-Kosten per locatie'!$A$14:$C$56,3,FALSE)</f>
        <v>0</v>
      </c>
      <c r="U724" s="246">
        <f>IF(L724="nio",0,IF(O724&gt;0,O724*J724/AA724,0))*VLOOKUP(B724,'2-Kosten per locatie'!$A$14:$C$56,3,FALSE)</f>
        <v>0</v>
      </c>
      <c r="V724" s="246">
        <f>IF(L724="nio",0,IF(P724&gt;0,P724*J724/Z724,0))*VLOOKUP(B724,'2-Kosten per locatie'!$A$14:$C$56,3,FALSE)</f>
        <v>0</v>
      </c>
      <c r="W724" s="246">
        <f>IF(L724="nio",0,IF(Q724&gt;0,Q724*J724/AA724,0))*VLOOKUP(B724,'2-Kosten per locatie'!$A$14:$C$56,3,FALSE)</f>
        <v>0</v>
      </c>
      <c r="X724" s="337">
        <f>IF(L724="nio",0,IF(L724&gt;0,VLOOKUP(H724,'3-Productie normen'!A:L,VLOOKUP(L724,'3-Productie normen'!$B$35:$C$38,2,FALSE),FALSE)))</f>
        <v>0</v>
      </c>
      <c r="Y724" s="337">
        <f t="shared" si="155"/>
        <v>0</v>
      </c>
      <c r="Z724" s="337">
        <f t="shared" si="156"/>
        <v>0</v>
      </c>
      <c r="AA724" s="337">
        <f t="shared" si="157"/>
        <v>0</v>
      </c>
      <c r="AB724" s="338" t="str">
        <f>VLOOKUP(H724,'3-Productie normen'!A:O,12,FALSE)</f>
        <v>B</v>
      </c>
      <c r="AC724" s="338"/>
      <c r="AE724" s="339">
        <f t="shared" si="160"/>
        <v>12648</v>
      </c>
    </row>
    <row r="725" spans="1:31" ht="14.1" customHeight="1">
      <c r="A725" s="71">
        <v>725</v>
      </c>
      <c r="B725" s="482" t="s">
        <v>77</v>
      </c>
      <c r="C725" s="482"/>
      <c r="D725" s="538" t="s">
        <v>184</v>
      </c>
      <c r="E725" s="334">
        <v>1111</v>
      </c>
      <c r="F725" s="513" t="s">
        <v>185</v>
      </c>
      <c r="G725" s="298" t="s">
        <v>859</v>
      </c>
      <c r="H725" s="314" t="s">
        <v>128</v>
      </c>
      <c r="I725" s="69" t="s">
        <v>225</v>
      </c>
      <c r="J725" s="341">
        <v>24.8</v>
      </c>
      <c r="K725" s="336">
        <f t="shared" si="154"/>
        <v>510</v>
      </c>
      <c r="L725" s="247">
        <v>255</v>
      </c>
      <c r="M725" s="247">
        <v>255</v>
      </c>
      <c r="N725" s="247"/>
      <c r="O725" s="247"/>
      <c r="P725" s="247"/>
      <c r="Q725" s="247"/>
      <c r="R725" s="246" t="e">
        <f>IF(L725="nio",0,IF(L725&gt;0,L725*J725/X725,0))*VLOOKUP(B725,'2-Kosten per locatie'!$A$14:$C$56,3,FALSE)</f>
        <v>#DIV/0!</v>
      </c>
      <c r="S725" s="246" t="e">
        <f>IF(L725="nio",0,IF(M725&gt;0,M725*J725/Y725,0))*VLOOKUP(B725,'2-Kosten per locatie'!$A$14:$C$56,3,FALSE)</f>
        <v>#DIV/0!</v>
      </c>
      <c r="T725" s="246">
        <f>IF(L725="nio",0,IF(N725&gt;0,N725*J725/Z725,0))*VLOOKUP(B725,'2-Kosten per locatie'!$A$14:$C$56,3,FALSE)</f>
        <v>0</v>
      </c>
      <c r="U725" s="246">
        <f>IF(L725="nio",0,IF(O725&gt;0,O725*J725/AA725,0))*VLOOKUP(B725,'2-Kosten per locatie'!$A$14:$C$56,3,FALSE)</f>
        <v>0</v>
      </c>
      <c r="V725" s="246">
        <f>IF(L725="nio",0,IF(P725&gt;0,P725*J725/Z725,0))*VLOOKUP(B725,'2-Kosten per locatie'!$A$14:$C$56,3,FALSE)</f>
        <v>0</v>
      </c>
      <c r="W725" s="246">
        <f>IF(L725="nio",0,IF(Q725&gt;0,Q725*J725/AA725,0))*VLOOKUP(B725,'2-Kosten per locatie'!$A$14:$C$56,3,FALSE)</f>
        <v>0</v>
      </c>
      <c r="X725" s="337">
        <f>IF(L725="nio",0,IF(L725&gt;0,VLOOKUP(H725,'3-Productie normen'!A:L,VLOOKUP(L725,'3-Productie normen'!$B$35:$C$38,2,FALSE),FALSE)))</f>
        <v>0</v>
      </c>
      <c r="Y725" s="337">
        <f t="shared" si="155"/>
        <v>0</v>
      </c>
      <c r="Z725" s="337">
        <f t="shared" si="156"/>
        <v>0</v>
      </c>
      <c r="AA725" s="337">
        <f t="shared" si="157"/>
        <v>0</v>
      </c>
      <c r="AB725" s="338" t="str">
        <f>VLOOKUP(H725,'3-Productie normen'!A:O,12,FALSE)</f>
        <v>B</v>
      </c>
      <c r="AC725" s="338"/>
      <c r="AE725" s="339">
        <f t="shared" si="160"/>
        <v>12648</v>
      </c>
    </row>
    <row r="726" spans="1:31" ht="14.1" customHeight="1">
      <c r="A726" s="71">
        <v>726</v>
      </c>
      <c r="B726" s="482" t="s">
        <v>77</v>
      </c>
      <c r="C726" s="482"/>
      <c r="D726" s="538" t="s">
        <v>184</v>
      </c>
      <c r="E726" s="334">
        <v>1112</v>
      </c>
      <c r="F726" s="513" t="s">
        <v>185</v>
      </c>
      <c r="G726" s="298" t="s">
        <v>860</v>
      </c>
      <c r="H726" s="314" t="s">
        <v>128</v>
      </c>
      <c r="I726" s="459" t="s">
        <v>225</v>
      </c>
      <c r="J726" s="341">
        <v>37.5</v>
      </c>
      <c r="K726" s="336">
        <f t="shared" si="154"/>
        <v>255</v>
      </c>
      <c r="L726" s="247">
        <v>255</v>
      </c>
      <c r="M726" s="247"/>
      <c r="N726" s="247"/>
      <c r="O726" s="247"/>
      <c r="P726" s="247"/>
      <c r="Q726" s="247"/>
      <c r="R726" s="246" t="e">
        <f>IF(L726="nio",0,IF(L726&gt;0,L726*J726/X726,0))*VLOOKUP(B726,'2-Kosten per locatie'!$A$14:$C$56,3,FALSE)</f>
        <v>#DIV/0!</v>
      </c>
      <c r="S726" s="246">
        <f>IF(L726="nio",0,IF(M726&gt;0,M726*J726/Y726,0))*VLOOKUP(B726,'2-Kosten per locatie'!$A$14:$C$56,3,FALSE)</f>
        <v>0</v>
      </c>
      <c r="T726" s="246">
        <f>IF(L726="nio",0,IF(N726&gt;0,N726*J726/Z726,0))*VLOOKUP(B726,'2-Kosten per locatie'!$A$14:$C$56,3,FALSE)</f>
        <v>0</v>
      </c>
      <c r="U726" s="246">
        <f>IF(L726="nio",0,IF(O726&gt;0,O726*J726/AA726,0))*VLOOKUP(B726,'2-Kosten per locatie'!$A$14:$C$56,3,FALSE)</f>
        <v>0</v>
      </c>
      <c r="V726" s="246">
        <f>IF(L726="nio",0,IF(P726&gt;0,P726*J726/Z726,0))*VLOOKUP(B726,'2-Kosten per locatie'!$A$14:$C$56,3,FALSE)</f>
        <v>0</v>
      </c>
      <c r="W726" s="246">
        <f>IF(L726="nio",0,IF(Q726&gt;0,Q726*J726/AA726,0))*VLOOKUP(B726,'2-Kosten per locatie'!$A$14:$C$56,3,FALSE)</f>
        <v>0</v>
      </c>
      <c r="X726" s="337">
        <f>IF(L726="nio",0,IF(L726&gt;0,VLOOKUP(H726,'3-Productie normen'!A:L,VLOOKUP(L726,'3-Productie normen'!$B$35:$C$38,2,FALSE),FALSE)))</f>
        <v>0</v>
      </c>
      <c r="Y726" s="337">
        <f t="shared" si="155"/>
        <v>0</v>
      </c>
      <c r="Z726" s="337">
        <f t="shared" si="156"/>
        <v>0</v>
      </c>
      <c r="AA726" s="337">
        <f t="shared" si="157"/>
        <v>0</v>
      </c>
      <c r="AB726" s="338" t="str">
        <f>VLOOKUP(H726,'3-Productie normen'!A:O,12,FALSE)</f>
        <v>B</v>
      </c>
      <c r="AC726" s="338"/>
      <c r="AE726" s="339">
        <f t="shared" si="160"/>
        <v>9562.5</v>
      </c>
    </row>
    <row r="727" spans="1:31" ht="14.1" customHeight="1">
      <c r="A727" s="71">
        <v>727</v>
      </c>
      <c r="B727" s="482" t="s">
        <v>77</v>
      </c>
      <c r="C727" s="482"/>
      <c r="D727" s="538" t="s">
        <v>184</v>
      </c>
      <c r="E727" s="334">
        <v>1118</v>
      </c>
      <c r="F727" s="513" t="s">
        <v>185</v>
      </c>
      <c r="G727" s="298" t="s">
        <v>193</v>
      </c>
      <c r="H727" s="314" t="s">
        <v>135</v>
      </c>
      <c r="I727" s="459" t="s">
        <v>225</v>
      </c>
      <c r="J727" s="341">
        <v>21.9</v>
      </c>
      <c r="K727" s="336">
        <f t="shared" si="154"/>
        <v>255</v>
      </c>
      <c r="L727" s="247">
        <v>255</v>
      </c>
      <c r="M727" s="247"/>
      <c r="N727" s="247"/>
      <c r="O727" s="247"/>
      <c r="P727" s="247"/>
      <c r="Q727" s="247"/>
      <c r="R727" s="246" t="e">
        <f>IF(L727="nio",0,IF(L727&gt;0,L727*J727/X727,0))*VLOOKUP(B727,'2-Kosten per locatie'!$A$14:$C$56,3,FALSE)</f>
        <v>#DIV/0!</v>
      </c>
      <c r="S727" s="246">
        <f>IF(L727="nio",0,IF(M727&gt;0,M727*J727/Y727,0))*VLOOKUP(B727,'2-Kosten per locatie'!$A$14:$C$56,3,FALSE)</f>
        <v>0</v>
      </c>
      <c r="T727" s="246">
        <f>IF(L727="nio",0,IF(N727&gt;0,N727*J727/Z727,0))*VLOOKUP(B727,'2-Kosten per locatie'!$A$14:$C$56,3,FALSE)</f>
        <v>0</v>
      </c>
      <c r="U727" s="246">
        <f>IF(L727="nio",0,IF(O727&gt;0,O727*J727/AA727,0))*VLOOKUP(B727,'2-Kosten per locatie'!$A$14:$C$56,3,FALSE)</f>
        <v>0</v>
      </c>
      <c r="V727" s="246">
        <f>IF(L727="nio",0,IF(P727&gt;0,P727*J727/Z727,0))*VLOOKUP(B727,'2-Kosten per locatie'!$A$14:$C$56,3,FALSE)</f>
        <v>0</v>
      </c>
      <c r="W727" s="246">
        <f>IF(L727="nio",0,IF(Q727&gt;0,Q727*J727/AA727,0))*VLOOKUP(B727,'2-Kosten per locatie'!$A$14:$C$56,3,FALSE)</f>
        <v>0</v>
      </c>
      <c r="X727" s="337">
        <f>IF(L727="nio",0,IF(L727&gt;0,VLOOKUP(H727,'3-Productie normen'!A:L,VLOOKUP(L727,'3-Productie normen'!$B$35:$C$38,2,FALSE),FALSE)))</f>
        <v>0</v>
      </c>
      <c r="Y727" s="337">
        <f t="shared" si="155"/>
        <v>0</v>
      </c>
      <c r="Z727" s="337">
        <f t="shared" si="156"/>
        <v>0</v>
      </c>
      <c r="AA727" s="337">
        <f t="shared" si="157"/>
        <v>0</v>
      </c>
      <c r="AB727" s="338" t="str">
        <f>VLOOKUP(H727,'3-Productie normen'!A:O,12,FALSE)</f>
        <v>V</v>
      </c>
      <c r="AC727" s="338"/>
      <c r="AE727" s="339">
        <f t="shared" si="160"/>
        <v>5584.5</v>
      </c>
    </row>
    <row r="728" spans="1:31" ht="14.1" customHeight="1">
      <c r="A728" s="71">
        <v>728</v>
      </c>
      <c r="B728" s="482" t="s">
        <v>77</v>
      </c>
      <c r="C728" s="482"/>
      <c r="D728" s="538" t="s">
        <v>184</v>
      </c>
      <c r="E728" s="334" t="s">
        <v>861</v>
      </c>
      <c r="F728" s="513" t="s">
        <v>185</v>
      </c>
      <c r="G728" s="298" t="s">
        <v>705</v>
      </c>
      <c r="H728" s="314" t="s">
        <v>128</v>
      </c>
      <c r="I728" s="459" t="s">
        <v>225</v>
      </c>
      <c r="J728" s="341">
        <v>7.5</v>
      </c>
      <c r="K728" s="336">
        <f t="shared" si="154"/>
        <v>255</v>
      </c>
      <c r="L728" s="247">
        <v>255</v>
      </c>
      <c r="M728" s="247"/>
      <c r="N728" s="247"/>
      <c r="O728" s="247"/>
      <c r="P728" s="247"/>
      <c r="Q728" s="247"/>
      <c r="R728" s="246" t="e">
        <f>IF(L728="nio",0,IF(L728&gt;0,L728*J728/X728,0))*VLOOKUP(B728,'2-Kosten per locatie'!$A$14:$C$56,3,FALSE)</f>
        <v>#DIV/0!</v>
      </c>
      <c r="S728" s="246">
        <f>IF(L728="nio",0,IF(M728&gt;0,M728*J728/Y728,0))*VLOOKUP(B728,'2-Kosten per locatie'!$A$14:$C$56,3,FALSE)</f>
        <v>0</v>
      </c>
      <c r="T728" s="246">
        <f>IF(L728="nio",0,IF(N728&gt;0,N728*J728/Z728,0))*VLOOKUP(B728,'2-Kosten per locatie'!$A$14:$C$56,3,FALSE)</f>
        <v>0</v>
      </c>
      <c r="U728" s="246">
        <f>IF(L728="nio",0,IF(O728&gt;0,O728*J728/AA728,0))*VLOOKUP(B728,'2-Kosten per locatie'!$A$14:$C$56,3,FALSE)</f>
        <v>0</v>
      </c>
      <c r="V728" s="246">
        <f>IF(L728="nio",0,IF(P728&gt;0,P728*J728/Z728,0))*VLOOKUP(B728,'2-Kosten per locatie'!$A$14:$C$56,3,FALSE)</f>
        <v>0</v>
      </c>
      <c r="W728" s="246">
        <f>IF(L728="nio",0,IF(Q728&gt;0,Q728*J728/AA728,0))*VLOOKUP(B728,'2-Kosten per locatie'!$A$14:$C$56,3,FALSE)</f>
        <v>0</v>
      </c>
      <c r="X728" s="337">
        <f>IF(L728="nio",0,IF(L728&gt;0,VLOOKUP(H728,'3-Productie normen'!A:L,VLOOKUP(L728,'3-Productie normen'!$B$35:$C$38,2,FALSE),FALSE)))</f>
        <v>0</v>
      </c>
      <c r="Y728" s="337">
        <f t="shared" si="155"/>
        <v>0</v>
      </c>
      <c r="Z728" s="337">
        <f t="shared" si="156"/>
        <v>0</v>
      </c>
      <c r="AA728" s="337">
        <f t="shared" si="157"/>
        <v>0</v>
      </c>
      <c r="AB728" s="338" t="str">
        <f>VLOOKUP(H728,'3-Productie normen'!A:O,12,FALSE)</f>
        <v>B</v>
      </c>
      <c r="AC728" s="338"/>
      <c r="AE728" s="339">
        <f t="shared" si="160"/>
        <v>1912.5</v>
      </c>
    </row>
    <row r="729" spans="1:31" ht="14.1" customHeight="1">
      <c r="A729" s="71">
        <v>729</v>
      </c>
      <c r="B729" s="482" t="s">
        <v>77</v>
      </c>
      <c r="C729" s="482"/>
      <c r="D729" s="538" t="s">
        <v>184</v>
      </c>
      <c r="E729" s="334" t="s">
        <v>862</v>
      </c>
      <c r="F729" s="513" t="s">
        <v>185</v>
      </c>
      <c r="G729" s="298" t="s">
        <v>805</v>
      </c>
      <c r="H729" s="314" t="s">
        <v>128</v>
      </c>
      <c r="I729" s="459" t="s">
        <v>225</v>
      </c>
      <c r="J729" s="341">
        <v>8.8000000000000007</v>
      </c>
      <c r="K729" s="336">
        <f t="shared" si="154"/>
        <v>255</v>
      </c>
      <c r="L729" s="247">
        <v>255</v>
      </c>
      <c r="M729" s="247"/>
      <c r="N729" s="247"/>
      <c r="O729" s="247"/>
      <c r="P729" s="247"/>
      <c r="Q729" s="247"/>
      <c r="R729" s="246" t="e">
        <f>IF(L729="nio",0,IF(L729&gt;0,L729*J729/X729,0))*VLOOKUP(B729,'2-Kosten per locatie'!$A$14:$C$56,3,FALSE)</f>
        <v>#DIV/0!</v>
      </c>
      <c r="S729" s="246">
        <f>IF(L729="nio",0,IF(M729&gt;0,M729*J729/Y729,0))*VLOOKUP(B729,'2-Kosten per locatie'!$A$14:$C$56,3,FALSE)</f>
        <v>0</v>
      </c>
      <c r="T729" s="246">
        <f>IF(L729="nio",0,IF(N729&gt;0,N729*J729/Z729,0))*VLOOKUP(B729,'2-Kosten per locatie'!$A$14:$C$56,3,FALSE)</f>
        <v>0</v>
      </c>
      <c r="U729" s="246">
        <f>IF(L729="nio",0,IF(O729&gt;0,O729*J729/AA729,0))*VLOOKUP(B729,'2-Kosten per locatie'!$A$14:$C$56,3,FALSE)</f>
        <v>0</v>
      </c>
      <c r="V729" s="246">
        <f>IF(L729="nio",0,IF(P729&gt;0,P729*J729/Z729,0))*VLOOKUP(B729,'2-Kosten per locatie'!$A$14:$C$56,3,FALSE)</f>
        <v>0</v>
      </c>
      <c r="W729" s="246">
        <f>IF(L729="nio",0,IF(Q729&gt;0,Q729*J729/AA729,0))*VLOOKUP(B729,'2-Kosten per locatie'!$A$14:$C$56,3,FALSE)</f>
        <v>0</v>
      </c>
      <c r="X729" s="337">
        <f>IF(L729="nio",0,IF(L729&gt;0,VLOOKUP(H729,'3-Productie normen'!A:L,VLOOKUP(L729,'3-Productie normen'!$B$35:$C$38,2,FALSE),FALSE)))</f>
        <v>0</v>
      </c>
      <c r="Y729" s="337">
        <f t="shared" si="155"/>
        <v>0</v>
      </c>
      <c r="Z729" s="337">
        <f t="shared" si="156"/>
        <v>0</v>
      </c>
      <c r="AA729" s="337">
        <f t="shared" si="157"/>
        <v>0</v>
      </c>
      <c r="AB729" s="338" t="str">
        <f>VLOOKUP(H729,'3-Productie normen'!A:O,12,FALSE)</f>
        <v>B</v>
      </c>
      <c r="AC729" s="338"/>
      <c r="AE729" s="339">
        <f t="shared" si="160"/>
        <v>2244</v>
      </c>
    </row>
    <row r="730" spans="1:31" ht="14.1" customHeight="1">
      <c r="A730" s="71">
        <v>730</v>
      </c>
      <c r="B730" s="482" t="s">
        <v>77</v>
      </c>
      <c r="C730" s="482"/>
      <c r="D730" s="538" t="s">
        <v>184</v>
      </c>
      <c r="E730" s="334">
        <v>1113</v>
      </c>
      <c r="F730" s="513" t="s">
        <v>185</v>
      </c>
      <c r="G730" s="298" t="s">
        <v>218</v>
      </c>
      <c r="H730" s="314" t="s">
        <v>145</v>
      </c>
      <c r="I730" s="459" t="s">
        <v>225</v>
      </c>
      <c r="J730" s="341">
        <v>12.8</v>
      </c>
      <c r="K730" s="336">
        <f t="shared" si="154"/>
        <v>255</v>
      </c>
      <c r="L730" s="247">
        <v>255</v>
      </c>
      <c r="M730" s="247"/>
      <c r="N730" s="247"/>
      <c r="O730" s="247"/>
      <c r="P730" s="247"/>
      <c r="Q730" s="247"/>
      <c r="R730" s="246" t="e">
        <f>IF(L730="nio",0,IF(L730&gt;0,L730*J730/X730,0))*VLOOKUP(B730,'2-Kosten per locatie'!$A$14:$C$56,3,FALSE)</f>
        <v>#DIV/0!</v>
      </c>
      <c r="S730" s="246">
        <f>IF(L730="nio",0,IF(M730&gt;0,M730*J730/Y730,0))*VLOOKUP(B730,'2-Kosten per locatie'!$A$14:$C$56,3,FALSE)</f>
        <v>0</v>
      </c>
      <c r="T730" s="246">
        <f>IF(L730="nio",0,IF(N730&gt;0,N730*J730/Z730,0))*VLOOKUP(B730,'2-Kosten per locatie'!$A$14:$C$56,3,FALSE)</f>
        <v>0</v>
      </c>
      <c r="U730" s="246">
        <f>IF(L730="nio",0,IF(O730&gt;0,O730*J730/AA730,0))*VLOOKUP(B730,'2-Kosten per locatie'!$A$14:$C$56,3,FALSE)</f>
        <v>0</v>
      </c>
      <c r="V730" s="246">
        <f>IF(L730="nio",0,IF(P730&gt;0,P730*J730/Z730,0))*VLOOKUP(B730,'2-Kosten per locatie'!$A$14:$C$56,3,FALSE)</f>
        <v>0</v>
      </c>
      <c r="W730" s="246">
        <f>IF(L730="nio",0,IF(Q730&gt;0,Q730*J730/AA730,0))*VLOOKUP(B730,'2-Kosten per locatie'!$A$14:$C$56,3,FALSE)</f>
        <v>0</v>
      </c>
      <c r="X730" s="337">
        <f>IF(L730="nio",0,IF(L730&gt;0,VLOOKUP(H730,'3-Productie normen'!A:L,VLOOKUP(L730,'3-Productie normen'!$B$35:$C$38,2,FALSE),FALSE)))</f>
        <v>0</v>
      </c>
      <c r="Y730" s="337">
        <f t="shared" si="155"/>
        <v>0</v>
      </c>
      <c r="Z730" s="337">
        <f t="shared" si="156"/>
        <v>0</v>
      </c>
      <c r="AA730" s="337">
        <f t="shared" si="157"/>
        <v>0</v>
      </c>
      <c r="AB730" s="338" t="str">
        <f>VLOOKUP(H730,'3-Productie normen'!A:O,12,FALSE)</f>
        <v>B</v>
      </c>
      <c r="AC730" s="338"/>
      <c r="AE730" s="339">
        <f t="shared" si="160"/>
        <v>3264</v>
      </c>
    </row>
    <row r="731" spans="1:31" ht="14.1" customHeight="1">
      <c r="A731" s="71">
        <v>731</v>
      </c>
      <c r="B731" s="482" t="s">
        <v>77</v>
      </c>
      <c r="C731" s="482"/>
      <c r="D731" s="538" t="s">
        <v>184</v>
      </c>
      <c r="E731" s="334" t="s">
        <v>863</v>
      </c>
      <c r="F731" s="513" t="s">
        <v>185</v>
      </c>
      <c r="G731" s="298" t="s">
        <v>189</v>
      </c>
      <c r="H731" s="314" t="s">
        <v>128</v>
      </c>
      <c r="I731" s="459" t="s">
        <v>225</v>
      </c>
      <c r="J731" s="341">
        <v>22.9</v>
      </c>
      <c r="K731" s="336">
        <f t="shared" si="154"/>
        <v>255</v>
      </c>
      <c r="L731" s="247">
        <v>255</v>
      </c>
      <c r="M731" s="247"/>
      <c r="N731" s="247"/>
      <c r="O731" s="247"/>
      <c r="P731" s="247"/>
      <c r="Q731" s="247"/>
      <c r="R731" s="246" t="e">
        <f>IF(L731="nio",0,IF(L731&gt;0,L731*J731/X731,0))*VLOOKUP(B731,'2-Kosten per locatie'!$A$14:$C$56,3,FALSE)</f>
        <v>#DIV/0!</v>
      </c>
      <c r="S731" s="246">
        <f>IF(L731="nio",0,IF(M731&gt;0,M731*J731/Y731,0))*VLOOKUP(B731,'2-Kosten per locatie'!$A$14:$C$56,3,FALSE)</f>
        <v>0</v>
      </c>
      <c r="T731" s="246">
        <f>IF(L731="nio",0,IF(N731&gt;0,N731*J731/Z731,0))*VLOOKUP(B731,'2-Kosten per locatie'!$A$14:$C$56,3,FALSE)</f>
        <v>0</v>
      </c>
      <c r="U731" s="246">
        <f>IF(L731="nio",0,IF(O731&gt;0,O731*J731/AA731,0))*VLOOKUP(B731,'2-Kosten per locatie'!$A$14:$C$56,3,FALSE)</f>
        <v>0</v>
      </c>
      <c r="V731" s="246">
        <f>IF(L731="nio",0,IF(P731&gt;0,P731*J731/Z731,0))*VLOOKUP(B731,'2-Kosten per locatie'!$A$14:$C$56,3,FALSE)</f>
        <v>0</v>
      </c>
      <c r="W731" s="246">
        <f>IF(L731="nio",0,IF(Q731&gt;0,Q731*J731/AA731,0))*VLOOKUP(B731,'2-Kosten per locatie'!$A$14:$C$56,3,FALSE)</f>
        <v>0</v>
      </c>
      <c r="X731" s="337">
        <f>IF(L731="nio",0,IF(L731&gt;0,VLOOKUP(H731,'3-Productie normen'!A:L,VLOOKUP(L731,'3-Productie normen'!$B$35:$C$38,2,FALSE),FALSE)))</f>
        <v>0</v>
      </c>
      <c r="Y731" s="337">
        <f t="shared" si="155"/>
        <v>0</v>
      </c>
      <c r="Z731" s="337">
        <f t="shared" si="156"/>
        <v>0</v>
      </c>
      <c r="AA731" s="337">
        <f t="shared" si="157"/>
        <v>0</v>
      </c>
      <c r="AB731" s="338" t="str">
        <f>VLOOKUP(H731,'3-Productie normen'!A:O,12,FALSE)</f>
        <v>B</v>
      </c>
      <c r="AC731" s="338"/>
      <c r="AE731" s="339">
        <f t="shared" si="160"/>
        <v>5839.5</v>
      </c>
    </row>
    <row r="732" spans="1:31" ht="14.1" customHeight="1">
      <c r="A732" s="71">
        <v>732</v>
      </c>
      <c r="B732" s="482" t="s">
        <v>77</v>
      </c>
      <c r="C732" s="482"/>
      <c r="D732" s="538" t="s">
        <v>184</v>
      </c>
      <c r="E732" s="334" t="s">
        <v>864</v>
      </c>
      <c r="F732" s="513" t="s">
        <v>185</v>
      </c>
      <c r="G732" s="298" t="s">
        <v>805</v>
      </c>
      <c r="H732" s="314" t="s">
        <v>128</v>
      </c>
      <c r="I732" s="459" t="s">
        <v>225</v>
      </c>
      <c r="J732" s="341">
        <v>11.85</v>
      </c>
      <c r="K732" s="336">
        <f t="shared" si="154"/>
        <v>255</v>
      </c>
      <c r="L732" s="247">
        <v>255</v>
      </c>
      <c r="M732" s="247"/>
      <c r="N732" s="247"/>
      <c r="O732" s="247"/>
      <c r="P732" s="247"/>
      <c r="Q732" s="247"/>
      <c r="R732" s="246" t="e">
        <f>IF(L732="nio",0,IF(L732&gt;0,L732*J732/X732,0))*VLOOKUP(B732,'2-Kosten per locatie'!$A$14:$C$56,3,FALSE)</f>
        <v>#DIV/0!</v>
      </c>
      <c r="S732" s="246">
        <f>IF(L732="nio",0,IF(M732&gt;0,M732*J732/Y732,0))*VLOOKUP(B732,'2-Kosten per locatie'!$A$14:$C$56,3,FALSE)</f>
        <v>0</v>
      </c>
      <c r="T732" s="246">
        <f>IF(L732="nio",0,IF(N732&gt;0,N732*J732/Z732,0))*VLOOKUP(B732,'2-Kosten per locatie'!$A$14:$C$56,3,FALSE)</f>
        <v>0</v>
      </c>
      <c r="U732" s="246">
        <f>IF(L732="nio",0,IF(O732&gt;0,O732*J732/AA732,0))*VLOOKUP(B732,'2-Kosten per locatie'!$A$14:$C$56,3,FALSE)</f>
        <v>0</v>
      </c>
      <c r="V732" s="246">
        <f>IF(L732="nio",0,IF(P732&gt;0,P732*J732/Z732,0))*VLOOKUP(B732,'2-Kosten per locatie'!$A$14:$C$56,3,FALSE)</f>
        <v>0</v>
      </c>
      <c r="W732" s="246">
        <f>IF(L732="nio",0,IF(Q732&gt;0,Q732*J732/AA732,0))*VLOOKUP(B732,'2-Kosten per locatie'!$A$14:$C$56,3,FALSE)</f>
        <v>0</v>
      </c>
      <c r="X732" s="337">
        <f>IF(L732="nio",0,IF(L732&gt;0,VLOOKUP(H732,'3-Productie normen'!A:L,VLOOKUP(L732,'3-Productie normen'!$B$35:$C$38,2,FALSE),FALSE)))</f>
        <v>0</v>
      </c>
      <c r="Y732" s="337">
        <f t="shared" si="155"/>
        <v>0</v>
      </c>
      <c r="Z732" s="337">
        <f t="shared" si="156"/>
        <v>0</v>
      </c>
      <c r="AA732" s="337">
        <f t="shared" si="157"/>
        <v>0</v>
      </c>
      <c r="AB732" s="338" t="str">
        <f>VLOOKUP(H732,'3-Productie normen'!A:O,12,FALSE)</f>
        <v>B</v>
      </c>
      <c r="AC732" s="338"/>
      <c r="AE732" s="339">
        <f t="shared" si="160"/>
        <v>3021.75</v>
      </c>
    </row>
    <row r="733" spans="1:31" ht="14.1" customHeight="1">
      <c r="A733" s="71">
        <v>733</v>
      </c>
      <c r="B733" s="482" t="s">
        <v>77</v>
      </c>
      <c r="C733" s="482"/>
      <c r="D733" s="538" t="s">
        <v>280</v>
      </c>
      <c r="E733" s="334">
        <v>1138</v>
      </c>
      <c r="F733" s="513" t="s">
        <v>185</v>
      </c>
      <c r="G733" s="298" t="s">
        <v>865</v>
      </c>
      <c r="H733" s="298" t="s">
        <v>143</v>
      </c>
      <c r="I733" s="459" t="s">
        <v>225</v>
      </c>
      <c r="J733" s="341">
        <v>11.15</v>
      </c>
      <c r="K733" s="336">
        <f t="shared" si="154"/>
        <v>255</v>
      </c>
      <c r="L733" s="247">
        <v>255</v>
      </c>
      <c r="M733" s="247"/>
      <c r="N733" s="247"/>
      <c r="O733" s="247"/>
      <c r="P733" s="247"/>
      <c r="Q733" s="247"/>
      <c r="R733" s="246" t="e">
        <f>IF(L733="nio",0,IF(L733&gt;0,L733*J733/X733,0))*VLOOKUP(B733,'2-Kosten per locatie'!$A$14:$C$56,3,FALSE)</f>
        <v>#DIV/0!</v>
      </c>
      <c r="S733" s="246">
        <f>IF(L733="nio",0,IF(M733&gt;0,M733*J733/Y733,0))*VLOOKUP(B733,'2-Kosten per locatie'!$A$14:$C$56,3,FALSE)</f>
        <v>0</v>
      </c>
      <c r="T733" s="246">
        <f>IF(L733="nio",0,IF(N733&gt;0,N733*J733/Z733,0))*VLOOKUP(B733,'2-Kosten per locatie'!$A$14:$C$56,3,FALSE)</f>
        <v>0</v>
      </c>
      <c r="U733" s="246">
        <f>IF(L733="nio",0,IF(O733&gt;0,O733*J733/AA733,0))*VLOOKUP(B733,'2-Kosten per locatie'!$A$14:$C$56,3,FALSE)</f>
        <v>0</v>
      </c>
      <c r="V733" s="246">
        <f>IF(L733="nio",0,IF(P733&gt;0,P733*J733/Z733,0))*VLOOKUP(B733,'2-Kosten per locatie'!$A$14:$C$56,3,FALSE)</f>
        <v>0</v>
      </c>
      <c r="W733" s="246">
        <f>IF(L733="nio",0,IF(Q733&gt;0,Q733*J733/AA733,0))*VLOOKUP(B733,'2-Kosten per locatie'!$A$14:$C$56,3,FALSE)</f>
        <v>0</v>
      </c>
      <c r="X733" s="337">
        <f>IF(L733="nio",0,IF(L733&gt;0,VLOOKUP(H733,'3-Productie normen'!A:L,VLOOKUP(L733,'3-Productie normen'!$B$35:$C$38,2,FALSE),FALSE)))</f>
        <v>0</v>
      </c>
      <c r="Y733" s="337">
        <f t="shared" si="155"/>
        <v>0</v>
      </c>
      <c r="Z733" s="337">
        <f t="shared" si="156"/>
        <v>0</v>
      </c>
      <c r="AA733" s="337">
        <f t="shared" si="157"/>
        <v>0</v>
      </c>
      <c r="AB733" s="338" t="str">
        <f>VLOOKUP(H733,'3-Productie normen'!A:O,12,FALSE)</f>
        <v>V</v>
      </c>
      <c r="AC733" s="338"/>
      <c r="AE733" s="339">
        <f t="shared" si="160"/>
        <v>2843.25</v>
      </c>
    </row>
    <row r="734" spans="1:31" ht="14.1" customHeight="1">
      <c r="A734" s="71">
        <v>734</v>
      </c>
      <c r="B734" s="482" t="s">
        <v>77</v>
      </c>
      <c r="C734" s="482"/>
      <c r="D734" s="538" t="s">
        <v>280</v>
      </c>
      <c r="E734" s="334">
        <v>1138</v>
      </c>
      <c r="F734" s="513" t="s">
        <v>185</v>
      </c>
      <c r="G734" s="298" t="s">
        <v>865</v>
      </c>
      <c r="H734" s="298" t="s">
        <v>143</v>
      </c>
      <c r="I734" s="459" t="s">
        <v>191</v>
      </c>
      <c r="J734" s="341">
        <v>6.35</v>
      </c>
      <c r="K734" s="336">
        <f t="shared" si="154"/>
        <v>255</v>
      </c>
      <c r="L734" s="247">
        <v>255</v>
      </c>
      <c r="M734" s="247"/>
      <c r="N734" s="247"/>
      <c r="O734" s="247"/>
      <c r="P734" s="247"/>
      <c r="Q734" s="247"/>
      <c r="R734" s="246" t="e">
        <f>IF(L734="nio",0,IF(L734&gt;0,L734*J734/X734,0))*VLOOKUP(B734,'2-Kosten per locatie'!$A$14:$C$56,3,FALSE)</f>
        <v>#DIV/0!</v>
      </c>
      <c r="S734" s="246">
        <f>IF(L734="nio",0,IF(M734&gt;0,M734*J734/Y734,0))*VLOOKUP(B734,'2-Kosten per locatie'!$A$14:$C$56,3,FALSE)</f>
        <v>0</v>
      </c>
      <c r="T734" s="246">
        <f>IF(L734="nio",0,IF(N734&gt;0,N734*J734/Z734,0))*VLOOKUP(B734,'2-Kosten per locatie'!$A$14:$C$56,3,FALSE)</f>
        <v>0</v>
      </c>
      <c r="U734" s="246">
        <f>IF(L734="nio",0,IF(O734&gt;0,O734*J734/AA734,0))*VLOOKUP(B734,'2-Kosten per locatie'!$A$14:$C$56,3,FALSE)</f>
        <v>0</v>
      </c>
      <c r="V734" s="246">
        <f>IF(L734="nio",0,IF(P734&gt;0,P734*J734/Z734,0))*VLOOKUP(B734,'2-Kosten per locatie'!$A$14:$C$56,3,FALSE)</f>
        <v>0</v>
      </c>
      <c r="W734" s="246">
        <f>IF(L734="nio",0,IF(Q734&gt;0,Q734*J734/AA734,0))*VLOOKUP(B734,'2-Kosten per locatie'!$A$14:$C$56,3,FALSE)</f>
        <v>0</v>
      </c>
      <c r="X734" s="337">
        <f>IF(L734="nio",0,IF(L734&gt;0,VLOOKUP(H734,'3-Productie normen'!A:L,VLOOKUP(L734,'3-Productie normen'!$B$35:$C$38,2,FALSE),FALSE)))</f>
        <v>0</v>
      </c>
      <c r="Y734" s="337">
        <f t="shared" si="155"/>
        <v>0</v>
      </c>
      <c r="Z734" s="337">
        <f t="shared" si="156"/>
        <v>0</v>
      </c>
      <c r="AA734" s="337">
        <f t="shared" si="157"/>
        <v>0</v>
      </c>
      <c r="AB734" s="338" t="str">
        <f>VLOOKUP(H734,'3-Productie normen'!A:O,12,FALSE)</f>
        <v>V</v>
      </c>
      <c r="AC734" s="338"/>
      <c r="AE734" s="339">
        <f t="shared" si="160"/>
        <v>1619.25</v>
      </c>
    </row>
    <row r="735" spans="1:31" ht="14.1" customHeight="1">
      <c r="A735" s="71">
        <v>735</v>
      </c>
      <c r="B735" s="482" t="s">
        <v>77</v>
      </c>
      <c r="C735" s="482"/>
      <c r="D735" s="538" t="s">
        <v>184</v>
      </c>
      <c r="E735" s="334">
        <v>1117</v>
      </c>
      <c r="F735" s="513" t="s">
        <v>185</v>
      </c>
      <c r="G735" s="298" t="s">
        <v>805</v>
      </c>
      <c r="H735" s="314" t="s">
        <v>128</v>
      </c>
      <c r="I735" s="459" t="s">
        <v>225</v>
      </c>
      <c r="J735" s="341">
        <v>7.9</v>
      </c>
      <c r="K735" s="336">
        <f t="shared" si="154"/>
        <v>255</v>
      </c>
      <c r="L735" s="247">
        <v>255</v>
      </c>
      <c r="M735" s="247"/>
      <c r="N735" s="247"/>
      <c r="O735" s="247"/>
      <c r="P735" s="247"/>
      <c r="Q735" s="247"/>
      <c r="R735" s="246" t="e">
        <f>IF(L735="nio",0,IF(L735&gt;0,L735*J735/X735,0))*VLOOKUP(B735,'2-Kosten per locatie'!$A$14:$C$56,3,FALSE)</f>
        <v>#DIV/0!</v>
      </c>
      <c r="S735" s="246">
        <f>IF(L735="nio",0,IF(M735&gt;0,M735*J735/Y735,0))*VLOOKUP(B735,'2-Kosten per locatie'!$A$14:$C$56,3,FALSE)</f>
        <v>0</v>
      </c>
      <c r="T735" s="246">
        <f>IF(L735="nio",0,IF(N735&gt;0,N735*J735/Z735,0))*VLOOKUP(B735,'2-Kosten per locatie'!$A$14:$C$56,3,FALSE)</f>
        <v>0</v>
      </c>
      <c r="U735" s="246">
        <f>IF(L735="nio",0,IF(O735&gt;0,O735*J735/AA735,0))*VLOOKUP(B735,'2-Kosten per locatie'!$A$14:$C$56,3,FALSE)</f>
        <v>0</v>
      </c>
      <c r="V735" s="246">
        <f>IF(L735="nio",0,IF(P735&gt;0,P735*J735/Z735,0))*VLOOKUP(B735,'2-Kosten per locatie'!$A$14:$C$56,3,FALSE)</f>
        <v>0</v>
      </c>
      <c r="W735" s="246">
        <f>IF(L735="nio",0,IF(Q735&gt;0,Q735*J735/AA735,0))*VLOOKUP(B735,'2-Kosten per locatie'!$A$14:$C$56,3,FALSE)</f>
        <v>0</v>
      </c>
      <c r="X735" s="337">
        <f>IF(L735="nio",0,IF(L735&gt;0,VLOOKUP(H735,'3-Productie normen'!A:L,VLOOKUP(L735,'3-Productie normen'!$B$35:$C$38,2,FALSE),FALSE)))</f>
        <v>0</v>
      </c>
      <c r="Y735" s="337">
        <f t="shared" si="155"/>
        <v>0</v>
      </c>
      <c r="Z735" s="337">
        <f t="shared" si="156"/>
        <v>0</v>
      </c>
      <c r="AA735" s="337">
        <f t="shared" si="157"/>
        <v>0</v>
      </c>
      <c r="AB735" s="338" t="str">
        <f>VLOOKUP(H735,'3-Productie normen'!A:O,12,FALSE)</f>
        <v>B</v>
      </c>
      <c r="AC735" s="338"/>
      <c r="AE735" s="339">
        <f t="shared" si="160"/>
        <v>2014.5</v>
      </c>
    </row>
    <row r="736" spans="1:31" ht="14.1" customHeight="1">
      <c r="A736" s="71">
        <v>736</v>
      </c>
      <c r="B736" s="482" t="s">
        <v>77</v>
      </c>
      <c r="C736" s="482"/>
      <c r="D736" s="538" t="s">
        <v>231</v>
      </c>
      <c r="E736" s="334" t="s">
        <v>866</v>
      </c>
      <c r="F736" s="513" t="s">
        <v>185</v>
      </c>
      <c r="G736" s="298" t="s">
        <v>442</v>
      </c>
      <c r="H736" s="314" t="s">
        <v>135</v>
      </c>
      <c r="I736" s="459" t="s">
        <v>225</v>
      </c>
      <c r="J736" s="341">
        <v>16</v>
      </c>
      <c r="K736" s="336">
        <f t="shared" si="154"/>
        <v>255</v>
      </c>
      <c r="L736" s="247">
        <v>255</v>
      </c>
      <c r="M736" s="247"/>
      <c r="N736" s="247"/>
      <c r="O736" s="247"/>
      <c r="P736" s="247"/>
      <c r="Q736" s="247"/>
      <c r="R736" s="246" t="e">
        <f>IF(L736="nio",0,IF(L736&gt;0,L736*J736/X736,0))*VLOOKUP(B736,'2-Kosten per locatie'!$A$14:$C$56,3,FALSE)</f>
        <v>#DIV/0!</v>
      </c>
      <c r="S736" s="246">
        <f>IF(L736="nio",0,IF(M736&gt;0,M736*J736/Y736,0))*VLOOKUP(B736,'2-Kosten per locatie'!$A$14:$C$56,3,FALSE)</f>
        <v>0</v>
      </c>
      <c r="T736" s="246">
        <f>IF(L736="nio",0,IF(N736&gt;0,N736*J736/Z736,0))*VLOOKUP(B736,'2-Kosten per locatie'!$A$14:$C$56,3,FALSE)</f>
        <v>0</v>
      </c>
      <c r="U736" s="246">
        <f>IF(L736="nio",0,IF(O736&gt;0,O736*J736/AA736,0))*VLOOKUP(B736,'2-Kosten per locatie'!$A$14:$C$56,3,FALSE)</f>
        <v>0</v>
      </c>
      <c r="V736" s="246">
        <f>IF(L736="nio",0,IF(P736&gt;0,P736*J736/Z736,0))*VLOOKUP(B736,'2-Kosten per locatie'!$A$14:$C$56,3,FALSE)</f>
        <v>0</v>
      </c>
      <c r="W736" s="246">
        <f>IF(L736="nio",0,IF(Q736&gt;0,Q736*J736/AA736,0))*VLOOKUP(B736,'2-Kosten per locatie'!$A$14:$C$56,3,FALSE)</f>
        <v>0</v>
      </c>
      <c r="X736" s="337">
        <f>IF(L736="nio",0,IF(L736&gt;0,VLOOKUP(H736,'3-Productie normen'!A:L,VLOOKUP(L736,'3-Productie normen'!$B$35:$C$38,2,FALSE),FALSE)))</f>
        <v>0</v>
      </c>
      <c r="Y736" s="337">
        <f t="shared" si="155"/>
        <v>0</v>
      </c>
      <c r="Z736" s="337">
        <f t="shared" si="156"/>
        <v>0</v>
      </c>
      <c r="AA736" s="337">
        <f t="shared" si="157"/>
        <v>0</v>
      </c>
      <c r="AB736" s="338" t="str">
        <f>VLOOKUP(H736,'3-Productie normen'!A:O,12,FALSE)</f>
        <v>V</v>
      </c>
      <c r="AC736" s="338"/>
      <c r="AE736" s="339">
        <f t="shared" si="160"/>
        <v>4080</v>
      </c>
    </row>
    <row r="737" spans="1:31" ht="14.1" customHeight="1">
      <c r="A737" s="71">
        <v>737</v>
      </c>
      <c r="B737" s="482" t="s">
        <v>77</v>
      </c>
      <c r="C737" s="482"/>
      <c r="D737" s="485" t="s">
        <v>231</v>
      </c>
      <c r="E737" s="334" t="s">
        <v>867</v>
      </c>
      <c r="F737" s="513" t="s">
        <v>185</v>
      </c>
      <c r="G737" s="298" t="s">
        <v>706</v>
      </c>
      <c r="H737" s="314" t="s">
        <v>138</v>
      </c>
      <c r="I737" s="459" t="s">
        <v>191</v>
      </c>
      <c r="J737" s="341">
        <v>32</v>
      </c>
      <c r="K737" s="336">
        <f t="shared" si="154"/>
        <v>255</v>
      </c>
      <c r="L737" s="247">
        <v>255</v>
      </c>
      <c r="M737" s="247"/>
      <c r="N737" s="247"/>
      <c r="O737" s="247"/>
      <c r="P737" s="247"/>
      <c r="Q737" s="247"/>
      <c r="R737" s="246" t="e">
        <f>IF(L737="nio",0,IF(L737&gt;0,L737*J737/X737,0))*VLOOKUP(B737,'2-Kosten per locatie'!$A$14:$C$56,3,FALSE)</f>
        <v>#DIV/0!</v>
      </c>
      <c r="S737" s="246">
        <f>IF(L737="nio",0,IF(M737&gt;0,M737*J737/Y737,0))*VLOOKUP(B737,'2-Kosten per locatie'!$A$14:$C$56,3,FALSE)</f>
        <v>0</v>
      </c>
      <c r="T737" s="246">
        <f>IF(L737="nio",0,IF(N737&gt;0,N737*J737/Z737,0))*VLOOKUP(B737,'2-Kosten per locatie'!$A$14:$C$56,3,FALSE)</f>
        <v>0</v>
      </c>
      <c r="U737" s="246">
        <f>IF(L737="nio",0,IF(O737&gt;0,O737*J737/AA737,0))*VLOOKUP(B737,'2-Kosten per locatie'!$A$14:$C$56,3,FALSE)</f>
        <v>0</v>
      </c>
      <c r="V737" s="246">
        <f>IF(L737="nio",0,IF(P737&gt;0,P737*J737/Z737,0))*VLOOKUP(B737,'2-Kosten per locatie'!$A$14:$C$56,3,FALSE)</f>
        <v>0</v>
      </c>
      <c r="W737" s="246">
        <f>IF(L737="nio",0,IF(Q737&gt;0,Q737*J737/AA737,0))*VLOOKUP(B737,'2-Kosten per locatie'!$A$14:$C$56,3,FALSE)</f>
        <v>0</v>
      </c>
      <c r="X737" s="337">
        <f>IF(L737="nio",0,IF(L737&gt;0,VLOOKUP(H737,'3-Productie normen'!A:L,VLOOKUP(L737,'3-Productie normen'!$B$35:$C$38,2,FALSE),FALSE)))</f>
        <v>0</v>
      </c>
      <c r="Y737" s="337">
        <f t="shared" si="155"/>
        <v>0</v>
      </c>
      <c r="Z737" s="337">
        <f t="shared" si="156"/>
        <v>0</v>
      </c>
      <c r="AA737" s="337">
        <f t="shared" si="157"/>
        <v>0</v>
      </c>
      <c r="AB737" s="338" t="str">
        <f>VLOOKUP(H737,'3-Productie normen'!A:O,12,FALSE)</f>
        <v>V</v>
      </c>
      <c r="AC737" s="338"/>
      <c r="AE737" s="339">
        <f t="shared" si="160"/>
        <v>8160</v>
      </c>
    </row>
    <row r="738" spans="1:31" ht="14.1" customHeight="1">
      <c r="A738" s="71">
        <v>738</v>
      </c>
      <c r="B738" s="482" t="s">
        <v>77</v>
      </c>
      <c r="C738" s="482"/>
      <c r="D738" s="485" t="s">
        <v>231</v>
      </c>
      <c r="E738" s="334" t="s">
        <v>868</v>
      </c>
      <c r="F738" s="513" t="s">
        <v>185</v>
      </c>
      <c r="G738" s="298" t="s">
        <v>869</v>
      </c>
      <c r="H738" s="314" t="s">
        <v>128</v>
      </c>
      <c r="I738" s="69" t="s">
        <v>187</v>
      </c>
      <c r="J738" s="341">
        <v>121.5</v>
      </c>
      <c r="K738" s="336">
        <f t="shared" si="154"/>
        <v>255</v>
      </c>
      <c r="L738" s="247">
        <v>255</v>
      </c>
      <c r="M738" s="247"/>
      <c r="N738" s="247"/>
      <c r="O738" s="247"/>
      <c r="P738" s="247"/>
      <c r="Q738" s="247"/>
      <c r="R738" s="246" t="e">
        <f>IF(L738="nio",0,IF(L738&gt;0,L738*J738/X738,0))*VLOOKUP(B738,'2-Kosten per locatie'!$A$14:$C$56,3,FALSE)</f>
        <v>#DIV/0!</v>
      </c>
      <c r="S738" s="246">
        <f>IF(L738="nio",0,IF(M738&gt;0,M738*J738/Y738,0))*VLOOKUP(B738,'2-Kosten per locatie'!$A$14:$C$56,3,FALSE)</f>
        <v>0</v>
      </c>
      <c r="T738" s="246">
        <f>IF(L738="nio",0,IF(N738&gt;0,N738*J738/Z738,0))*VLOOKUP(B738,'2-Kosten per locatie'!$A$14:$C$56,3,FALSE)</f>
        <v>0</v>
      </c>
      <c r="U738" s="246">
        <f>IF(L738="nio",0,IF(O738&gt;0,O738*J738/AA738,0))*VLOOKUP(B738,'2-Kosten per locatie'!$A$14:$C$56,3,FALSE)</f>
        <v>0</v>
      </c>
      <c r="V738" s="246">
        <f>IF(L738="nio",0,IF(P738&gt;0,P738*J738/Z738,0))*VLOOKUP(B738,'2-Kosten per locatie'!$A$14:$C$56,3,FALSE)</f>
        <v>0</v>
      </c>
      <c r="W738" s="246">
        <f>IF(L738="nio",0,IF(Q738&gt;0,Q738*J738/AA738,0))*VLOOKUP(B738,'2-Kosten per locatie'!$A$14:$C$56,3,FALSE)</f>
        <v>0</v>
      </c>
      <c r="X738" s="337">
        <f>IF(L738="nio",0,IF(L738&gt;0,VLOOKUP(H738,'3-Productie normen'!A:L,VLOOKUP(L738,'3-Productie normen'!$B$35:$C$38,2,FALSE),FALSE)))</f>
        <v>0</v>
      </c>
      <c r="Y738" s="337">
        <f t="shared" si="155"/>
        <v>0</v>
      </c>
      <c r="Z738" s="337">
        <f t="shared" si="156"/>
        <v>0</v>
      </c>
      <c r="AA738" s="337">
        <f t="shared" si="157"/>
        <v>0</v>
      </c>
      <c r="AB738" s="338" t="str">
        <f>VLOOKUP(H738,'3-Productie normen'!A:O,12,FALSE)</f>
        <v>B</v>
      </c>
      <c r="AC738" s="338"/>
      <c r="AE738" s="339">
        <f t="shared" si="160"/>
        <v>30982.5</v>
      </c>
    </row>
    <row r="739" spans="1:31" ht="14.1" customHeight="1">
      <c r="A739" s="71">
        <v>739</v>
      </c>
      <c r="B739" s="482" t="s">
        <v>77</v>
      </c>
      <c r="C739" s="482"/>
      <c r="D739" s="538" t="s">
        <v>231</v>
      </c>
      <c r="E739" s="334" t="s">
        <v>870</v>
      </c>
      <c r="F739" s="513" t="s">
        <v>185</v>
      </c>
      <c r="G739" s="298" t="s">
        <v>871</v>
      </c>
      <c r="H739" s="314" t="s">
        <v>145</v>
      </c>
      <c r="I739" s="459" t="s">
        <v>187</v>
      </c>
      <c r="J739" s="341">
        <v>30.5</v>
      </c>
      <c r="K739" s="336">
        <f t="shared" si="154"/>
        <v>255</v>
      </c>
      <c r="L739" s="247">
        <v>255</v>
      </c>
      <c r="M739" s="247"/>
      <c r="N739" s="247"/>
      <c r="O739" s="247"/>
      <c r="P739" s="247"/>
      <c r="Q739" s="247"/>
      <c r="R739" s="246" t="e">
        <f>IF(L739="nio",0,IF(L739&gt;0,L739*J739/X739,0))*VLOOKUP(B739,'2-Kosten per locatie'!$A$14:$C$56,3,FALSE)</f>
        <v>#DIV/0!</v>
      </c>
      <c r="S739" s="246">
        <f>IF(L739="nio",0,IF(M739&gt;0,M739*J739/Y739,0))*VLOOKUP(B739,'2-Kosten per locatie'!$A$14:$C$56,3,FALSE)</f>
        <v>0</v>
      </c>
      <c r="T739" s="246">
        <f>IF(L739="nio",0,IF(N739&gt;0,N739*J739/Z739,0))*VLOOKUP(B739,'2-Kosten per locatie'!$A$14:$C$56,3,FALSE)</f>
        <v>0</v>
      </c>
      <c r="U739" s="246">
        <f>IF(L739="nio",0,IF(O739&gt;0,O739*J739/AA739,0))*VLOOKUP(B739,'2-Kosten per locatie'!$A$14:$C$56,3,FALSE)</f>
        <v>0</v>
      </c>
      <c r="V739" s="246">
        <f>IF(L739="nio",0,IF(P739&gt;0,P739*J739/Z739,0))*VLOOKUP(B739,'2-Kosten per locatie'!$A$14:$C$56,3,FALSE)</f>
        <v>0</v>
      </c>
      <c r="W739" s="246">
        <f>IF(L739="nio",0,IF(Q739&gt;0,Q739*J739/AA739,0))*VLOOKUP(B739,'2-Kosten per locatie'!$A$14:$C$56,3,FALSE)</f>
        <v>0</v>
      </c>
      <c r="X739" s="337">
        <f>IF(L739="nio",0,IF(L739&gt;0,VLOOKUP(H739,'3-Productie normen'!A:L,VLOOKUP(L739,'3-Productie normen'!$B$35:$C$38,2,FALSE),FALSE)))</f>
        <v>0</v>
      </c>
      <c r="Y739" s="337">
        <f t="shared" si="155"/>
        <v>0</v>
      </c>
      <c r="Z739" s="337">
        <f t="shared" si="156"/>
        <v>0</v>
      </c>
      <c r="AA739" s="337">
        <f t="shared" si="157"/>
        <v>0</v>
      </c>
      <c r="AB739" s="338" t="str">
        <f>VLOOKUP(H739,'3-Productie normen'!A:O,12,FALSE)</f>
        <v>B</v>
      </c>
      <c r="AC739" s="338"/>
      <c r="AE739" s="339">
        <f t="shared" si="160"/>
        <v>7777.5</v>
      </c>
    </row>
    <row r="740" spans="1:31" ht="14.1" customHeight="1">
      <c r="A740" s="71">
        <v>740</v>
      </c>
      <c r="B740" s="482" t="s">
        <v>77</v>
      </c>
      <c r="C740" s="482"/>
      <c r="D740" s="485" t="s">
        <v>231</v>
      </c>
      <c r="E740" s="334" t="s">
        <v>872</v>
      </c>
      <c r="F740" s="513" t="s">
        <v>185</v>
      </c>
      <c r="G740" s="298" t="s">
        <v>873</v>
      </c>
      <c r="H740" s="314" t="s">
        <v>145</v>
      </c>
      <c r="I740" s="459" t="s">
        <v>187</v>
      </c>
      <c r="J740" s="341">
        <v>33</v>
      </c>
      <c r="K740" s="336">
        <f t="shared" si="154"/>
        <v>255</v>
      </c>
      <c r="L740" s="247">
        <v>255</v>
      </c>
      <c r="M740" s="247"/>
      <c r="N740" s="247"/>
      <c r="O740" s="247"/>
      <c r="P740" s="247"/>
      <c r="Q740" s="247"/>
      <c r="R740" s="246" t="e">
        <f>IF(L740="nio",0,IF(L740&gt;0,L740*J740/X740,0))*VLOOKUP(B740,'2-Kosten per locatie'!$A$14:$C$56,3,FALSE)</f>
        <v>#DIV/0!</v>
      </c>
      <c r="S740" s="246">
        <f>IF(L740="nio",0,IF(M740&gt;0,M740*J740/Y740,0))*VLOOKUP(B740,'2-Kosten per locatie'!$A$14:$C$56,3,FALSE)</f>
        <v>0</v>
      </c>
      <c r="T740" s="246">
        <f>IF(L740="nio",0,IF(N740&gt;0,N740*J740/Z740,0))*VLOOKUP(B740,'2-Kosten per locatie'!$A$14:$C$56,3,FALSE)</f>
        <v>0</v>
      </c>
      <c r="U740" s="246">
        <f>IF(L740="nio",0,IF(O740&gt;0,O740*J740/AA740,0))*VLOOKUP(B740,'2-Kosten per locatie'!$A$14:$C$56,3,FALSE)</f>
        <v>0</v>
      </c>
      <c r="V740" s="246">
        <f>IF(L740="nio",0,IF(P740&gt;0,P740*J740/Z740,0))*VLOOKUP(B740,'2-Kosten per locatie'!$A$14:$C$56,3,FALSE)</f>
        <v>0</v>
      </c>
      <c r="W740" s="246">
        <f>IF(L740="nio",0,IF(Q740&gt;0,Q740*J740/AA740,0))*VLOOKUP(B740,'2-Kosten per locatie'!$A$14:$C$56,3,FALSE)</f>
        <v>0</v>
      </c>
      <c r="X740" s="337">
        <f>IF(L740="nio",0,IF(L740&gt;0,VLOOKUP(H740,'3-Productie normen'!A:L,VLOOKUP(L740,'3-Productie normen'!$B$35:$C$38,2,FALSE),FALSE)))</f>
        <v>0</v>
      </c>
      <c r="Y740" s="337">
        <f t="shared" si="155"/>
        <v>0</v>
      </c>
      <c r="Z740" s="337">
        <f t="shared" si="156"/>
        <v>0</v>
      </c>
      <c r="AA740" s="337">
        <f t="shared" si="157"/>
        <v>0</v>
      </c>
      <c r="AB740" s="338" t="str">
        <f>VLOOKUP(H740,'3-Productie normen'!A:O,12,FALSE)</f>
        <v>B</v>
      </c>
      <c r="AC740" s="338"/>
      <c r="AE740" s="339">
        <f t="shared" si="160"/>
        <v>8415</v>
      </c>
    </row>
    <row r="741" spans="1:31" ht="14.1" customHeight="1">
      <c r="A741" s="71">
        <v>741</v>
      </c>
      <c r="B741" s="482" t="s">
        <v>77</v>
      </c>
      <c r="C741" s="482"/>
      <c r="D741" s="485" t="s">
        <v>231</v>
      </c>
      <c r="E741" s="334" t="s">
        <v>874</v>
      </c>
      <c r="F741" s="513" t="s">
        <v>185</v>
      </c>
      <c r="G741" s="298" t="s">
        <v>189</v>
      </c>
      <c r="H741" s="314" t="s">
        <v>128</v>
      </c>
      <c r="I741" s="69" t="s">
        <v>187</v>
      </c>
      <c r="J741" s="341">
        <v>27.5</v>
      </c>
      <c r="K741" s="336">
        <f t="shared" si="154"/>
        <v>255</v>
      </c>
      <c r="L741" s="247">
        <v>255</v>
      </c>
      <c r="M741" s="247"/>
      <c r="N741" s="247"/>
      <c r="O741" s="247"/>
      <c r="P741" s="247"/>
      <c r="Q741" s="247"/>
      <c r="R741" s="246" t="e">
        <f>IF(L741="nio",0,IF(L741&gt;0,L741*J741/X741,0))*VLOOKUP(B741,'2-Kosten per locatie'!$A$14:$C$56,3,FALSE)</f>
        <v>#DIV/0!</v>
      </c>
      <c r="S741" s="246">
        <f>IF(L741="nio",0,IF(M741&gt;0,M741*J741/Y741,0))*VLOOKUP(B741,'2-Kosten per locatie'!$A$14:$C$56,3,FALSE)</f>
        <v>0</v>
      </c>
      <c r="T741" s="246">
        <f>IF(L741="nio",0,IF(N741&gt;0,N741*J741/Z741,0))*VLOOKUP(B741,'2-Kosten per locatie'!$A$14:$C$56,3,FALSE)</f>
        <v>0</v>
      </c>
      <c r="U741" s="246">
        <f>IF(L741="nio",0,IF(O741&gt;0,O741*J741/AA741,0))*VLOOKUP(B741,'2-Kosten per locatie'!$A$14:$C$56,3,FALSE)</f>
        <v>0</v>
      </c>
      <c r="V741" s="246">
        <f>IF(L741="nio",0,IF(P741&gt;0,P741*J741/Z741,0))*VLOOKUP(B741,'2-Kosten per locatie'!$A$14:$C$56,3,FALSE)</f>
        <v>0</v>
      </c>
      <c r="W741" s="246">
        <f>IF(L741="nio",0,IF(Q741&gt;0,Q741*J741/AA741,0))*VLOOKUP(B741,'2-Kosten per locatie'!$A$14:$C$56,3,FALSE)</f>
        <v>0</v>
      </c>
      <c r="X741" s="337">
        <f>IF(L741="nio",0,IF(L741&gt;0,VLOOKUP(H741,'3-Productie normen'!A:L,VLOOKUP(L741,'3-Productie normen'!$B$35:$C$38,2,FALSE),FALSE)))</f>
        <v>0</v>
      </c>
      <c r="Y741" s="337">
        <f t="shared" si="155"/>
        <v>0</v>
      </c>
      <c r="Z741" s="337">
        <f t="shared" si="156"/>
        <v>0</v>
      </c>
      <c r="AA741" s="337">
        <f t="shared" si="157"/>
        <v>0</v>
      </c>
      <c r="AB741" s="338" t="str">
        <f>VLOOKUP(H741,'3-Productie normen'!A:O,12,FALSE)</f>
        <v>B</v>
      </c>
      <c r="AC741" s="338"/>
      <c r="AE741" s="339">
        <f t="shared" si="160"/>
        <v>7012.5</v>
      </c>
    </row>
    <row r="742" spans="1:31" ht="14.1" customHeight="1">
      <c r="A742" s="71">
        <v>742</v>
      </c>
      <c r="B742" s="482" t="s">
        <v>77</v>
      </c>
      <c r="C742" s="482"/>
      <c r="D742" s="485" t="s">
        <v>231</v>
      </c>
      <c r="E742" s="334" t="s">
        <v>875</v>
      </c>
      <c r="F742" s="513" t="s">
        <v>185</v>
      </c>
      <c r="G742" s="298" t="s">
        <v>876</v>
      </c>
      <c r="H742" s="314" t="s">
        <v>128</v>
      </c>
      <c r="I742" s="69" t="s">
        <v>187</v>
      </c>
      <c r="J742" s="341">
        <v>52</v>
      </c>
      <c r="K742" s="336">
        <f t="shared" si="154"/>
        <v>255</v>
      </c>
      <c r="L742" s="247">
        <v>255</v>
      </c>
      <c r="M742" s="247"/>
      <c r="N742" s="247"/>
      <c r="O742" s="247"/>
      <c r="P742" s="247"/>
      <c r="Q742" s="247"/>
      <c r="R742" s="246" t="e">
        <f>IF(L742="nio",0,IF(L742&gt;0,L742*J742/X742,0))*VLOOKUP(B742,'2-Kosten per locatie'!$A$14:$C$56,3,FALSE)</f>
        <v>#DIV/0!</v>
      </c>
      <c r="S742" s="246">
        <f>IF(L742="nio",0,IF(M742&gt;0,M742*J742/Y742,0))*VLOOKUP(B742,'2-Kosten per locatie'!$A$14:$C$56,3,FALSE)</f>
        <v>0</v>
      </c>
      <c r="T742" s="246">
        <f>IF(L742="nio",0,IF(N742&gt;0,N742*J742/Z742,0))*VLOOKUP(B742,'2-Kosten per locatie'!$A$14:$C$56,3,FALSE)</f>
        <v>0</v>
      </c>
      <c r="U742" s="246">
        <f>IF(L742="nio",0,IF(O742&gt;0,O742*J742/AA742,0))*VLOOKUP(B742,'2-Kosten per locatie'!$A$14:$C$56,3,FALSE)</f>
        <v>0</v>
      </c>
      <c r="V742" s="246">
        <f>IF(L742="nio",0,IF(P742&gt;0,P742*J742/Z742,0))*VLOOKUP(B742,'2-Kosten per locatie'!$A$14:$C$56,3,FALSE)</f>
        <v>0</v>
      </c>
      <c r="W742" s="246">
        <f>IF(L742="nio",0,IF(Q742&gt;0,Q742*J742/AA742,0))*VLOOKUP(B742,'2-Kosten per locatie'!$A$14:$C$56,3,FALSE)</f>
        <v>0</v>
      </c>
      <c r="X742" s="337">
        <f>IF(L742="nio",0,IF(L742&gt;0,VLOOKUP(H742,'3-Productie normen'!A:L,VLOOKUP(L742,'3-Productie normen'!$B$35:$C$38,2,FALSE),FALSE)))</f>
        <v>0</v>
      </c>
      <c r="Y742" s="337">
        <f t="shared" si="155"/>
        <v>0</v>
      </c>
      <c r="Z742" s="337">
        <f t="shared" si="156"/>
        <v>0</v>
      </c>
      <c r="AA742" s="337">
        <f t="shared" si="157"/>
        <v>0</v>
      </c>
      <c r="AB742" s="338" t="str">
        <f>VLOOKUP(H742,'3-Productie normen'!A:O,12,FALSE)</f>
        <v>B</v>
      </c>
      <c r="AC742" s="338"/>
      <c r="AE742" s="339">
        <f t="shared" si="160"/>
        <v>13260</v>
      </c>
    </row>
    <row r="743" spans="1:31" ht="14.1" customHeight="1">
      <c r="A743" s="71">
        <v>743</v>
      </c>
      <c r="B743" s="482" t="s">
        <v>77</v>
      </c>
      <c r="C743" s="482"/>
      <c r="D743" s="485" t="s">
        <v>231</v>
      </c>
      <c r="E743" s="334" t="s">
        <v>877</v>
      </c>
      <c r="F743" s="513" t="s">
        <v>185</v>
      </c>
      <c r="G743" s="298" t="s">
        <v>878</v>
      </c>
      <c r="H743" s="314" t="s">
        <v>135</v>
      </c>
      <c r="I743" s="69" t="s">
        <v>191</v>
      </c>
      <c r="J743" s="341">
        <v>1.4</v>
      </c>
      <c r="K743" s="336">
        <f t="shared" si="154"/>
        <v>255</v>
      </c>
      <c r="L743" s="247">
        <v>255</v>
      </c>
      <c r="M743" s="247"/>
      <c r="N743" s="247"/>
      <c r="O743" s="247"/>
      <c r="P743" s="247"/>
      <c r="Q743" s="247"/>
      <c r="R743" s="246" t="e">
        <f>IF(L743="nio",0,IF(L743&gt;0,L743*J743/X743,0))*VLOOKUP(B743,'2-Kosten per locatie'!$A$14:$C$56,3,FALSE)</f>
        <v>#DIV/0!</v>
      </c>
      <c r="S743" s="246">
        <f>IF(L743="nio",0,IF(M743&gt;0,M743*J743/Y743,0))*VLOOKUP(B743,'2-Kosten per locatie'!$A$14:$C$56,3,FALSE)</f>
        <v>0</v>
      </c>
      <c r="T743" s="246">
        <f>IF(L743="nio",0,IF(N743&gt;0,N743*J743/Z743,0))*VLOOKUP(B743,'2-Kosten per locatie'!$A$14:$C$56,3,FALSE)</f>
        <v>0</v>
      </c>
      <c r="U743" s="246">
        <f>IF(L743="nio",0,IF(O743&gt;0,O743*J743/AA743,0))*VLOOKUP(B743,'2-Kosten per locatie'!$A$14:$C$56,3,FALSE)</f>
        <v>0</v>
      </c>
      <c r="V743" s="246">
        <f>IF(L743="nio",0,IF(P743&gt;0,P743*J743/Z743,0))*VLOOKUP(B743,'2-Kosten per locatie'!$A$14:$C$56,3,FALSE)</f>
        <v>0</v>
      </c>
      <c r="W743" s="246">
        <f>IF(L743="nio",0,IF(Q743&gt;0,Q743*J743/AA743,0))*VLOOKUP(B743,'2-Kosten per locatie'!$A$14:$C$56,3,FALSE)</f>
        <v>0</v>
      </c>
      <c r="X743" s="337">
        <f>IF(L743="nio",0,IF(L743&gt;0,VLOOKUP(H743,'3-Productie normen'!A:L,VLOOKUP(L743,'3-Productie normen'!$B$35:$C$38,2,FALSE),FALSE)))</f>
        <v>0</v>
      </c>
      <c r="Y743" s="337">
        <f t="shared" si="155"/>
        <v>0</v>
      </c>
      <c r="Z743" s="337">
        <f t="shared" si="156"/>
        <v>0</v>
      </c>
      <c r="AA743" s="337">
        <f t="shared" si="157"/>
        <v>0</v>
      </c>
      <c r="AB743" s="338" t="str">
        <f>VLOOKUP(H743,'3-Productie normen'!A:O,12,FALSE)</f>
        <v>V</v>
      </c>
      <c r="AC743" s="338"/>
      <c r="AE743" s="339">
        <f t="shared" si="160"/>
        <v>357</v>
      </c>
    </row>
    <row r="744" spans="1:31" ht="14.1" customHeight="1">
      <c r="A744" s="71">
        <v>744</v>
      </c>
      <c r="B744" s="482" t="s">
        <v>77</v>
      </c>
      <c r="C744" s="482"/>
      <c r="D744" s="485" t="s">
        <v>231</v>
      </c>
      <c r="E744" s="334" t="s">
        <v>879</v>
      </c>
      <c r="F744" s="513" t="s">
        <v>185</v>
      </c>
      <c r="G744" s="298" t="s">
        <v>237</v>
      </c>
      <c r="H744" s="314" t="s">
        <v>135</v>
      </c>
      <c r="I744" s="69" t="s">
        <v>195</v>
      </c>
      <c r="J744" s="341">
        <v>70.8</v>
      </c>
      <c r="K744" s="336">
        <f t="shared" si="154"/>
        <v>255</v>
      </c>
      <c r="L744" s="247">
        <v>255</v>
      </c>
      <c r="M744" s="247"/>
      <c r="N744" s="247"/>
      <c r="O744" s="247"/>
      <c r="P744" s="247"/>
      <c r="Q744" s="247"/>
      <c r="R744" s="246" t="e">
        <f>IF(L744="nio",0,IF(L744&gt;0,L744*J744/X744,0))*VLOOKUP(B744,'2-Kosten per locatie'!$A$14:$C$56,3,FALSE)</f>
        <v>#DIV/0!</v>
      </c>
      <c r="S744" s="246">
        <f>IF(L744="nio",0,IF(M744&gt;0,M744*J744/Y744,0))*VLOOKUP(B744,'2-Kosten per locatie'!$A$14:$C$56,3,FALSE)</f>
        <v>0</v>
      </c>
      <c r="T744" s="246">
        <f>IF(L744="nio",0,IF(N744&gt;0,N744*J744/Z744,0))*VLOOKUP(B744,'2-Kosten per locatie'!$A$14:$C$56,3,FALSE)</f>
        <v>0</v>
      </c>
      <c r="U744" s="246">
        <f>IF(L744="nio",0,IF(O744&gt;0,O744*J744/AA744,0))*VLOOKUP(B744,'2-Kosten per locatie'!$A$14:$C$56,3,FALSE)</f>
        <v>0</v>
      </c>
      <c r="V744" s="246">
        <f>IF(L744="nio",0,IF(P744&gt;0,P744*J744/Z744,0))*VLOOKUP(B744,'2-Kosten per locatie'!$A$14:$C$56,3,FALSE)</f>
        <v>0</v>
      </c>
      <c r="W744" s="246">
        <f>IF(L744="nio",0,IF(Q744&gt;0,Q744*J744/AA744,0))*VLOOKUP(B744,'2-Kosten per locatie'!$A$14:$C$56,3,FALSE)</f>
        <v>0</v>
      </c>
      <c r="X744" s="337">
        <f>IF(L744="nio",0,IF(L744&gt;0,VLOOKUP(H744,'3-Productie normen'!A:L,VLOOKUP(L744,'3-Productie normen'!$B$35:$C$38,2,FALSE),FALSE)))</f>
        <v>0</v>
      </c>
      <c r="Y744" s="337">
        <f t="shared" si="155"/>
        <v>0</v>
      </c>
      <c r="Z744" s="337">
        <f t="shared" si="156"/>
        <v>0</v>
      </c>
      <c r="AA744" s="337">
        <f t="shared" si="157"/>
        <v>0</v>
      </c>
      <c r="AB744" s="338" t="str">
        <f>VLOOKUP(H744,'3-Productie normen'!A:O,12,FALSE)</f>
        <v>V</v>
      </c>
      <c r="AC744" s="338"/>
      <c r="AE744" s="339">
        <f t="shared" si="160"/>
        <v>18054</v>
      </c>
    </row>
    <row r="745" spans="1:31" ht="14.1" customHeight="1">
      <c r="A745" s="71">
        <v>745</v>
      </c>
      <c r="B745" s="482" t="s">
        <v>77</v>
      </c>
      <c r="C745" s="482"/>
      <c r="D745" s="485" t="s">
        <v>280</v>
      </c>
      <c r="E745" s="334" t="s">
        <v>880</v>
      </c>
      <c r="F745" s="513" t="s">
        <v>185</v>
      </c>
      <c r="G745" s="298" t="s">
        <v>220</v>
      </c>
      <c r="H745" s="314" t="s">
        <v>143</v>
      </c>
      <c r="I745" s="69" t="s">
        <v>203</v>
      </c>
      <c r="J745" s="341">
        <v>6</v>
      </c>
      <c r="K745" s="336">
        <f t="shared" si="154"/>
        <v>255</v>
      </c>
      <c r="L745" s="247">
        <v>255</v>
      </c>
      <c r="M745" s="247"/>
      <c r="N745" s="247"/>
      <c r="O745" s="247"/>
      <c r="P745" s="247"/>
      <c r="Q745" s="247"/>
      <c r="R745" s="246" t="e">
        <f>IF(L745="nio",0,IF(L745&gt;0,L745*J745/X745,0))*VLOOKUP(B745,'2-Kosten per locatie'!$A$14:$C$56,3,FALSE)</f>
        <v>#DIV/0!</v>
      </c>
      <c r="S745" s="246">
        <f>IF(L745="nio",0,IF(M745&gt;0,M745*J745/Y745,0))*VLOOKUP(B745,'2-Kosten per locatie'!$A$14:$C$56,3,FALSE)</f>
        <v>0</v>
      </c>
      <c r="T745" s="246">
        <f>IF(L745="nio",0,IF(N745&gt;0,N745*J745/Z745,0))*VLOOKUP(B745,'2-Kosten per locatie'!$A$14:$C$56,3,FALSE)</f>
        <v>0</v>
      </c>
      <c r="U745" s="246">
        <f>IF(L745="nio",0,IF(O745&gt;0,O745*J745/AA745,0))*VLOOKUP(B745,'2-Kosten per locatie'!$A$14:$C$56,3,FALSE)</f>
        <v>0</v>
      </c>
      <c r="V745" s="246">
        <f>IF(L745="nio",0,IF(P745&gt;0,P745*J745/Z745,0))*VLOOKUP(B745,'2-Kosten per locatie'!$A$14:$C$56,3,FALSE)</f>
        <v>0</v>
      </c>
      <c r="W745" s="246">
        <f>IF(L745="nio",0,IF(Q745&gt;0,Q745*J745/AA745,0))*VLOOKUP(B745,'2-Kosten per locatie'!$A$14:$C$56,3,FALSE)</f>
        <v>0</v>
      </c>
      <c r="X745" s="337">
        <f>IF(L745="nio",0,IF(L745&gt;0,VLOOKUP(H745,'3-Productie normen'!A:L,VLOOKUP(L745,'3-Productie normen'!$B$35:$C$38,2,FALSE),FALSE)))</f>
        <v>0</v>
      </c>
      <c r="Y745" s="337">
        <f t="shared" si="155"/>
        <v>0</v>
      </c>
      <c r="Z745" s="337">
        <f t="shared" si="156"/>
        <v>0</v>
      </c>
      <c r="AA745" s="337">
        <f t="shared" si="157"/>
        <v>0</v>
      </c>
      <c r="AB745" s="338" t="str">
        <f>VLOOKUP(H745,'3-Productie normen'!A:O,12,FALSE)</f>
        <v>V</v>
      </c>
      <c r="AC745" s="338"/>
      <c r="AE745" s="339">
        <f t="shared" si="160"/>
        <v>1530</v>
      </c>
    </row>
    <row r="746" spans="1:31" ht="14.1" customHeight="1">
      <c r="A746" s="71">
        <v>746</v>
      </c>
      <c r="B746" s="482" t="s">
        <v>77</v>
      </c>
      <c r="C746" s="482"/>
      <c r="D746" s="485" t="s">
        <v>231</v>
      </c>
      <c r="E746" s="334" t="s">
        <v>881</v>
      </c>
      <c r="F746" s="513" t="s">
        <v>185</v>
      </c>
      <c r="G746" s="298" t="s">
        <v>781</v>
      </c>
      <c r="H746" s="69" t="s">
        <v>133</v>
      </c>
      <c r="I746" s="69" t="s">
        <v>195</v>
      </c>
      <c r="J746" s="341">
        <v>11.75</v>
      </c>
      <c r="K746" s="336">
        <f t="shared" si="154"/>
        <v>255</v>
      </c>
      <c r="L746" s="247">
        <v>255</v>
      </c>
      <c r="M746" s="247"/>
      <c r="N746" s="247"/>
      <c r="O746" s="247"/>
      <c r="P746" s="247"/>
      <c r="Q746" s="247"/>
      <c r="R746" s="246" t="e">
        <f>IF(L746="nio",0,IF(L746&gt;0,L746*J746/X746,0))*VLOOKUP(B746,'2-Kosten per locatie'!$A$14:$C$56,3,FALSE)</f>
        <v>#DIV/0!</v>
      </c>
      <c r="S746" s="246">
        <f>IF(L746="nio",0,IF(M746&gt;0,M746*J746/Y746,0))*VLOOKUP(B746,'2-Kosten per locatie'!$A$14:$C$56,3,FALSE)</f>
        <v>0</v>
      </c>
      <c r="T746" s="246">
        <f>IF(L746="nio",0,IF(N746&gt;0,N746*J746/Z746,0))*VLOOKUP(B746,'2-Kosten per locatie'!$A$14:$C$56,3,FALSE)</f>
        <v>0</v>
      </c>
      <c r="U746" s="246">
        <f>IF(L746="nio",0,IF(O746&gt;0,O746*J746/AA746,0))*VLOOKUP(B746,'2-Kosten per locatie'!$A$14:$C$56,3,FALSE)</f>
        <v>0</v>
      </c>
      <c r="V746" s="246">
        <f>IF(L746="nio",0,IF(P746&gt;0,P746*J746/Z746,0))*VLOOKUP(B746,'2-Kosten per locatie'!$A$14:$C$56,3,FALSE)</f>
        <v>0</v>
      </c>
      <c r="W746" s="246">
        <f>IF(L746="nio",0,IF(Q746&gt;0,Q746*J746/AA746,0))*VLOOKUP(B746,'2-Kosten per locatie'!$A$14:$C$56,3,FALSE)</f>
        <v>0</v>
      </c>
      <c r="X746" s="337">
        <f>IF(L746="nio",0,IF(L746&gt;0,VLOOKUP(H746,'3-Productie normen'!A:L,VLOOKUP(L746,'3-Productie normen'!$B$35:$C$38,2,FALSE),FALSE)))</f>
        <v>0</v>
      </c>
      <c r="Y746" s="337">
        <f t="shared" si="155"/>
        <v>0</v>
      </c>
      <c r="Z746" s="337">
        <f t="shared" si="156"/>
        <v>0</v>
      </c>
      <c r="AA746" s="337">
        <f t="shared" si="157"/>
        <v>0</v>
      </c>
      <c r="AB746" s="338" t="str">
        <f>VLOOKUP(H746,'3-Productie normen'!A:O,12,FALSE)</f>
        <v>V</v>
      </c>
      <c r="AC746" s="338"/>
      <c r="AE746" s="339">
        <f t="shared" si="160"/>
        <v>2996.25</v>
      </c>
    </row>
    <row r="747" spans="1:31" ht="14.1" customHeight="1">
      <c r="A747" s="71">
        <v>747</v>
      </c>
      <c r="B747" s="482" t="s">
        <v>77</v>
      </c>
      <c r="C747" s="482"/>
      <c r="D747" s="485" t="s">
        <v>231</v>
      </c>
      <c r="E747" s="334" t="s">
        <v>882</v>
      </c>
      <c r="F747" s="513" t="s">
        <v>185</v>
      </c>
      <c r="G747" s="298" t="s">
        <v>218</v>
      </c>
      <c r="H747" s="314" t="s">
        <v>145</v>
      </c>
      <c r="I747" s="69" t="s">
        <v>191</v>
      </c>
      <c r="J747" s="341">
        <v>20</v>
      </c>
      <c r="K747" s="336">
        <f t="shared" si="154"/>
        <v>255</v>
      </c>
      <c r="L747" s="247">
        <v>255</v>
      </c>
      <c r="M747" s="247"/>
      <c r="N747" s="247"/>
      <c r="O747" s="247"/>
      <c r="P747" s="247"/>
      <c r="Q747" s="247"/>
      <c r="R747" s="246" t="e">
        <f>IF(L747="nio",0,IF(L747&gt;0,L747*J747/X747,0))*VLOOKUP(B747,'2-Kosten per locatie'!$A$14:$C$56,3,FALSE)</f>
        <v>#DIV/0!</v>
      </c>
      <c r="S747" s="246">
        <f>IF(L747="nio",0,IF(M747&gt;0,M747*J747/Y747,0))*VLOOKUP(B747,'2-Kosten per locatie'!$A$14:$C$56,3,FALSE)</f>
        <v>0</v>
      </c>
      <c r="T747" s="246">
        <f>IF(L747="nio",0,IF(N747&gt;0,N747*J747/Z747,0))*VLOOKUP(B747,'2-Kosten per locatie'!$A$14:$C$56,3,FALSE)</f>
        <v>0</v>
      </c>
      <c r="U747" s="246">
        <f>IF(L747="nio",0,IF(O747&gt;0,O747*J747/AA747,0))*VLOOKUP(B747,'2-Kosten per locatie'!$A$14:$C$56,3,FALSE)</f>
        <v>0</v>
      </c>
      <c r="V747" s="246">
        <f>IF(L747="nio",0,IF(P747&gt;0,P747*J747/Z747,0))*VLOOKUP(B747,'2-Kosten per locatie'!$A$14:$C$56,3,FALSE)</f>
        <v>0</v>
      </c>
      <c r="W747" s="246">
        <f>IF(L747="nio",0,IF(Q747&gt;0,Q747*J747/AA747,0))*VLOOKUP(B747,'2-Kosten per locatie'!$A$14:$C$56,3,FALSE)</f>
        <v>0</v>
      </c>
      <c r="X747" s="337">
        <f>IF(L747="nio",0,IF(L747&gt;0,VLOOKUP(H747,'3-Productie normen'!A:L,VLOOKUP(L747,'3-Productie normen'!$B$35:$C$38,2,FALSE),FALSE)))</f>
        <v>0</v>
      </c>
      <c r="Y747" s="337">
        <f t="shared" si="155"/>
        <v>0</v>
      </c>
      <c r="Z747" s="337">
        <f t="shared" si="156"/>
        <v>0</v>
      </c>
      <c r="AA747" s="337">
        <f t="shared" si="157"/>
        <v>0</v>
      </c>
      <c r="AB747" s="338" t="str">
        <f>VLOOKUP(H747,'3-Productie normen'!A:O,12,FALSE)</f>
        <v>B</v>
      </c>
      <c r="AC747" s="338"/>
      <c r="AE747" s="339">
        <f t="shared" si="160"/>
        <v>5100</v>
      </c>
    </row>
    <row r="748" spans="1:31" ht="14.1" customHeight="1">
      <c r="A748" s="71">
        <v>748</v>
      </c>
      <c r="B748" s="482" t="s">
        <v>77</v>
      </c>
      <c r="C748" s="482"/>
      <c r="D748" s="485" t="s">
        <v>231</v>
      </c>
      <c r="E748" s="334" t="s">
        <v>883</v>
      </c>
      <c r="F748" s="513" t="s">
        <v>185</v>
      </c>
      <c r="G748" s="298" t="s">
        <v>218</v>
      </c>
      <c r="H748" s="314" t="s">
        <v>145</v>
      </c>
      <c r="I748" s="69" t="s">
        <v>191</v>
      </c>
      <c r="J748" s="341">
        <v>21</v>
      </c>
      <c r="K748" s="336">
        <f t="shared" si="154"/>
        <v>255</v>
      </c>
      <c r="L748" s="247">
        <v>255</v>
      </c>
      <c r="M748" s="247"/>
      <c r="N748" s="247"/>
      <c r="O748" s="247"/>
      <c r="P748" s="247"/>
      <c r="Q748" s="247"/>
      <c r="R748" s="246" t="e">
        <f>IF(L748="nio",0,IF(L748&gt;0,L748*J748/X748,0))*VLOOKUP(B748,'2-Kosten per locatie'!$A$14:$C$56,3,FALSE)</f>
        <v>#DIV/0!</v>
      </c>
      <c r="S748" s="246">
        <f>IF(L748="nio",0,IF(M748&gt;0,M748*J748/Y748,0))*VLOOKUP(B748,'2-Kosten per locatie'!$A$14:$C$56,3,FALSE)</f>
        <v>0</v>
      </c>
      <c r="T748" s="246">
        <f>IF(L748="nio",0,IF(N748&gt;0,N748*J748/Z748,0))*VLOOKUP(B748,'2-Kosten per locatie'!$A$14:$C$56,3,FALSE)</f>
        <v>0</v>
      </c>
      <c r="U748" s="246">
        <f>IF(L748="nio",0,IF(O748&gt;0,O748*J748/AA748,0))*VLOOKUP(B748,'2-Kosten per locatie'!$A$14:$C$56,3,FALSE)</f>
        <v>0</v>
      </c>
      <c r="V748" s="246">
        <f>IF(L748="nio",0,IF(P748&gt;0,P748*J748/Z748,0))*VLOOKUP(B748,'2-Kosten per locatie'!$A$14:$C$56,3,FALSE)</f>
        <v>0</v>
      </c>
      <c r="W748" s="246">
        <f>IF(L748="nio",0,IF(Q748&gt;0,Q748*J748/AA748,0))*VLOOKUP(B748,'2-Kosten per locatie'!$A$14:$C$56,3,FALSE)</f>
        <v>0</v>
      </c>
      <c r="X748" s="337">
        <f>IF(L748="nio",0,IF(L748&gt;0,VLOOKUP(H748,'3-Productie normen'!A:L,VLOOKUP(L748,'3-Productie normen'!$B$35:$C$38,2,FALSE),FALSE)))</f>
        <v>0</v>
      </c>
      <c r="Y748" s="337">
        <f t="shared" si="155"/>
        <v>0</v>
      </c>
      <c r="Z748" s="337">
        <f t="shared" si="156"/>
        <v>0</v>
      </c>
      <c r="AA748" s="337">
        <f t="shared" si="157"/>
        <v>0</v>
      </c>
      <c r="AB748" s="338" t="str">
        <f>VLOOKUP(H748,'3-Productie normen'!A:O,12,FALSE)</f>
        <v>B</v>
      </c>
      <c r="AC748" s="338"/>
      <c r="AE748" s="339">
        <f t="shared" si="160"/>
        <v>5355</v>
      </c>
    </row>
    <row r="749" spans="1:31" ht="14.1" customHeight="1">
      <c r="A749" s="71">
        <v>749</v>
      </c>
      <c r="B749" s="482" t="s">
        <v>77</v>
      </c>
      <c r="C749" s="482"/>
      <c r="D749" s="485" t="s">
        <v>231</v>
      </c>
      <c r="E749" s="334" t="s">
        <v>884</v>
      </c>
      <c r="F749" s="513" t="s">
        <v>185</v>
      </c>
      <c r="G749" s="298" t="s">
        <v>196</v>
      </c>
      <c r="H749" s="314" t="s">
        <v>141</v>
      </c>
      <c r="I749" s="69" t="s">
        <v>195</v>
      </c>
      <c r="J749" s="341">
        <v>24.3</v>
      </c>
      <c r="K749" s="336">
        <f t="shared" si="154"/>
        <v>730</v>
      </c>
      <c r="L749" s="247">
        <v>255</v>
      </c>
      <c r="M749" s="247">
        <v>255</v>
      </c>
      <c r="N749" s="247">
        <v>102</v>
      </c>
      <c r="O749" s="247">
        <v>102</v>
      </c>
      <c r="P749" s="247">
        <v>8</v>
      </c>
      <c r="Q749" s="247">
        <v>8</v>
      </c>
      <c r="R749" s="246" t="e">
        <f>IF(L749="nio",0,IF(L749&gt;0,L749*J749/X749,0))*VLOOKUP(B749,'2-Kosten per locatie'!$A$14:$C$56,3,FALSE)</f>
        <v>#DIV/0!</v>
      </c>
      <c r="S749" s="246" t="e">
        <f>IF(L749="nio",0,IF(M749&gt;0,M749*J749/Y749,0))*VLOOKUP(B749,'2-Kosten per locatie'!$A$14:$C$56,3,FALSE)</f>
        <v>#DIV/0!</v>
      </c>
      <c r="T749" s="246" t="e">
        <f>IF(L749="nio",0,IF(N749&gt;0,N749*J749/Z749,0))*VLOOKUP(B749,'2-Kosten per locatie'!$A$14:$C$56,3,FALSE)</f>
        <v>#DIV/0!</v>
      </c>
      <c r="U749" s="246" t="e">
        <f>IF(L749="nio",0,IF(O749&gt;0,O749*J749/AA749,0))*VLOOKUP(B749,'2-Kosten per locatie'!$A$14:$C$56,3,FALSE)</f>
        <v>#DIV/0!</v>
      </c>
      <c r="V749" s="246" t="e">
        <f>IF(L749="nio",0,IF(P749&gt;0,P749*J749/Z749,0))*VLOOKUP(B749,'2-Kosten per locatie'!$A$14:$C$56,3,FALSE)</f>
        <v>#DIV/0!</v>
      </c>
      <c r="W749" s="246" t="e">
        <f>IF(L749="nio",0,IF(Q749&gt;0,Q749*J749/AA749,0))*VLOOKUP(B749,'2-Kosten per locatie'!$A$14:$C$56,3,FALSE)</f>
        <v>#DIV/0!</v>
      </c>
      <c r="X749" s="337">
        <f>IF(L749="nio",0,IF(L749&gt;0,VLOOKUP(H749,'3-Productie normen'!A:L,VLOOKUP(L749,'3-Productie normen'!$B$35:$C$38,2,FALSE),FALSE)))</f>
        <v>0</v>
      </c>
      <c r="Y749" s="337">
        <f t="shared" si="155"/>
        <v>0</v>
      </c>
      <c r="Z749" s="337">
        <f t="shared" si="156"/>
        <v>0</v>
      </c>
      <c r="AA749" s="337">
        <f t="shared" si="157"/>
        <v>0</v>
      </c>
      <c r="AB749" s="338" t="str">
        <f>VLOOKUP(H749,'3-Productie normen'!A:O,12,FALSE)</f>
        <v>S</v>
      </c>
      <c r="AC749" s="338"/>
      <c r="AE749" s="339">
        <f t="shared" si="160"/>
        <v>17739</v>
      </c>
    </row>
    <row r="750" spans="1:31" ht="14.1" customHeight="1">
      <c r="A750" s="71">
        <v>750</v>
      </c>
      <c r="B750" s="482" t="s">
        <v>77</v>
      </c>
      <c r="C750" s="482"/>
      <c r="D750" s="485" t="s">
        <v>231</v>
      </c>
      <c r="E750" s="334" t="s">
        <v>885</v>
      </c>
      <c r="F750" s="513" t="s">
        <v>185</v>
      </c>
      <c r="G750" s="298" t="s">
        <v>268</v>
      </c>
      <c r="H750" s="314" t="s">
        <v>141</v>
      </c>
      <c r="I750" s="69" t="s">
        <v>195</v>
      </c>
      <c r="J750" s="341">
        <v>5</v>
      </c>
      <c r="K750" s="336">
        <f t="shared" si="154"/>
        <v>510</v>
      </c>
      <c r="L750" s="247">
        <v>255</v>
      </c>
      <c r="M750" s="247">
        <v>255</v>
      </c>
      <c r="N750" s="247"/>
      <c r="O750" s="247"/>
      <c r="P750" s="247"/>
      <c r="Q750" s="247"/>
      <c r="R750" s="246" t="e">
        <f>IF(L750="nio",0,IF(L750&gt;0,L750*J750/X750,0))*VLOOKUP(B750,'2-Kosten per locatie'!$A$14:$C$56,3,FALSE)</f>
        <v>#DIV/0!</v>
      </c>
      <c r="S750" s="246" t="e">
        <f>IF(L750="nio",0,IF(M750&gt;0,M750*J750/Y750,0))*VLOOKUP(B750,'2-Kosten per locatie'!$A$14:$C$56,3,FALSE)</f>
        <v>#DIV/0!</v>
      </c>
      <c r="T750" s="246">
        <f>IF(L750="nio",0,IF(N750&gt;0,N750*J750/Z750,0))*VLOOKUP(B750,'2-Kosten per locatie'!$A$14:$C$56,3,FALSE)</f>
        <v>0</v>
      </c>
      <c r="U750" s="246">
        <f>IF(L750="nio",0,IF(O750&gt;0,O750*J750/AA750,0))*VLOOKUP(B750,'2-Kosten per locatie'!$A$14:$C$56,3,FALSE)</f>
        <v>0</v>
      </c>
      <c r="V750" s="246">
        <f>IF(L750="nio",0,IF(P750&gt;0,P750*J750/Z750,0))*VLOOKUP(B750,'2-Kosten per locatie'!$A$14:$C$56,3,FALSE)</f>
        <v>0</v>
      </c>
      <c r="W750" s="246">
        <f>IF(L750="nio",0,IF(Q750&gt;0,Q750*J750/AA750,0))*VLOOKUP(B750,'2-Kosten per locatie'!$A$14:$C$56,3,FALSE)</f>
        <v>0</v>
      </c>
      <c r="X750" s="337">
        <f>IF(L750="nio",0,IF(L750&gt;0,VLOOKUP(H750,'3-Productie normen'!A:L,VLOOKUP(L750,'3-Productie normen'!$B$35:$C$38,2,FALSE),FALSE)))</f>
        <v>0</v>
      </c>
      <c r="Y750" s="337">
        <f t="shared" si="155"/>
        <v>0</v>
      </c>
      <c r="Z750" s="337">
        <f t="shared" si="156"/>
        <v>0</v>
      </c>
      <c r="AA750" s="337">
        <f t="shared" si="157"/>
        <v>0</v>
      </c>
      <c r="AB750" s="338" t="str">
        <f>VLOOKUP(H750,'3-Productie normen'!A:O,12,FALSE)</f>
        <v>S</v>
      </c>
      <c r="AC750" s="338"/>
      <c r="AE750" s="339">
        <f t="shared" si="160"/>
        <v>2550</v>
      </c>
    </row>
    <row r="751" spans="1:31" ht="14.1" customHeight="1">
      <c r="A751" s="71">
        <v>751</v>
      </c>
      <c r="B751" s="482" t="s">
        <v>77</v>
      </c>
      <c r="C751" s="482"/>
      <c r="D751" s="485" t="s">
        <v>231</v>
      </c>
      <c r="E751" s="334" t="s">
        <v>886</v>
      </c>
      <c r="F751" s="513" t="s">
        <v>185</v>
      </c>
      <c r="G751" s="298" t="s">
        <v>194</v>
      </c>
      <c r="H751" s="314" t="s">
        <v>141</v>
      </c>
      <c r="I751" s="69" t="s">
        <v>195</v>
      </c>
      <c r="J751" s="341">
        <v>29</v>
      </c>
      <c r="K751" s="336">
        <f t="shared" si="154"/>
        <v>730</v>
      </c>
      <c r="L751" s="247">
        <v>255</v>
      </c>
      <c r="M751" s="247">
        <v>255</v>
      </c>
      <c r="N751" s="247">
        <v>102</v>
      </c>
      <c r="O751" s="247">
        <v>102</v>
      </c>
      <c r="P751" s="247">
        <v>8</v>
      </c>
      <c r="Q751" s="247">
        <v>8</v>
      </c>
      <c r="R751" s="246" t="e">
        <f>IF(L751="nio",0,IF(L751&gt;0,L751*J751/X751,0))*VLOOKUP(B751,'2-Kosten per locatie'!$A$14:$C$56,3,FALSE)</f>
        <v>#DIV/0!</v>
      </c>
      <c r="S751" s="246" t="e">
        <f>IF(L751="nio",0,IF(M751&gt;0,M751*J751/Y751,0))*VLOOKUP(B751,'2-Kosten per locatie'!$A$14:$C$56,3,FALSE)</f>
        <v>#DIV/0!</v>
      </c>
      <c r="T751" s="246" t="e">
        <f>IF(L751="nio",0,IF(N751&gt;0,N751*J751/Z751,0))*VLOOKUP(B751,'2-Kosten per locatie'!$A$14:$C$56,3,FALSE)</f>
        <v>#DIV/0!</v>
      </c>
      <c r="U751" s="246" t="e">
        <f>IF(L751="nio",0,IF(O751&gt;0,O751*J751/AA751,0))*VLOOKUP(B751,'2-Kosten per locatie'!$A$14:$C$56,3,FALSE)</f>
        <v>#DIV/0!</v>
      </c>
      <c r="V751" s="246" t="e">
        <f>IF(L751="nio",0,IF(P751&gt;0,P751*J751/Z751,0))*VLOOKUP(B751,'2-Kosten per locatie'!$A$14:$C$56,3,FALSE)</f>
        <v>#DIV/0!</v>
      </c>
      <c r="W751" s="246" t="e">
        <f>IF(L751="nio",0,IF(Q751&gt;0,Q751*J751/AA751,0))*VLOOKUP(B751,'2-Kosten per locatie'!$A$14:$C$56,3,FALSE)</f>
        <v>#DIV/0!</v>
      </c>
      <c r="X751" s="337">
        <f>IF(L751="nio",0,IF(L751&gt;0,VLOOKUP(H751,'3-Productie normen'!A:L,VLOOKUP(L751,'3-Productie normen'!$B$35:$C$38,2,FALSE),FALSE)))</f>
        <v>0</v>
      </c>
      <c r="Y751" s="337">
        <f t="shared" si="155"/>
        <v>0</v>
      </c>
      <c r="Z751" s="337">
        <f t="shared" si="156"/>
        <v>0</v>
      </c>
      <c r="AA751" s="337">
        <f t="shared" si="157"/>
        <v>0</v>
      </c>
      <c r="AB751" s="338" t="str">
        <f>VLOOKUP(H751,'3-Productie normen'!A:O,12,FALSE)</f>
        <v>S</v>
      </c>
      <c r="AC751" s="338"/>
      <c r="AE751" s="339">
        <f t="shared" si="160"/>
        <v>21170</v>
      </c>
    </row>
    <row r="752" spans="1:31" ht="14.1" customHeight="1">
      <c r="A752" s="71">
        <v>752</v>
      </c>
      <c r="B752" s="482" t="s">
        <v>77</v>
      </c>
      <c r="C752" s="482"/>
      <c r="D752" s="485" t="s">
        <v>231</v>
      </c>
      <c r="E752" s="334" t="s">
        <v>887</v>
      </c>
      <c r="F752" s="513" t="s">
        <v>185</v>
      </c>
      <c r="G752" s="298" t="s">
        <v>328</v>
      </c>
      <c r="H752" s="314" t="s">
        <v>328</v>
      </c>
      <c r="I752" s="69" t="s">
        <v>225</v>
      </c>
      <c r="J752" s="341">
        <v>1.25</v>
      </c>
      <c r="K752" s="336">
        <f t="shared" si="154"/>
        <v>255</v>
      </c>
      <c r="L752" s="247">
        <v>255</v>
      </c>
      <c r="M752" s="247"/>
      <c r="N752" s="247"/>
      <c r="O752" s="247"/>
      <c r="P752" s="247"/>
      <c r="Q752" s="247"/>
      <c r="R752" s="246" t="e">
        <f>IF(L752="nio",0,IF(L752&gt;0,L752*J752/X752,0))*VLOOKUP(B752,'2-Kosten per locatie'!$A$14:$C$56,3,FALSE)</f>
        <v>#DIV/0!</v>
      </c>
      <c r="S752" s="246">
        <f>IF(L752="nio",0,IF(M752&gt;0,M752*J752/Y752,0))*VLOOKUP(B752,'2-Kosten per locatie'!$A$14:$C$56,3,FALSE)</f>
        <v>0</v>
      </c>
      <c r="T752" s="246">
        <f>IF(L752="nio",0,IF(N752&gt;0,N752*J752/Z752,0))*VLOOKUP(B752,'2-Kosten per locatie'!$A$14:$C$56,3,FALSE)</f>
        <v>0</v>
      </c>
      <c r="U752" s="246">
        <f>IF(L752="nio",0,IF(O752&gt;0,O752*J752/AA752,0))*VLOOKUP(B752,'2-Kosten per locatie'!$A$14:$C$56,3,FALSE)</f>
        <v>0</v>
      </c>
      <c r="V752" s="246">
        <f>IF(L752="nio",0,IF(P752&gt;0,P752*J752/Z752,0))*VLOOKUP(B752,'2-Kosten per locatie'!$A$14:$C$56,3,FALSE)</f>
        <v>0</v>
      </c>
      <c r="W752" s="246">
        <f>IF(L752="nio",0,IF(Q752&gt;0,Q752*J752/AA752,0))*VLOOKUP(B752,'2-Kosten per locatie'!$A$14:$C$56,3,FALSE)</f>
        <v>0</v>
      </c>
      <c r="X752" s="337">
        <f>IF(L752="nio",0,IF(L752&gt;0,VLOOKUP(H752,'3-Productie normen'!A:L,VLOOKUP(L752,'3-Productie normen'!$B$35:$C$38,2,FALSE),FALSE)))</f>
        <v>0</v>
      </c>
      <c r="Y752" s="337">
        <f t="shared" si="155"/>
        <v>0</v>
      </c>
      <c r="Z752" s="337">
        <f t="shared" si="156"/>
        <v>0</v>
      </c>
      <c r="AA752" s="337">
        <f t="shared" si="157"/>
        <v>0</v>
      </c>
      <c r="AB752" s="338" t="str">
        <f>VLOOKUP(H752,'3-Productie normen'!A:O,12,FALSE)</f>
        <v>V</v>
      </c>
      <c r="AC752" s="338"/>
      <c r="AE752" s="339">
        <f t="shared" si="160"/>
        <v>318.75</v>
      </c>
    </row>
    <row r="753" spans="1:31" ht="14.1" customHeight="1">
      <c r="A753" s="71">
        <v>753</v>
      </c>
      <c r="B753" s="482" t="s">
        <v>77</v>
      </c>
      <c r="C753" s="482"/>
      <c r="D753" s="485" t="s">
        <v>231</v>
      </c>
      <c r="E753" s="334" t="s">
        <v>888</v>
      </c>
      <c r="F753" s="513" t="s">
        <v>185</v>
      </c>
      <c r="G753" s="298" t="s">
        <v>889</v>
      </c>
      <c r="H753" s="314" t="s">
        <v>136</v>
      </c>
      <c r="I753" s="69" t="s">
        <v>195</v>
      </c>
      <c r="J753" s="341">
        <v>94</v>
      </c>
      <c r="K753" s="336">
        <f t="shared" si="154"/>
        <v>510</v>
      </c>
      <c r="L753" s="247">
        <v>255</v>
      </c>
      <c r="M753" s="247">
        <v>255</v>
      </c>
      <c r="N753" s="247"/>
      <c r="O753" s="247"/>
      <c r="P753" s="247"/>
      <c r="Q753" s="247"/>
      <c r="R753" s="246" t="e">
        <f>IF(L753="nio",0,IF(L753&gt;0,L753*J753/X753,0))*VLOOKUP(B753,'2-Kosten per locatie'!$A$14:$C$56,3,FALSE)</f>
        <v>#DIV/0!</v>
      </c>
      <c r="S753" s="246" t="e">
        <f>IF(L753="nio",0,IF(M753&gt;0,M753*J753/Y753,0))*VLOOKUP(B753,'2-Kosten per locatie'!$A$14:$C$56,3,FALSE)</f>
        <v>#DIV/0!</v>
      </c>
      <c r="T753" s="246">
        <f>IF(L753="nio",0,IF(N753&gt;0,N753*J753/Z753,0))*VLOOKUP(B753,'2-Kosten per locatie'!$A$14:$C$56,3,FALSE)</f>
        <v>0</v>
      </c>
      <c r="U753" s="246">
        <f>IF(L753="nio",0,IF(O753&gt;0,O753*J753/AA753,0))*VLOOKUP(B753,'2-Kosten per locatie'!$A$14:$C$56,3,FALSE)</f>
        <v>0</v>
      </c>
      <c r="V753" s="246">
        <f>IF(L753="nio",0,IF(P753&gt;0,P753*J753/Z753,0))*VLOOKUP(B753,'2-Kosten per locatie'!$A$14:$C$56,3,FALSE)</f>
        <v>0</v>
      </c>
      <c r="W753" s="246">
        <f>IF(L753="nio",0,IF(Q753&gt;0,Q753*J753/AA753,0))*VLOOKUP(B753,'2-Kosten per locatie'!$A$14:$C$56,3,FALSE)</f>
        <v>0</v>
      </c>
      <c r="X753" s="337">
        <f>IF(L753="nio",0,IF(L753&gt;0,VLOOKUP(H753,'3-Productie normen'!A:L,VLOOKUP(L753,'3-Productie normen'!$B$35:$C$38,2,FALSE),FALSE)))</f>
        <v>0</v>
      </c>
      <c r="Y753" s="337">
        <f t="shared" si="155"/>
        <v>0</v>
      </c>
      <c r="Z753" s="337">
        <f t="shared" si="156"/>
        <v>0</v>
      </c>
      <c r="AA753" s="337">
        <f t="shared" si="157"/>
        <v>0</v>
      </c>
      <c r="AB753" s="338" t="str">
        <f>VLOOKUP(H753,'3-Productie normen'!A:O,12,FALSE)</f>
        <v>S</v>
      </c>
      <c r="AC753" s="338"/>
      <c r="AE753" s="339">
        <f t="shared" si="160"/>
        <v>47940</v>
      </c>
    </row>
    <row r="754" spans="1:31" ht="14.1" customHeight="1">
      <c r="A754" s="71">
        <v>754</v>
      </c>
      <c r="B754" s="482" t="s">
        <v>77</v>
      </c>
      <c r="C754" s="482"/>
      <c r="D754" s="485" t="s">
        <v>231</v>
      </c>
      <c r="E754" s="334" t="s">
        <v>888</v>
      </c>
      <c r="F754" s="513" t="s">
        <v>185</v>
      </c>
      <c r="G754" s="298" t="s">
        <v>890</v>
      </c>
      <c r="H754" s="314" t="s">
        <v>136</v>
      </c>
      <c r="I754" s="69" t="s">
        <v>195</v>
      </c>
      <c r="J754" s="341">
        <v>12.5</v>
      </c>
      <c r="K754" s="336">
        <f t="shared" ref="K754:K776" si="162">SUM(L754:Q754)</f>
        <v>510</v>
      </c>
      <c r="L754" s="247">
        <v>255</v>
      </c>
      <c r="M754" s="247">
        <v>255</v>
      </c>
      <c r="N754" s="247"/>
      <c r="O754" s="247"/>
      <c r="P754" s="247"/>
      <c r="Q754" s="247"/>
      <c r="R754" s="246" t="e">
        <f>IF(L754="nio",0,IF(L754&gt;0,L754*J754/X754,0))*VLOOKUP(B754,'2-Kosten per locatie'!$A$14:$C$56,3,FALSE)</f>
        <v>#DIV/0!</v>
      </c>
      <c r="S754" s="246" t="e">
        <f>IF(L754="nio",0,IF(M754&gt;0,M754*J754/Y754,0))*VLOOKUP(B754,'2-Kosten per locatie'!$A$14:$C$56,3,FALSE)</f>
        <v>#DIV/0!</v>
      </c>
      <c r="T754" s="246">
        <f>IF(L754="nio",0,IF(N754&gt;0,N754*J754/Z754,0))*VLOOKUP(B754,'2-Kosten per locatie'!$A$14:$C$56,3,FALSE)</f>
        <v>0</v>
      </c>
      <c r="U754" s="246">
        <f>IF(L754="nio",0,IF(O754&gt;0,O754*J754/AA754,0))*VLOOKUP(B754,'2-Kosten per locatie'!$A$14:$C$56,3,FALSE)</f>
        <v>0</v>
      </c>
      <c r="V754" s="246">
        <f>IF(L754="nio",0,IF(P754&gt;0,P754*J754/Z754,0))*VLOOKUP(B754,'2-Kosten per locatie'!$A$14:$C$56,3,FALSE)</f>
        <v>0</v>
      </c>
      <c r="W754" s="246">
        <f>IF(L754="nio",0,IF(Q754&gt;0,Q754*J754/AA754,0))*VLOOKUP(B754,'2-Kosten per locatie'!$A$14:$C$56,3,FALSE)</f>
        <v>0</v>
      </c>
      <c r="X754" s="337">
        <f>IF(L754="nio",0,IF(L754&gt;0,VLOOKUP(H754,'3-Productie normen'!A:L,VLOOKUP(L754,'3-Productie normen'!$B$35:$C$38,2,FALSE),FALSE)))</f>
        <v>0</v>
      </c>
      <c r="Y754" s="337">
        <f t="shared" ref="Y754:Y776" si="163">IF(M754&gt;0,X754*$Y$8,0)</f>
        <v>0</v>
      </c>
      <c r="Z754" s="337">
        <f t="shared" ref="Z754:Z776" si="164">IF((OR(N754&gt;0,P754&gt;0)),X754*$Z$8,0)</f>
        <v>0</v>
      </c>
      <c r="AA754" s="337">
        <f t="shared" ref="AA754:AA776" si="165">IF((OR(O754&gt;0,Q754&gt;0)),X754*$AA$8,0)</f>
        <v>0</v>
      </c>
      <c r="AB754" s="338" t="str">
        <f>VLOOKUP(H754,'3-Productie normen'!A:O,12,FALSE)</f>
        <v>S</v>
      </c>
      <c r="AC754" s="338"/>
      <c r="AE754" s="339">
        <f t="shared" si="160"/>
        <v>6375</v>
      </c>
    </row>
    <row r="755" spans="1:31" ht="14.1" customHeight="1">
      <c r="A755" s="71">
        <v>755</v>
      </c>
      <c r="B755" s="482" t="s">
        <v>77</v>
      </c>
      <c r="C755" s="482"/>
      <c r="D755" s="485" t="s">
        <v>231</v>
      </c>
      <c r="E755" s="334" t="s">
        <v>891</v>
      </c>
      <c r="F755" s="513" t="s">
        <v>197</v>
      </c>
      <c r="G755" s="298" t="s">
        <v>235</v>
      </c>
      <c r="H755" s="317" t="s">
        <v>148</v>
      </c>
      <c r="I755" s="69" t="s">
        <v>195</v>
      </c>
      <c r="J755" s="341">
        <v>66.7</v>
      </c>
      <c r="K755" s="336">
        <f t="shared" si="162"/>
        <v>0</v>
      </c>
      <c r="L755" s="247" t="s">
        <v>199</v>
      </c>
      <c r="M755" s="247"/>
      <c r="N755" s="247"/>
      <c r="O755" s="247"/>
      <c r="P755" s="247"/>
      <c r="Q755" s="247"/>
      <c r="R755" s="246">
        <f>IF(L755="nio",0,IF(L755&gt;0,L755*J755/X755,0))*VLOOKUP(B755,'2-Kosten per locatie'!$A$14:$C$56,3,FALSE)</f>
        <v>0</v>
      </c>
      <c r="S755" s="246">
        <f>IF(L755="nio",0,IF(M755&gt;0,M755*J755/Y755,0))*VLOOKUP(B755,'2-Kosten per locatie'!$A$14:$C$56,3,FALSE)</f>
        <v>0</v>
      </c>
      <c r="T755" s="246">
        <f>IF(L755="nio",0,IF(N755&gt;0,N755*J755/Z755,0))*VLOOKUP(B755,'2-Kosten per locatie'!$A$14:$C$56,3,FALSE)</f>
        <v>0</v>
      </c>
      <c r="U755" s="246">
        <f>IF(L755="nio",0,IF(O755&gt;0,O755*J755/AA755,0))*VLOOKUP(B755,'2-Kosten per locatie'!$A$14:$C$56,3,FALSE)</f>
        <v>0</v>
      </c>
      <c r="V755" s="246">
        <f>IF(L755="nio",0,IF(P755&gt;0,P755*J755/Z755,0))*VLOOKUP(B755,'2-Kosten per locatie'!$A$14:$C$56,3,FALSE)</f>
        <v>0</v>
      </c>
      <c r="W755" s="246">
        <f>IF(L755="nio",0,IF(Q755&gt;0,Q755*J755/AA755,0))*VLOOKUP(B755,'2-Kosten per locatie'!$A$14:$C$56,3,FALSE)</f>
        <v>0</v>
      </c>
      <c r="X755" s="337">
        <f>IF(L755="nio",0,IF(L755&gt;0,VLOOKUP(H755,'3-Productie normen'!A:L,VLOOKUP(L755,'3-Productie normen'!$B$35:$C$38,2,FALSE),FALSE)))</f>
        <v>0</v>
      </c>
      <c r="Y755" s="337">
        <f t="shared" si="163"/>
        <v>0</v>
      </c>
      <c r="Z755" s="337">
        <f t="shared" si="164"/>
        <v>0</v>
      </c>
      <c r="AA755" s="337">
        <f t="shared" si="165"/>
        <v>0</v>
      </c>
      <c r="AB755" s="338">
        <f>VLOOKUP(H755,'3-Productie normen'!A:O,12,FALSE)</f>
        <v>0</v>
      </c>
      <c r="AC755" s="338"/>
      <c r="AE755" s="339">
        <f t="shared" si="160"/>
        <v>0</v>
      </c>
    </row>
    <row r="756" spans="1:31" ht="14.1" customHeight="1">
      <c r="A756" s="71">
        <v>756</v>
      </c>
      <c r="B756" s="482" t="s">
        <v>77</v>
      </c>
      <c r="C756" s="482"/>
      <c r="D756" s="485" t="s">
        <v>231</v>
      </c>
      <c r="E756" s="334" t="s">
        <v>892</v>
      </c>
      <c r="F756" s="513" t="s">
        <v>197</v>
      </c>
      <c r="G756" s="298" t="s">
        <v>893</v>
      </c>
      <c r="H756" s="317" t="s">
        <v>148</v>
      </c>
      <c r="I756" s="459" t="s">
        <v>200</v>
      </c>
      <c r="J756" s="341">
        <v>0</v>
      </c>
      <c r="K756" s="336">
        <f t="shared" si="162"/>
        <v>0</v>
      </c>
      <c r="L756" s="247" t="s">
        <v>199</v>
      </c>
      <c r="M756" s="247"/>
      <c r="N756" s="247"/>
      <c r="O756" s="247"/>
      <c r="P756" s="247"/>
      <c r="Q756" s="247"/>
      <c r="R756" s="246">
        <f>IF(L756="nio",0,IF(L756&gt;0,L756*J756/X756,0))*VLOOKUP(B756,'2-Kosten per locatie'!$A$14:$C$56,3,FALSE)</f>
        <v>0</v>
      </c>
      <c r="S756" s="246">
        <f>IF(L756="nio",0,IF(M756&gt;0,M756*J756/Y756,0))*VLOOKUP(B756,'2-Kosten per locatie'!$A$14:$C$56,3,FALSE)</f>
        <v>0</v>
      </c>
      <c r="T756" s="246">
        <f>IF(L756="nio",0,IF(N756&gt;0,N756*J756/Z756,0))*VLOOKUP(B756,'2-Kosten per locatie'!$A$14:$C$56,3,FALSE)</f>
        <v>0</v>
      </c>
      <c r="U756" s="246">
        <f>IF(L756="nio",0,IF(O756&gt;0,O756*J756/AA756,0))*VLOOKUP(B756,'2-Kosten per locatie'!$A$14:$C$56,3,FALSE)</f>
        <v>0</v>
      </c>
      <c r="V756" s="246">
        <f>IF(L756="nio",0,IF(P756&gt;0,P756*J756/Z756,0))*VLOOKUP(B756,'2-Kosten per locatie'!$A$14:$C$56,3,FALSE)</f>
        <v>0</v>
      </c>
      <c r="W756" s="246">
        <f>IF(L756="nio",0,IF(Q756&gt;0,Q756*J756/AA756,0))*VLOOKUP(B756,'2-Kosten per locatie'!$A$14:$C$56,3,FALSE)</f>
        <v>0</v>
      </c>
      <c r="X756" s="337">
        <f>IF(L756="nio",0,IF(L756&gt;0,VLOOKUP(H756,'3-Productie normen'!A:L,VLOOKUP(L756,'3-Productie normen'!$B$35:$C$38,2,FALSE),FALSE)))</f>
        <v>0</v>
      </c>
      <c r="Y756" s="337">
        <f t="shared" si="163"/>
        <v>0</v>
      </c>
      <c r="Z756" s="337">
        <f t="shared" si="164"/>
        <v>0</v>
      </c>
      <c r="AA756" s="337">
        <f t="shared" si="165"/>
        <v>0</v>
      </c>
      <c r="AB756" s="338">
        <f>VLOOKUP(H756,'3-Productie normen'!A:O,12,FALSE)</f>
        <v>0</v>
      </c>
      <c r="AC756" s="338"/>
      <c r="AE756" s="339">
        <f t="shared" si="160"/>
        <v>0</v>
      </c>
    </row>
    <row r="757" spans="1:31" ht="14.1" customHeight="1">
      <c r="A757" s="71">
        <v>757</v>
      </c>
      <c r="B757" s="482" t="s">
        <v>77</v>
      </c>
      <c r="C757" s="482"/>
      <c r="D757" s="485" t="s">
        <v>231</v>
      </c>
      <c r="E757" s="334" t="s">
        <v>894</v>
      </c>
      <c r="F757" s="513" t="s">
        <v>197</v>
      </c>
      <c r="G757" s="298" t="s">
        <v>893</v>
      </c>
      <c r="H757" s="317" t="s">
        <v>148</v>
      </c>
      <c r="I757" s="69" t="s">
        <v>200</v>
      </c>
      <c r="J757" s="341">
        <v>0</v>
      </c>
      <c r="K757" s="336">
        <f t="shared" si="162"/>
        <v>0</v>
      </c>
      <c r="L757" s="247" t="s">
        <v>199</v>
      </c>
      <c r="M757" s="247"/>
      <c r="N757" s="247"/>
      <c r="O757" s="247"/>
      <c r="P757" s="247"/>
      <c r="Q757" s="247"/>
      <c r="R757" s="246">
        <f>IF(L757="nio",0,IF(L757&gt;0,L757*J757/X757,0))*VLOOKUP(B757,'2-Kosten per locatie'!$A$14:$C$56,3,FALSE)</f>
        <v>0</v>
      </c>
      <c r="S757" s="246">
        <f>IF(L757="nio",0,IF(M757&gt;0,M757*J757/Y757,0))*VLOOKUP(B757,'2-Kosten per locatie'!$A$14:$C$56,3,FALSE)</f>
        <v>0</v>
      </c>
      <c r="T757" s="246">
        <f>IF(L757="nio",0,IF(N757&gt;0,N757*J757/Z757,0))*VLOOKUP(B757,'2-Kosten per locatie'!$A$14:$C$56,3,FALSE)</f>
        <v>0</v>
      </c>
      <c r="U757" s="246">
        <f>IF(L757="nio",0,IF(O757&gt;0,O757*J757/AA757,0))*VLOOKUP(B757,'2-Kosten per locatie'!$A$14:$C$56,3,FALSE)</f>
        <v>0</v>
      </c>
      <c r="V757" s="246">
        <f>IF(L757="nio",0,IF(P757&gt;0,P757*J757/Z757,0))*VLOOKUP(B757,'2-Kosten per locatie'!$A$14:$C$56,3,FALSE)</f>
        <v>0</v>
      </c>
      <c r="W757" s="246">
        <f>IF(L757="nio",0,IF(Q757&gt;0,Q757*J757/AA757,0))*VLOOKUP(B757,'2-Kosten per locatie'!$A$14:$C$56,3,FALSE)</f>
        <v>0</v>
      </c>
      <c r="X757" s="337">
        <f>IF(L757="nio",0,IF(L757&gt;0,VLOOKUP(H757,'3-Productie normen'!A:L,VLOOKUP(L757,'3-Productie normen'!$B$35:$C$38,2,FALSE),FALSE)))</f>
        <v>0</v>
      </c>
      <c r="Y757" s="337">
        <f t="shared" si="163"/>
        <v>0</v>
      </c>
      <c r="Z757" s="337">
        <f t="shared" si="164"/>
        <v>0</v>
      </c>
      <c r="AA757" s="337">
        <f t="shared" si="165"/>
        <v>0</v>
      </c>
      <c r="AB757" s="338">
        <f>VLOOKUP(H757,'3-Productie normen'!A:O,12,FALSE)</f>
        <v>0</v>
      </c>
      <c r="AC757" s="338"/>
      <c r="AE757" s="339">
        <f t="shared" si="160"/>
        <v>0</v>
      </c>
    </row>
    <row r="758" spans="1:31" ht="14.1" customHeight="1">
      <c r="A758" s="71">
        <v>758</v>
      </c>
      <c r="B758" s="482" t="s">
        <v>77</v>
      </c>
      <c r="C758" s="482"/>
      <c r="D758" s="485" t="s">
        <v>231</v>
      </c>
      <c r="E758" s="334" t="s">
        <v>895</v>
      </c>
      <c r="F758" s="513" t="s">
        <v>197</v>
      </c>
      <c r="G758" s="298" t="s">
        <v>893</v>
      </c>
      <c r="H758" s="317" t="s">
        <v>148</v>
      </c>
      <c r="I758" s="69" t="s">
        <v>200</v>
      </c>
      <c r="J758" s="341">
        <v>0</v>
      </c>
      <c r="K758" s="336">
        <f t="shared" si="162"/>
        <v>0</v>
      </c>
      <c r="L758" s="247" t="s">
        <v>199</v>
      </c>
      <c r="M758" s="247"/>
      <c r="N758" s="247"/>
      <c r="O758" s="247"/>
      <c r="P758" s="247"/>
      <c r="Q758" s="247"/>
      <c r="R758" s="246">
        <f>IF(L758="nio",0,IF(L758&gt;0,L758*J758/X758,0))*VLOOKUP(B758,'2-Kosten per locatie'!$A$14:$C$56,3,FALSE)</f>
        <v>0</v>
      </c>
      <c r="S758" s="246">
        <f>IF(L758="nio",0,IF(M758&gt;0,M758*J758/Y758,0))*VLOOKUP(B758,'2-Kosten per locatie'!$A$14:$C$56,3,FALSE)</f>
        <v>0</v>
      </c>
      <c r="T758" s="246">
        <f>IF(L758="nio",0,IF(N758&gt;0,N758*J758/Z758,0))*VLOOKUP(B758,'2-Kosten per locatie'!$A$14:$C$56,3,FALSE)</f>
        <v>0</v>
      </c>
      <c r="U758" s="246">
        <f>IF(L758="nio",0,IF(O758&gt;0,O758*J758/AA758,0))*VLOOKUP(B758,'2-Kosten per locatie'!$A$14:$C$56,3,FALSE)</f>
        <v>0</v>
      </c>
      <c r="V758" s="246">
        <f>IF(L758="nio",0,IF(P758&gt;0,P758*J758/Z758,0))*VLOOKUP(B758,'2-Kosten per locatie'!$A$14:$C$56,3,FALSE)</f>
        <v>0</v>
      </c>
      <c r="W758" s="246">
        <f>IF(L758="nio",0,IF(Q758&gt;0,Q758*J758/AA758,0))*VLOOKUP(B758,'2-Kosten per locatie'!$A$14:$C$56,3,FALSE)</f>
        <v>0</v>
      </c>
      <c r="X758" s="337">
        <f>IF(L758="nio",0,IF(L758&gt;0,VLOOKUP(H758,'3-Productie normen'!A:L,VLOOKUP(L758,'3-Productie normen'!$B$35:$C$38,2,FALSE),FALSE)))</f>
        <v>0</v>
      </c>
      <c r="Y758" s="337">
        <f t="shared" si="163"/>
        <v>0</v>
      </c>
      <c r="Z758" s="337">
        <f t="shared" si="164"/>
        <v>0</v>
      </c>
      <c r="AA758" s="337">
        <f t="shared" si="165"/>
        <v>0</v>
      </c>
      <c r="AB758" s="338">
        <f>VLOOKUP(H758,'3-Productie normen'!A:O,12,FALSE)</f>
        <v>0</v>
      </c>
      <c r="AC758" s="338"/>
      <c r="AE758" s="339">
        <f t="shared" si="160"/>
        <v>0</v>
      </c>
    </row>
    <row r="759" spans="1:31" ht="14.1" customHeight="1">
      <c r="A759" s="71">
        <v>759</v>
      </c>
      <c r="B759" s="482" t="s">
        <v>77</v>
      </c>
      <c r="C759" s="482"/>
      <c r="D759" s="485" t="s">
        <v>231</v>
      </c>
      <c r="E759" s="334" t="s">
        <v>896</v>
      </c>
      <c r="F759" s="513" t="s">
        <v>185</v>
      </c>
      <c r="G759" s="298" t="s">
        <v>897</v>
      </c>
      <c r="H759" s="314" t="s">
        <v>144</v>
      </c>
      <c r="I759" s="69" t="s">
        <v>191</v>
      </c>
      <c r="J759" s="341">
        <v>39.799999999999997</v>
      </c>
      <c r="K759" s="336">
        <f t="shared" ref="K759:K762" si="166">SUM(L759:Q759)</f>
        <v>255</v>
      </c>
      <c r="L759" s="247">
        <v>255</v>
      </c>
      <c r="M759" s="247"/>
      <c r="N759" s="247"/>
      <c r="O759" s="247"/>
      <c r="P759" s="247"/>
      <c r="Q759" s="247"/>
      <c r="R759" s="246" t="e">
        <f>IF(L759="nio",0,IF(L759&gt;0,L759*J759/X759,0))*VLOOKUP(B759,'2-Kosten per locatie'!$A$14:$C$56,3,FALSE)</f>
        <v>#DIV/0!</v>
      </c>
      <c r="S759" s="246">
        <f>IF(L759="nio",0,IF(M759&gt;0,M759*J759/Y759,0))*VLOOKUP(B759,'2-Kosten per locatie'!$A$14:$C$56,3,FALSE)</f>
        <v>0</v>
      </c>
      <c r="T759" s="246">
        <f>IF(L759="nio",0,IF(N759&gt;0,N759*J759/Z759,0))*VLOOKUP(B759,'2-Kosten per locatie'!$A$14:$C$56,3,FALSE)</f>
        <v>0</v>
      </c>
      <c r="U759" s="246">
        <f>IF(L759="nio",0,IF(O759&gt;0,O759*J759/AA759,0))*VLOOKUP(B759,'2-Kosten per locatie'!$A$14:$C$56,3,FALSE)</f>
        <v>0</v>
      </c>
      <c r="V759" s="246">
        <f>IF(L759="nio",0,IF(P759&gt;0,P759*J759/Z759,0))*VLOOKUP(B759,'2-Kosten per locatie'!$A$14:$C$56,3,FALSE)</f>
        <v>0</v>
      </c>
      <c r="W759" s="246">
        <f>IF(L759="nio",0,IF(Q759&gt;0,Q759*J759/AA759,0))*VLOOKUP(B759,'2-Kosten per locatie'!$A$14:$C$56,3,FALSE)</f>
        <v>0</v>
      </c>
      <c r="X759" s="337">
        <f>IF(L759="nio",0,IF(L759&gt;0,VLOOKUP(H759,'3-Productie normen'!A:L,VLOOKUP(L759,'3-Productie normen'!$B$35:$C$38,2,FALSE),FALSE)))</f>
        <v>0</v>
      </c>
      <c r="Y759" s="337">
        <f t="shared" si="163"/>
        <v>0</v>
      </c>
      <c r="Z759" s="337">
        <f t="shared" si="164"/>
        <v>0</v>
      </c>
      <c r="AA759" s="337">
        <f t="shared" si="165"/>
        <v>0</v>
      </c>
      <c r="AB759" s="338" t="str">
        <f>VLOOKUP(H759,'3-Productie normen'!A:O,12,FALSE)</f>
        <v>B</v>
      </c>
      <c r="AC759" s="338"/>
      <c r="AE759" s="339">
        <f t="shared" si="160"/>
        <v>10149</v>
      </c>
    </row>
    <row r="760" spans="1:31" ht="14.1" customHeight="1">
      <c r="A760" s="71">
        <v>760</v>
      </c>
      <c r="B760" s="482" t="s">
        <v>77</v>
      </c>
      <c r="C760" s="482"/>
      <c r="D760" s="485" t="s">
        <v>231</v>
      </c>
      <c r="E760" s="334" t="s">
        <v>898</v>
      </c>
      <c r="F760" s="513" t="s">
        <v>197</v>
      </c>
      <c r="G760" s="298" t="s">
        <v>235</v>
      </c>
      <c r="H760" s="317" t="s">
        <v>148</v>
      </c>
      <c r="I760" s="69" t="s">
        <v>358</v>
      </c>
      <c r="J760" s="341">
        <v>160</v>
      </c>
      <c r="K760" s="336">
        <f t="shared" si="166"/>
        <v>0</v>
      </c>
      <c r="L760" s="247" t="s">
        <v>199</v>
      </c>
      <c r="M760" s="247"/>
      <c r="N760" s="247"/>
      <c r="O760" s="247"/>
      <c r="P760" s="247"/>
      <c r="Q760" s="247"/>
      <c r="R760" s="246">
        <f>IF(L760="nio",0,IF(L760&gt;0,L760*J760/X760,0))*VLOOKUP(B760,'2-Kosten per locatie'!$A$14:$C$56,3,FALSE)</f>
        <v>0</v>
      </c>
      <c r="S760" s="246">
        <f>IF(L760="nio",0,IF(M760&gt;0,M760*J760/Y760,0))*VLOOKUP(B760,'2-Kosten per locatie'!$A$14:$C$56,3,FALSE)</f>
        <v>0</v>
      </c>
      <c r="T760" s="246">
        <f>IF(L760="nio",0,IF(N760&gt;0,N760*J760/Z760,0))*VLOOKUP(B760,'2-Kosten per locatie'!$A$14:$C$56,3,FALSE)</f>
        <v>0</v>
      </c>
      <c r="U760" s="246">
        <f>IF(L760="nio",0,IF(O760&gt;0,O760*J760/AA760,0))*VLOOKUP(B760,'2-Kosten per locatie'!$A$14:$C$56,3,FALSE)</f>
        <v>0</v>
      </c>
      <c r="V760" s="246">
        <f>IF(L760="nio",0,IF(P760&gt;0,P760*J760/Z760,0))*VLOOKUP(B760,'2-Kosten per locatie'!$A$14:$C$56,3,FALSE)</f>
        <v>0</v>
      </c>
      <c r="W760" s="246">
        <f>IF(L760="nio",0,IF(Q760&gt;0,Q760*J760/AA760,0))*VLOOKUP(B760,'2-Kosten per locatie'!$A$14:$C$56,3,FALSE)</f>
        <v>0</v>
      </c>
      <c r="X760" s="337">
        <f>IF(L760="nio",0,IF(L760&gt;0,VLOOKUP(H760,'3-Productie normen'!A:L,VLOOKUP(L760,'3-Productie normen'!$B$35:$C$38,2,FALSE),FALSE)))</f>
        <v>0</v>
      </c>
      <c r="Y760" s="337">
        <f t="shared" si="163"/>
        <v>0</v>
      </c>
      <c r="Z760" s="337">
        <f t="shared" si="164"/>
        <v>0</v>
      </c>
      <c r="AA760" s="337">
        <f t="shared" si="165"/>
        <v>0</v>
      </c>
      <c r="AB760" s="338">
        <f>VLOOKUP(H760,'3-Productie normen'!A:O,12,FALSE)</f>
        <v>0</v>
      </c>
      <c r="AC760" s="338"/>
      <c r="AE760" s="339">
        <f t="shared" si="160"/>
        <v>0</v>
      </c>
    </row>
    <row r="761" spans="1:31" ht="14.1" customHeight="1">
      <c r="A761" s="71">
        <v>761</v>
      </c>
      <c r="B761" s="482" t="s">
        <v>77</v>
      </c>
      <c r="C761" s="482"/>
      <c r="D761" s="485" t="s">
        <v>231</v>
      </c>
      <c r="E761" s="334" t="s">
        <v>899</v>
      </c>
      <c r="F761" s="513" t="s">
        <v>307</v>
      </c>
      <c r="G761" s="298" t="s">
        <v>900</v>
      </c>
      <c r="H761" s="80" t="s">
        <v>146</v>
      </c>
      <c r="I761" s="69" t="s">
        <v>358</v>
      </c>
      <c r="J761" s="341">
        <v>650</v>
      </c>
      <c r="K761" s="336">
        <f t="shared" si="166"/>
        <v>52</v>
      </c>
      <c r="L761" s="247"/>
      <c r="M761" s="247"/>
      <c r="N761" s="247">
        <v>52</v>
      </c>
      <c r="O761" s="247"/>
      <c r="P761" s="247"/>
      <c r="Q761" s="247"/>
      <c r="R761" s="246">
        <f>IF(L761="nio",0,IF(L761&gt;0,L761*J761/X761,0))*VLOOKUP(B761,'2-Kosten per locatie'!$A$14:$C$56,3,FALSE)</f>
        <v>0</v>
      </c>
      <c r="S761" s="246">
        <f>IF(L761="nio",0,IF(M761&gt;0,M761*J761/Y761,0))*VLOOKUP(B761,'2-Kosten per locatie'!$A$14:$C$56,3,FALSE)</f>
        <v>0</v>
      </c>
      <c r="T761" s="246" t="e">
        <f>IF(L761="nio",0,IF(N761&gt;0,N761*J761/Z761,0))*VLOOKUP(B761,'2-Kosten per locatie'!$A$14:$C$56,3,FALSE)</f>
        <v>#DIV/0!</v>
      </c>
      <c r="U761" s="246">
        <f>IF(L761="nio",0,IF(O761&gt;0,O761*J761/AA761,0))*VLOOKUP(B761,'2-Kosten per locatie'!$A$14:$C$56,3,FALSE)</f>
        <v>0</v>
      </c>
      <c r="V761" s="246">
        <f>IF(L761="nio",0,IF(P761&gt;0,P761*J761/Z761,0))*VLOOKUP(B761,'2-Kosten per locatie'!$A$14:$C$56,3,FALSE)</f>
        <v>0</v>
      </c>
      <c r="W761" s="246">
        <f>IF(L761="nio",0,IF(Q761&gt;0,Q761*J761/AA761,0))*VLOOKUP(B761,'2-Kosten per locatie'!$A$14:$C$56,3,FALSE)</f>
        <v>0</v>
      </c>
      <c r="X761" s="337">
        <f>IF(L761="nio",0,IF(OR(L761&gt;0,N761&gt;0),VLOOKUP(H761,'3-Productie normen'!A:L,VLOOKUP(K761,'3-Productie normen'!$B$35:$C$38,2,FALSE),FALSE)))</f>
        <v>0</v>
      </c>
      <c r="Y761" s="337">
        <f t="shared" si="163"/>
        <v>0</v>
      </c>
      <c r="Z761" s="337">
        <f t="shared" si="164"/>
        <v>0</v>
      </c>
      <c r="AA761" s="337">
        <f t="shared" si="165"/>
        <v>0</v>
      </c>
      <c r="AB761" s="338" t="str">
        <f>VLOOKUP(H761,'3-Productie normen'!A:O,12,FALSE)</f>
        <v>V</v>
      </c>
      <c r="AC761" s="338"/>
      <c r="AE761" s="339">
        <f t="shared" si="160"/>
        <v>33800</v>
      </c>
    </row>
    <row r="762" spans="1:31" ht="14.1" customHeight="1">
      <c r="A762" s="71">
        <v>762</v>
      </c>
      <c r="B762" s="482" t="s">
        <v>77</v>
      </c>
      <c r="C762" s="482"/>
      <c r="D762" s="485" t="s">
        <v>231</v>
      </c>
      <c r="E762" s="334" t="s">
        <v>892</v>
      </c>
      <c r="F762" s="513" t="s">
        <v>185</v>
      </c>
      <c r="G762" s="298" t="s">
        <v>901</v>
      </c>
      <c r="H762" s="314" t="s">
        <v>136</v>
      </c>
      <c r="I762" s="69" t="s">
        <v>358</v>
      </c>
      <c r="J762" s="341">
        <v>34</v>
      </c>
      <c r="K762" s="336">
        <f t="shared" si="166"/>
        <v>510</v>
      </c>
      <c r="L762" s="247">
        <v>255</v>
      </c>
      <c r="M762" s="247">
        <v>255</v>
      </c>
      <c r="N762" s="247"/>
      <c r="O762" s="247"/>
      <c r="P762" s="247"/>
      <c r="Q762" s="247"/>
      <c r="R762" s="246" t="e">
        <f>IF(L762="nio",0,IF(L762&gt;0,L762*J762/X762,0))*VLOOKUP(B762,'2-Kosten per locatie'!$A$14:$C$56,3,FALSE)</f>
        <v>#DIV/0!</v>
      </c>
      <c r="S762" s="246" t="e">
        <f>IF(L762="nio",0,IF(M762&gt;0,M762*J762/Y762,0))*VLOOKUP(B762,'2-Kosten per locatie'!$A$14:$C$56,3,FALSE)</f>
        <v>#DIV/0!</v>
      </c>
      <c r="T762" s="246">
        <f>IF(L762="nio",0,IF(N762&gt;0,N762*J762/Z762,0))*VLOOKUP(B762,'2-Kosten per locatie'!$A$14:$C$56,3,FALSE)</f>
        <v>0</v>
      </c>
      <c r="U762" s="246">
        <f>IF(L762="nio",0,IF(O762&gt;0,O762*J762/AA762,0))*VLOOKUP(B762,'2-Kosten per locatie'!$A$14:$C$56,3,FALSE)</f>
        <v>0</v>
      </c>
      <c r="V762" s="246">
        <f>IF(L762="nio",0,IF(P762&gt;0,P762*J762/Z762,0))*VLOOKUP(B762,'2-Kosten per locatie'!$A$14:$C$56,3,FALSE)</f>
        <v>0</v>
      </c>
      <c r="W762" s="246">
        <f>IF(L762="nio",0,IF(Q762&gt;0,Q762*J762/AA762,0))*VLOOKUP(B762,'2-Kosten per locatie'!$A$14:$C$56,3,FALSE)</f>
        <v>0</v>
      </c>
      <c r="X762" s="337">
        <f>IF(L762="nio",0,IF(L762&gt;0,VLOOKUP(H762,'3-Productie normen'!A:L,VLOOKUP(L762,'3-Productie normen'!$B$35:$C$38,2,FALSE),FALSE)))</f>
        <v>0</v>
      </c>
      <c r="Y762" s="337">
        <f t="shared" si="163"/>
        <v>0</v>
      </c>
      <c r="Z762" s="337">
        <f t="shared" si="164"/>
        <v>0</v>
      </c>
      <c r="AA762" s="337">
        <f t="shared" si="165"/>
        <v>0</v>
      </c>
      <c r="AB762" s="338" t="str">
        <f>VLOOKUP(H762,'3-Productie normen'!A:O,12,FALSE)</f>
        <v>S</v>
      </c>
      <c r="AC762" s="338"/>
      <c r="AE762" s="339">
        <f t="shared" si="160"/>
        <v>17340</v>
      </c>
    </row>
    <row r="763" spans="1:31" ht="14.1" customHeight="1">
      <c r="A763" s="71">
        <v>763</v>
      </c>
      <c r="B763" s="482" t="s">
        <v>77</v>
      </c>
      <c r="C763" s="482"/>
      <c r="D763" s="485" t="s">
        <v>231</v>
      </c>
      <c r="E763" s="334" t="s">
        <v>892</v>
      </c>
      <c r="F763" s="513" t="s">
        <v>185</v>
      </c>
      <c r="G763" s="298" t="s">
        <v>902</v>
      </c>
      <c r="H763" s="314" t="s">
        <v>139</v>
      </c>
      <c r="I763" s="69" t="s">
        <v>358</v>
      </c>
      <c r="J763" s="341">
        <v>44.5</v>
      </c>
      <c r="K763" s="336">
        <f t="shared" si="162"/>
        <v>255</v>
      </c>
      <c r="L763" s="247">
        <v>255</v>
      </c>
      <c r="M763" s="247"/>
      <c r="N763" s="247"/>
      <c r="O763" s="247"/>
      <c r="P763" s="247"/>
      <c r="Q763" s="247"/>
      <c r="R763" s="246" t="e">
        <f>IF(L763="nio",0,IF(L763&gt;0,L763*J763/X763,0))*VLOOKUP(B763,'2-Kosten per locatie'!$A$14:$C$56,3,FALSE)</f>
        <v>#DIV/0!</v>
      </c>
      <c r="S763" s="246">
        <f>IF(L763="nio",0,IF(M763&gt;0,M763*J763/Y763,0))*VLOOKUP(B763,'2-Kosten per locatie'!$A$14:$C$56,3,FALSE)</f>
        <v>0</v>
      </c>
      <c r="T763" s="246">
        <f>IF(L763="nio",0,IF(N763&gt;0,N763*J763/Z763,0))*VLOOKUP(B763,'2-Kosten per locatie'!$A$14:$C$56,3,FALSE)</f>
        <v>0</v>
      </c>
      <c r="U763" s="246">
        <f>IF(L763="nio",0,IF(O763&gt;0,O763*J763/AA763,0))*VLOOKUP(B763,'2-Kosten per locatie'!$A$14:$C$56,3,FALSE)</f>
        <v>0</v>
      </c>
      <c r="V763" s="246">
        <f>IF(L763="nio",0,IF(P763&gt;0,P763*J763/Z763,0))*VLOOKUP(B763,'2-Kosten per locatie'!$A$14:$C$56,3,FALSE)</f>
        <v>0</v>
      </c>
      <c r="W763" s="246">
        <f>IF(L763="nio",0,IF(Q763&gt;0,Q763*J763/AA763,0))*VLOOKUP(B763,'2-Kosten per locatie'!$A$14:$C$56,3,FALSE)</f>
        <v>0</v>
      </c>
      <c r="X763" s="337">
        <f>IF(L763="nio",0,IF(L763&gt;0,VLOOKUP(H763,'3-Productie normen'!A:L,VLOOKUP(L763,'3-Productie normen'!$B$35:$C$38,2,FALSE),FALSE)))</f>
        <v>0</v>
      </c>
      <c r="Y763" s="337">
        <f t="shared" si="163"/>
        <v>0</v>
      </c>
      <c r="Z763" s="337">
        <f t="shared" si="164"/>
        <v>0</v>
      </c>
      <c r="AA763" s="337">
        <f t="shared" si="165"/>
        <v>0</v>
      </c>
      <c r="AB763" s="338" t="str">
        <f>VLOOKUP(H763,'3-Productie normen'!A:O,12,FALSE)</f>
        <v>V</v>
      </c>
      <c r="AC763" s="338"/>
      <c r="AE763" s="339">
        <f t="shared" si="160"/>
        <v>11347.5</v>
      </c>
    </row>
    <row r="764" spans="1:31" ht="14.1" customHeight="1">
      <c r="A764" s="71">
        <v>764</v>
      </c>
      <c r="B764" s="482" t="s">
        <v>77</v>
      </c>
      <c r="C764" s="482"/>
      <c r="D764" s="485" t="s">
        <v>231</v>
      </c>
      <c r="E764" s="334" t="s">
        <v>892</v>
      </c>
      <c r="F764" s="513" t="s">
        <v>185</v>
      </c>
      <c r="G764" s="298" t="s">
        <v>903</v>
      </c>
      <c r="H764" s="314" t="s">
        <v>128</v>
      </c>
      <c r="I764" s="69" t="s">
        <v>358</v>
      </c>
      <c r="J764" s="341">
        <v>16.5</v>
      </c>
      <c r="K764" s="336">
        <f t="shared" ref="K764" si="167">SUM(L764:Q764)</f>
        <v>255</v>
      </c>
      <c r="L764" s="247">
        <v>255</v>
      </c>
      <c r="M764" s="247"/>
      <c r="N764" s="247"/>
      <c r="O764" s="247"/>
      <c r="P764" s="247"/>
      <c r="Q764" s="247"/>
      <c r="R764" s="246" t="e">
        <f>IF(L764="nio",0,IF(L764&gt;0,L764*J764/X764,0))*VLOOKUP(B764,'2-Kosten per locatie'!$A$14:$C$56,3,FALSE)</f>
        <v>#DIV/0!</v>
      </c>
      <c r="S764" s="246">
        <f>IF(L764="nio",0,IF(M764&gt;0,M764*J764/Y764,0))*VLOOKUP(B764,'2-Kosten per locatie'!$A$14:$C$56,3,FALSE)</f>
        <v>0</v>
      </c>
      <c r="T764" s="246">
        <f>IF(L764="nio",0,IF(N764&gt;0,N764*J764/Z764,0))*VLOOKUP(B764,'2-Kosten per locatie'!$A$14:$C$56,3,FALSE)</f>
        <v>0</v>
      </c>
      <c r="U764" s="246">
        <f>IF(L764="nio",0,IF(O764&gt;0,O764*J764/AA764,0))*VLOOKUP(B764,'2-Kosten per locatie'!$A$14:$C$56,3,FALSE)</f>
        <v>0</v>
      </c>
      <c r="V764" s="246">
        <f>IF(L764="nio",0,IF(P764&gt;0,P764*J764/Z764,0))*VLOOKUP(B764,'2-Kosten per locatie'!$A$14:$C$56,3,FALSE)</f>
        <v>0</v>
      </c>
      <c r="W764" s="246">
        <f>IF(L764="nio",0,IF(Q764&gt;0,Q764*J764/AA764,0))*VLOOKUP(B764,'2-Kosten per locatie'!$A$14:$C$56,3,FALSE)</f>
        <v>0</v>
      </c>
      <c r="X764" s="337">
        <f>IF(L764="nio",0,IF(L764&gt;0,VLOOKUP(H764,'3-Productie normen'!A:L,VLOOKUP(L764,'3-Productie normen'!$B$35:$C$38,2,FALSE),FALSE)))</f>
        <v>0</v>
      </c>
      <c r="Y764" s="337">
        <f t="shared" si="163"/>
        <v>0</v>
      </c>
      <c r="Z764" s="337">
        <f t="shared" si="164"/>
        <v>0</v>
      </c>
      <c r="AA764" s="337">
        <f t="shared" si="165"/>
        <v>0</v>
      </c>
      <c r="AB764" s="338" t="str">
        <f>VLOOKUP(H764,'3-Productie normen'!A:O,12,FALSE)</f>
        <v>B</v>
      </c>
      <c r="AC764" s="338"/>
      <c r="AE764" s="339">
        <f t="shared" si="160"/>
        <v>4207.5</v>
      </c>
    </row>
    <row r="765" spans="1:31" ht="14.1" customHeight="1">
      <c r="A765" s="71">
        <v>765</v>
      </c>
      <c r="B765" s="482" t="s">
        <v>77</v>
      </c>
      <c r="C765" s="482"/>
      <c r="D765" s="485" t="s">
        <v>231</v>
      </c>
      <c r="E765" s="334" t="s">
        <v>892</v>
      </c>
      <c r="F765" s="513" t="s">
        <v>185</v>
      </c>
      <c r="G765" s="298" t="s">
        <v>903</v>
      </c>
      <c r="H765" s="314" t="s">
        <v>128</v>
      </c>
      <c r="I765" s="69" t="s">
        <v>358</v>
      </c>
      <c r="J765" s="341">
        <v>24.85</v>
      </c>
      <c r="K765" s="336">
        <f t="shared" si="162"/>
        <v>255</v>
      </c>
      <c r="L765" s="247">
        <v>255</v>
      </c>
      <c r="M765" s="247"/>
      <c r="N765" s="247"/>
      <c r="O765" s="247"/>
      <c r="P765" s="247"/>
      <c r="Q765" s="247"/>
      <c r="R765" s="246" t="e">
        <f>IF(L765="nio",0,IF(L765&gt;0,L765*J765/X765,0))*VLOOKUP(B765,'2-Kosten per locatie'!$A$14:$C$56,3,FALSE)</f>
        <v>#DIV/0!</v>
      </c>
      <c r="S765" s="246">
        <f>IF(L765="nio",0,IF(M765&gt;0,M765*J765/Y765,0))*VLOOKUP(B765,'2-Kosten per locatie'!$A$14:$C$56,3,FALSE)</f>
        <v>0</v>
      </c>
      <c r="T765" s="246">
        <f>IF(L765="nio",0,IF(N765&gt;0,N765*J765/Z765,0))*VLOOKUP(B765,'2-Kosten per locatie'!$A$14:$C$56,3,FALSE)</f>
        <v>0</v>
      </c>
      <c r="U765" s="246">
        <f>IF(L765="nio",0,IF(O765&gt;0,O765*J765/AA765,0))*VLOOKUP(B765,'2-Kosten per locatie'!$A$14:$C$56,3,FALSE)</f>
        <v>0</v>
      </c>
      <c r="V765" s="246">
        <f>IF(L765="nio",0,IF(P765&gt;0,P765*J765/Z765,0))*VLOOKUP(B765,'2-Kosten per locatie'!$A$14:$C$56,3,FALSE)</f>
        <v>0</v>
      </c>
      <c r="W765" s="246">
        <f>IF(L765="nio",0,IF(Q765&gt;0,Q765*J765/AA765,0))*VLOOKUP(B765,'2-Kosten per locatie'!$A$14:$C$56,3,FALSE)</f>
        <v>0</v>
      </c>
      <c r="X765" s="337">
        <f>IF(L765="nio",0,IF(L765&gt;0,VLOOKUP(H765,'3-Productie normen'!A:L,VLOOKUP(L765,'3-Productie normen'!$B$35:$C$38,2,FALSE),FALSE)))</f>
        <v>0</v>
      </c>
      <c r="Y765" s="337">
        <f t="shared" si="163"/>
        <v>0</v>
      </c>
      <c r="Z765" s="337">
        <f t="shared" si="164"/>
        <v>0</v>
      </c>
      <c r="AA765" s="337">
        <f t="shared" si="165"/>
        <v>0</v>
      </c>
      <c r="AB765" s="338" t="str">
        <f>VLOOKUP(H765,'3-Productie normen'!A:O,12,FALSE)</f>
        <v>B</v>
      </c>
      <c r="AC765" s="338"/>
      <c r="AE765" s="339">
        <f t="shared" si="160"/>
        <v>6336.75</v>
      </c>
    </row>
    <row r="766" spans="1:31" ht="14.1" customHeight="1">
      <c r="A766" s="71">
        <v>766</v>
      </c>
      <c r="B766" s="482" t="s">
        <v>77</v>
      </c>
      <c r="C766" s="482"/>
      <c r="D766" s="485" t="s">
        <v>231</v>
      </c>
      <c r="E766" s="334" t="s">
        <v>904</v>
      </c>
      <c r="F766" s="513" t="s">
        <v>197</v>
      </c>
      <c r="G766" s="298" t="s">
        <v>905</v>
      </c>
      <c r="H766" s="317" t="s">
        <v>148</v>
      </c>
      <c r="I766" s="69" t="s">
        <v>358</v>
      </c>
      <c r="J766" s="341">
        <v>80</v>
      </c>
      <c r="K766" s="336">
        <f t="shared" si="162"/>
        <v>0</v>
      </c>
      <c r="L766" s="247" t="s">
        <v>199</v>
      </c>
      <c r="M766" s="247"/>
      <c r="N766" s="247"/>
      <c r="O766" s="247"/>
      <c r="P766" s="247"/>
      <c r="Q766" s="247"/>
      <c r="R766" s="246">
        <f>IF(L766="nio",0,IF(L766&gt;0,L766*J766/X766,0))*VLOOKUP(B766,'2-Kosten per locatie'!$A$14:$C$56,3,FALSE)</f>
        <v>0</v>
      </c>
      <c r="S766" s="246">
        <f>IF(L766="nio",0,IF(M766&gt;0,M766*J766/Y766,0))*VLOOKUP(B766,'2-Kosten per locatie'!$A$14:$C$56,3,FALSE)</f>
        <v>0</v>
      </c>
      <c r="T766" s="246">
        <f>IF(L766="nio",0,IF(N766&gt;0,N766*J766/Z766,0))*VLOOKUP(B766,'2-Kosten per locatie'!$A$14:$C$56,3,FALSE)</f>
        <v>0</v>
      </c>
      <c r="U766" s="246">
        <f>IF(L766="nio",0,IF(O766&gt;0,O766*J766/AA766,0))*VLOOKUP(B766,'2-Kosten per locatie'!$A$14:$C$56,3,FALSE)</f>
        <v>0</v>
      </c>
      <c r="V766" s="246">
        <f>IF(L766="nio",0,IF(P766&gt;0,P766*J766/Z766,0))*VLOOKUP(B766,'2-Kosten per locatie'!$A$14:$C$56,3,FALSE)</f>
        <v>0</v>
      </c>
      <c r="W766" s="246">
        <f>IF(L766="nio",0,IF(Q766&gt;0,Q766*J766/AA766,0))*VLOOKUP(B766,'2-Kosten per locatie'!$A$14:$C$56,3,FALSE)</f>
        <v>0</v>
      </c>
      <c r="X766" s="337">
        <f>IF(L766="nio",0,IF(L766&gt;0,VLOOKUP(H766,'3-Productie normen'!A:L,VLOOKUP(L766,'3-Productie normen'!$B$35:$C$38,2,FALSE),FALSE)))</f>
        <v>0</v>
      </c>
      <c r="Y766" s="337">
        <f t="shared" si="163"/>
        <v>0</v>
      </c>
      <c r="Z766" s="337">
        <f t="shared" si="164"/>
        <v>0</v>
      </c>
      <c r="AA766" s="337">
        <f t="shared" si="165"/>
        <v>0</v>
      </c>
      <c r="AB766" s="338">
        <f>VLOOKUP(H766,'3-Productie normen'!A:O,12,FALSE)</f>
        <v>0</v>
      </c>
      <c r="AC766" s="338"/>
      <c r="AE766" s="339">
        <f t="shared" si="160"/>
        <v>0</v>
      </c>
    </row>
    <row r="767" spans="1:31" ht="14.1" customHeight="1">
      <c r="A767" s="71">
        <v>767</v>
      </c>
      <c r="B767" s="482" t="s">
        <v>77</v>
      </c>
      <c r="C767" s="482"/>
      <c r="D767" s="485" t="s">
        <v>231</v>
      </c>
      <c r="E767" s="334"/>
      <c r="F767" s="513" t="s">
        <v>307</v>
      </c>
      <c r="G767" s="298" t="s">
        <v>779</v>
      </c>
      <c r="H767" s="80" t="s">
        <v>146</v>
      </c>
      <c r="I767" s="69" t="s">
        <v>358</v>
      </c>
      <c r="J767" s="341">
        <v>31.3</v>
      </c>
      <c r="K767" s="336">
        <f t="shared" si="162"/>
        <v>52</v>
      </c>
      <c r="L767" s="247">
        <v>52</v>
      </c>
      <c r="M767" s="247"/>
      <c r="N767" s="247"/>
      <c r="O767" s="247"/>
      <c r="P767" s="247"/>
      <c r="Q767" s="247"/>
      <c r="R767" s="246" t="e">
        <f>IF(L767="nio",0,IF(L767&gt;0,L767*J767/X767,0))*VLOOKUP(B767,'2-Kosten per locatie'!$A$14:$C$56,3,FALSE)</f>
        <v>#DIV/0!</v>
      </c>
      <c r="S767" s="246">
        <f>IF(L767="nio",0,IF(M767&gt;0,M767*J767/Y767,0))*VLOOKUP(B767,'2-Kosten per locatie'!$A$14:$C$56,3,FALSE)</f>
        <v>0</v>
      </c>
      <c r="T767" s="246">
        <f>IF(L767="nio",0,IF(N767&gt;0,N767*J767/Z767,0))*VLOOKUP(B767,'2-Kosten per locatie'!$A$14:$C$56,3,FALSE)</f>
        <v>0</v>
      </c>
      <c r="U767" s="246">
        <f>IF(L767="nio",0,IF(O767&gt;0,O767*J767/AA767,0))*VLOOKUP(B767,'2-Kosten per locatie'!$A$14:$C$56,3,FALSE)</f>
        <v>0</v>
      </c>
      <c r="V767" s="246">
        <f>IF(L767="nio",0,IF(P767&gt;0,P767*J767/Z767,0))*VLOOKUP(B767,'2-Kosten per locatie'!$A$14:$C$56,3,FALSE)</f>
        <v>0</v>
      </c>
      <c r="W767" s="246">
        <f>IF(L767="nio",0,IF(Q767&gt;0,Q767*J767/AA767,0))*VLOOKUP(B767,'2-Kosten per locatie'!$A$14:$C$56,3,FALSE)</f>
        <v>0</v>
      </c>
      <c r="X767" s="337">
        <f>IF(L767="nio",0,IF(L767&gt;0,VLOOKUP(H767,'3-Productie normen'!A:L,VLOOKUP(L767,'3-Productie normen'!$B$35:$C$38,2,FALSE),FALSE)))</f>
        <v>0</v>
      </c>
      <c r="Y767" s="337">
        <f t="shared" si="163"/>
        <v>0</v>
      </c>
      <c r="Z767" s="337">
        <f t="shared" si="164"/>
        <v>0</v>
      </c>
      <c r="AA767" s="337">
        <f t="shared" si="165"/>
        <v>0</v>
      </c>
      <c r="AB767" s="338" t="str">
        <f>VLOOKUP(H767,'3-Productie normen'!A:O,12,FALSE)</f>
        <v>V</v>
      </c>
      <c r="AC767" s="338"/>
      <c r="AE767" s="339">
        <f t="shared" si="160"/>
        <v>1627.6000000000001</v>
      </c>
    </row>
    <row r="768" spans="1:31" ht="14.1" customHeight="1">
      <c r="A768" s="71">
        <v>768</v>
      </c>
      <c r="B768" s="482" t="s">
        <v>77</v>
      </c>
      <c r="C768" s="482"/>
      <c r="D768" s="485" t="s">
        <v>231</v>
      </c>
      <c r="E768" s="334"/>
      <c r="F768" s="513" t="s">
        <v>197</v>
      </c>
      <c r="G768" s="298" t="s">
        <v>906</v>
      </c>
      <c r="H768" s="317" t="s">
        <v>148</v>
      </c>
      <c r="I768" s="69" t="s">
        <v>358</v>
      </c>
      <c r="J768" s="341">
        <v>282</v>
      </c>
      <c r="K768" s="336">
        <f t="shared" si="162"/>
        <v>0</v>
      </c>
      <c r="L768" s="247" t="s">
        <v>199</v>
      </c>
      <c r="M768" s="247"/>
      <c r="N768" s="247"/>
      <c r="O768" s="247"/>
      <c r="P768" s="247"/>
      <c r="Q768" s="247"/>
      <c r="R768" s="246">
        <f>IF(L768="nio",0,IF(L768&gt;0,L768*J768/X768,0))*VLOOKUP(B768,'2-Kosten per locatie'!$A$14:$C$56,3,FALSE)</f>
        <v>0</v>
      </c>
      <c r="S768" s="246">
        <f>IF(L768="nio",0,IF(M768&gt;0,M768*J768/Y768,0))*VLOOKUP(B768,'2-Kosten per locatie'!$A$14:$C$56,3,FALSE)</f>
        <v>0</v>
      </c>
      <c r="T768" s="246">
        <f>IF(L768="nio",0,IF(N768&gt;0,N768*J768/Z768,0))*VLOOKUP(B768,'2-Kosten per locatie'!$A$14:$C$56,3,FALSE)</f>
        <v>0</v>
      </c>
      <c r="U768" s="246">
        <f>IF(L768="nio",0,IF(O768&gt;0,O768*J768/AA768,0))*VLOOKUP(B768,'2-Kosten per locatie'!$A$14:$C$56,3,FALSE)</f>
        <v>0</v>
      </c>
      <c r="V768" s="246">
        <f>IF(L768="nio",0,IF(P768&gt;0,P768*J768/Z768,0))*VLOOKUP(B768,'2-Kosten per locatie'!$A$14:$C$56,3,FALSE)</f>
        <v>0</v>
      </c>
      <c r="W768" s="246">
        <f>IF(L768="nio",0,IF(Q768&gt;0,Q768*J768/AA768,0))*VLOOKUP(B768,'2-Kosten per locatie'!$A$14:$C$56,3,FALSE)</f>
        <v>0</v>
      </c>
      <c r="X768" s="337">
        <f>IF(L768="nio",0,IF(L768&gt;0,VLOOKUP(H768,'3-Productie normen'!A:L,VLOOKUP(L768,'3-Productie normen'!$B$35:$C$38,2,FALSE),FALSE)))</f>
        <v>0</v>
      </c>
      <c r="Y768" s="337">
        <f t="shared" si="163"/>
        <v>0</v>
      </c>
      <c r="Z768" s="337">
        <f t="shared" si="164"/>
        <v>0</v>
      </c>
      <c r="AA768" s="337">
        <f t="shared" si="165"/>
        <v>0</v>
      </c>
      <c r="AB768" s="338">
        <f>VLOOKUP(H768,'3-Productie normen'!A:O,12,FALSE)</f>
        <v>0</v>
      </c>
      <c r="AC768" s="338"/>
      <c r="AE768" s="339">
        <f t="shared" si="160"/>
        <v>0</v>
      </c>
    </row>
    <row r="769" spans="1:31" ht="14.1" customHeight="1">
      <c r="A769" s="71">
        <v>769</v>
      </c>
      <c r="B769" s="482" t="s">
        <v>77</v>
      </c>
      <c r="C769" s="482"/>
      <c r="D769" s="485" t="s">
        <v>231</v>
      </c>
      <c r="E769" s="334" t="s">
        <v>907</v>
      </c>
      <c r="F769" s="513" t="s">
        <v>307</v>
      </c>
      <c r="G769" s="298" t="s">
        <v>834</v>
      </c>
      <c r="H769" s="80" t="s">
        <v>146</v>
      </c>
      <c r="I769" s="69" t="s">
        <v>358</v>
      </c>
      <c r="J769" s="341">
        <v>125</v>
      </c>
      <c r="K769" s="336">
        <f t="shared" si="162"/>
        <v>52</v>
      </c>
      <c r="L769" s="247">
        <v>52</v>
      </c>
      <c r="M769" s="247"/>
      <c r="N769" s="247"/>
      <c r="O769" s="247"/>
      <c r="P769" s="247"/>
      <c r="Q769" s="247"/>
      <c r="R769" s="246" t="e">
        <f>IF(L769="nio",0,IF(L769&gt;0,L769*J769/X769,0))*VLOOKUP(B769,'2-Kosten per locatie'!$A$14:$C$56,3,FALSE)</f>
        <v>#DIV/0!</v>
      </c>
      <c r="S769" s="246">
        <f>IF(L769="nio",0,IF(M769&gt;0,M769*J769/Y769,0))*VLOOKUP(B769,'2-Kosten per locatie'!$A$14:$C$56,3,FALSE)</f>
        <v>0</v>
      </c>
      <c r="T769" s="246">
        <f>IF(L769="nio",0,IF(N769&gt;0,N769*J769/Z769,0))*VLOOKUP(B769,'2-Kosten per locatie'!$A$14:$C$56,3,FALSE)</f>
        <v>0</v>
      </c>
      <c r="U769" s="246">
        <f>IF(L769="nio",0,IF(O769&gt;0,O769*J769/AA769,0))*VLOOKUP(B769,'2-Kosten per locatie'!$A$14:$C$56,3,FALSE)</f>
        <v>0</v>
      </c>
      <c r="V769" s="246">
        <f>IF(L769="nio",0,IF(P769&gt;0,P769*J769/Z769,0))*VLOOKUP(B769,'2-Kosten per locatie'!$A$14:$C$56,3,FALSE)</f>
        <v>0</v>
      </c>
      <c r="W769" s="246">
        <f>IF(L769="nio",0,IF(Q769&gt;0,Q769*J769/AA769,0))*VLOOKUP(B769,'2-Kosten per locatie'!$A$14:$C$56,3,FALSE)</f>
        <v>0</v>
      </c>
      <c r="X769" s="337">
        <f>IF(L769="nio",0,IF(L769&gt;0,VLOOKUP(H769,'3-Productie normen'!A:L,VLOOKUP(L769,'3-Productie normen'!$B$35:$C$38,2,FALSE),FALSE)))</f>
        <v>0</v>
      </c>
      <c r="Y769" s="337">
        <f t="shared" si="163"/>
        <v>0</v>
      </c>
      <c r="Z769" s="337">
        <f t="shared" si="164"/>
        <v>0</v>
      </c>
      <c r="AA769" s="337">
        <f t="shared" si="165"/>
        <v>0</v>
      </c>
      <c r="AB769" s="338" t="str">
        <f>VLOOKUP(H769,'3-Productie normen'!A:O,12,FALSE)</f>
        <v>V</v>
      </c>
      <c r="AC769" s="338"/>
      <c r="AE769" s="339">
        <f t="shared" si="160"/>
        <v>6500</v>
      </c>
    </row>
    <row r="770" spans="1:31" ht="14.1" customHeight="1">
      <c r="A770" s="71">
        <v>770</v>
      </c>
      <c r="B770" s="482" t="s">
        <v>77</v>
      </c>
      <c r="C770" s="482"/>
      <c r="D770" s="485" t="s">
        <v>231</v>
      </c>
      <c r="E770" s="334" t="s">
        <v>908</v>
      </c>
      <c r="F770" s="513" t="s">
        <v>185</v>
      </c>
      <c r="G770" s="298" t="s">
        <v>781</v>
      </c>
      <c r="H770" s="69" t="s">
        <v>133</v>
      </c>
      <c r="I770" s="69" t="s">
        <v>187</v>
      </c>
      <c r="J770" s="341">
        <v>2.25</v>
      </c>
      <c r="K770" s="336">
        <f t="shared" ref="K770" si="168">SUM(L770:Q770)</f>
        <v>255</v>
      </c>
      <c r="L770" s="247">
        <v>255</v>
      </c>
      <c r="M770" s="247"/>
      <c r="N770" s="247"/>
      <c r="O770" s="247"/>
      <c r="P770" s="247"/>
      <c r="Q770" s="247"/>
      <c r="R770" s="246" t="e">
        <f>IF(L770="nio",0,IF(L770&gt;0,L770*J770/X770,0))*VLOOKUP(B770,'2-Kosten per locatie'!$A$14:$C$56,3,FALSE)</f>
        <v>#DIV/0!</v>
      </c>
      <c r="S770" s="246">
        <f>IF(L770="nio",0,IF(M770&gt;0,M770*J770/Y770,0))*VLOOKUP(B770,'2-Kosten per locatie'!$A$14:$C$56,3,FALSE)</f>
        <v>0</v>
      </c>
      <c r="T770" s="246">
        <f>IF(L770="nio",0,IF(N770&gt;0,N770*J770/Z770,0))*VLOOKUP(B770,'2-Kosten per locatie'!$A$14:$C$56,3,FALSE)</f>
        <v>0</v>
      </c>
      <c r="U770" s="246">
        <f>IF(L770="nio",0,IF(O770&gt;0,O770*J770/AA770,0))*VLOOKUP(B770,'2-Kosten per locatie'!$A$14:$C$56,3,FALSE)</f>
        <v>0</v>
      </c>
      <c r="V770" s="246">
        <f>IF(L770="nio",0,IF(P770&gt;0,P770*J770/Z770,0))*VLOOKUP(B770,'2-Kosten per locatie'!$A$14:$C$56,3,FALSE)</f>
        <v>0</v>
      </c>
      <c r="W770" s="246">
        <f>IF(L770="nio",0,IF(Q770&gt;0,Q770*J770/AA770,0))*VLOOKUP(B770,'2-Kosten per locatie'!$A$14:$C$56,3,FALSE)</f>
        <v>0</v>
      </c>
      <c r="X770" s="337">
        <f>IF(L770="nio",0,IF(L770&gt;0,VLOOKUP(H770,'3-Productie normen'!A:L,VLOOKUP(L770,'3-Productie normen'!$B$35:$C$38,2,FALSE),FALSE)))</f>
        <v>0</v>
      </c>
      <c r="Y770" s="337">
        <f t="shared" si="163"/>
        <v>0</v>
      </c>
      <c r="Z770" s="337">
        <f t="shared" si="164"/>
        <v>0</v>
      </c>
      <c r="AA770" s="337">
        <f t="shared" si="165"/>
        <v>0</v>
      </c>
      <c r="AB770" s="338" t="str">
        <f>VLOOKUP(H770,'3-Productie normen'!A:O,12,FALSE)</f>
        <v>V</v>
      </c>
      <c r="AC770" s="338"/>
      <c r="AE770" s="339">
        <f t="shared" si="160"/>
        <v>573.75</v>
      </c>
    </row>
    <row r="771" spans="1:31" ht="14.1" customHeight="1">
      <c r="A771" s="71">
        <v>771</v>
      </c>
      <c r="B771" s="482" t="s">
        <v>77</v>
      </c>
      <c r="C771" s="482"/>
      <c r="D771" s="485" t="s">
        <v>231</v>
      </c>
      <c r="E771" s="334" t="s">
        <v>908</v>
      </c>
      <c r="F771" s="513" t="s">
        <v>185</v>
      </c>
      <c r="G771" s="298" t="s">
        <v>193</v>
      </c>
      <c r="H771" s="314" t="s">
        <v>135</v>
      </c>
      <c r="I771" s="69" t="s">
        <v>225</v>
      </c>
      <c r="J771" s="341">
        <v>6.4</v>
      </c>
      <c r="K771" s="336">
        <f t="shared" si="162"/>
        <v>255</v>
      </c>
      <c r="L771" s="247">
        <v>255</v>
      </c>
      <c r="M771" s="247"/>
      <c r="N771" s="247"/>
      <c r="O771" s="247"/>
      <c r="P771" s="247"/>
      <c r="Q771" s="247"/>
      <c r="R771" s="246" t="e">
        <f>IF(L771="nio",0,IF(L771&gt;0,L771*J771/X771,0))*VLOOKUP(B771,'2-Kosten per locatie'!$A$14:$C$56,3,FALSE)</f>
        <v>#DIV/0!</v>
      </c>
      <c r="S771" s="246">
        <f>IF(L771="nio",0,IF(M771&gt;0,M771*J771/Y771,0))*VLOOKUP(B771,'2-Kosten per locatie'!$A$14:$C$56,3,FALSE)</f>
        <v>0</v>
      </c>
      <c r="T771" s="246">
        <f>IF(L771="nio",0,IF(N771&gt;0,N771*J771/Z771,0))*VLOOKUP(B771,'2-Kosten per locatie'!$A$14:$C$56,3,FALSE)</f>
        <v>0</v>
      </c>
      <c r="U771" s="246">
        <f>IF(L771="nio",0,IF(O771&gt;0,O771*J771/AA771,0))*VLOOKUP(B771,'2-Kosten per locatie'!$A$14:$C$56,3,FALSE)</f>
        <v>0</v>
      </c>
      <c r="V771" s="246">
        <f>IF(L771="nio",0,IF(P771&gt;0,P771*J771/Z771,0))*VLOOKUP(B771,'2-Kosten per locatie'!$A$14:$C$56,3,FALSE)</f>
        <v>0</v>
      </c>
      <c r="W771" s="246">
        <f>IF(L771="nio",0,IF(Q771&gt;0,Q771*J771/AA771,0))*VLOOKUP(B771,'2-Kosten per locatie'!$A$14:$C$56,3,FALSE)</f>
        <v>0</v>
      </c>
      <c r="X771" s="337">
        <f>IF(L771="nio",0,IF(L771&gt;0,VLOOKUP(H771,'3-Productie normen'!A:L,VLOOKUP(L771,'3-Productie normen'!$B$35:$C$38,2,FALSE),FALSE)))</f>
        <v>0</v>
      </c>
      <c r="Y771" s="337">
        <f t="shared" si="163"/>
        <v>0</v>
      </c>
      <c r="Z771" s="337">
        <f t="shared" si="164"/>
        <v>0</v>
      </c>
      <c r="AA771" s="337">
        <f t="shared" si="165"/>
        <v>0</v>
      </c>
      <c r="AB771" s="338" t="str">
        <f>VLOOKUP(H771,'3-Productie normen'!A:O,12,FALSE)</f>
        <v>V</v>
      </c>
      <c r="AC771" s="338"/>
      <c r="AE771" s="339">
        <f t="shared" si="160"/>
        <v>1632</v>
      </c>
    </row>
    <row r="772" spans="1:31" ht="14.1" customHeight="1">
      <c r="A772" s="71">
        <v>772</v>
      </c>
      <c r="B772" s="482" t="s">
        <v>77</v>
      </c>
      <c r="C772" s="482"/>
      <c r="D772" s="485" t="s">
        <v>231</v>
      </c>
      <c r="E772" s="334" t="s">
        <v>909</v>
      </c>
      <c r="F772" s="513" t="s">
        <v>185</v>
      </c>
      <c r="G772" s="298" t="s">
        <v>189</v>
      </c>
      <c r="H772" s="314" t="s">
        <v>128</v>
      </c>
      <c r="I772" s="69" t="s">
        <v>225</v>
      </c>
      <c r="J772" s="341">
        <v>22</v>
      </c>
      <c r="K772" s="336">
        <f t="shared" ref="K772" si="169">SUM(L772:Q772)</f>
        <v>255</v>
      </c>
      <c r="L772" s="247">
        <v>255</v>
      </c>
      <c r="M772" s="247"/>
      <c r="N772" s="247"/>
      <c r="O772" s="247"/>
      <c r="P772" s="247"/>
      <c r="Q772" s="247"/>
      <c r="R772" s="246" t="e">
        <f>IF(L772="nio",0,IF(L772&gt;0,L772*J772/X772,0))*VLOOKUP(B772,'2-Kosten per locatie'!$A$14:$C$56,3,FALSE)</f>
        <v>#DIV/0!</v>
      </c>
      <c r="S772" s="246">
        <f>IF(L772="nio",0,IF(M772&gt;0,M772*J772/Y772,0))*VLOOKUP(B772,'2-Kosten per locatie'!$A$14:$C$56,3,FALSE)</f>
        <v>0</v>
      </c>
      <c r="T772" s="246">
        <f>IF(L772="nio",0,IF(N772&gt;0,N772*J772/Z772,0))*VLOOKUP(B772,'2-Kosten per locatie'!$A$14:$C$56,3,FALSE)</f>
        <v>0</v>
      </c>
      <c r="U772" s="246">
        <f>IF(L772="nio",0,IF(O772&gt;0,O772*J772/AA772,0))*VLOOKUP(B772,'2-Kosten per locatie'!$A$14:$C$56,3,FALSE)</f>
        <v>0</v>
      </c>
      <c r="V772" s="246">
        <f>IF(L772="nio",0,IF(P772&gt;0,P772*J772/Z772,0))*VLOOKUP(B772,'2-Kosten per locatie'!$A$14:$C$56,3,FALSE)</f>
        <v>0</v>
      </c>
      <c r="W772" s="246">
        <f>IF(L772="nio",0,IF(Q772&gt;0,Q772*J772/AA772,0))*VLOOKUP(B772,'2-Kosten per locatie'!$A$14:$C$56,3,FALSE)</f>
        <v>0</v>
      </c>
      <c r="X772" s="337">
        <f>IF(L772="nio",0,IF(L772&gt;0,VLOOKUP(H772,'3-Productie normen'!A:L,VLOOKUP(L772,'3-Productie normen'!$B$35:$C$38,2,FALSE),FALSE)))</f>
        <v>0</v>
      </c>
      <c r="Y772" s="337">
        <f t="shared" si="163"/>
        <v>0</v>
      </c>
      <c r="Z772" s="337">
        <f t="shared" si="164"/>
        <v>0</v>
      </c>
      <c r="AA772" s="337">
        <f t="shared" si="165"/>
        <v>0</v>
      </c>
      <c r="AB772" s="338" t="str">
        <f>VLOOKUP(H772,'3-Productie normen'!A:O,12,FALSE)</f>
        <v>B</v>
      </c>
      <c r="AC772" s="338"/>
      <c r="AE772" s="339">
        <f t="shared" si="160"/>
        <v>5610</v>
      </c>
    </row>
    <row r="773" spans="1:31" ht="14.1" customHeight="1">
      <c r="A773" s="71">
        <v>773</v>
      </c>
      <c r="B773" s="482" t="s">
        <v>77</v>
      </c>
      <c r="C773" s="482"/>
      <c r="D773" s="485" t="s">
        <v>231</v>
      </c>
      <c r="E773" s="334" t="s">
        <v>908</v>
      </c>
      <c r="F773" s="513" t="s">
        <v>197</v>
      </c>
      <c r="G773" s="298" t="s">
        <v>910</v>
      </c>
      <c r="H773" s="317" t="s">
        <v>148</v>
      </c>
      <c r="I773" s="69"/>
      <c r="J773" s="341">
        <v>22</v>
      </c>
      <c r="K773" s="336">
        <f t="shared" si="162"/>
        <v>0</v>
      </c>
      <c r="L773" s="247" t="s">
        <v>199</v>
      </c>
      <c r="M773" s="247"/>
      <c r="N773" s="247"/>
      <c r="O773" s="247"/>
      <c r="P773" s="247"/>
      <c r="Q773" s="247"/>
      <c r="R773" s="246">
        <f>IF(L773="nio",0,IF(L773&gt;0,L773*J773/X773,0))*VLOOKUP(B773,'2-Kosten per locatie'!$A$14:$C$56,3,FALSE)</f>
        <v>0</v>
      </c>
      <c r="S773" s="246">
        <f>IF(L773="nio",0,IF(M773&gt;0,M773*J773/Y773,0))*VLOOKUP(B773,'2-Kosten per locatie'!$A$14:$C$56,3,FALSE)</f>
        <v>0</v>
      </c>
      <c r="T773" s="246">
        <f>IF(L773="nio",0,IF(N773&gt;0,N773*J773/Z773,0))*VLOOKUP(B773,'2-Kosten per locatie'!$A$14:$C$56,3,FALSE)</f>
        <v>0</v>
      </c>
      <c r="U773" s="246">
        <f>IF(L773="nio",0,IF(O773&gt;0,O773*J773/AA773,0))*VLOOKUP(B773,'2-Kosten per locatie'!$A$14:$C$56,3,FALSE)</f>
        <v>0</v>
      </c>
      <c r="V773" s="246">
        <f>IF(L773="nio",0,IF(P773&gt;0,P773*J773/Z773,0))*VLOOKUP(B773,'2-Kosten per locatie'!$A$14:$C$56,3,FALSE)</f>
        <v>0</v>
      </c>
      <c r="W773" s="246">
        <f>IF(L773="nio",0,IF(Q773&gt;0,Q773*J773/AA773,0))*VLOOKUP(B773,'2-Kosten per locatie'!$A$14:$C$56,3,FALSE)</f>
        <v>0</v>
      </c>
      <c r="X773" s="337">
        <f>IF(L773="nio",0,IF(L773&gt;0,VLOOKUP(H773,'3-Productie normen'!A:L,VLOOKUP(L773,'3-Productie normen'!$B$35:$C$38,2,FALSE),FALSE)))</f>
        <v>0</v>
      </c>
      <c r="Y773" s="337">
        <f t="shared" si="163"/>
        <v>0</v>
      </c>
      <c r="Z773" s="337">
        <f t="shared" si="164"/>
        <v>0</v>
      </c>
      <c r="AA773" s="337">
        <f t="shared" si="165"/>
        <v>0</v>
      </c>
      <c r="AB773" s="338">
        <f>VLOOKUP(H773,'3-Productie normen'!A:O,12,FALSE)</f>
        <v>0</v>
      </c>
      <c r="AC773" s="338"/>
      <c r="AE773" s="339">
        <f t="shared" si="160"/>
        <v>0</v>
      </c>
    </row>
    <row r="774" spans="1:31" ht="14.1" customHeight="1">
      <c r="A774" s="71">
        <v>774</v>
      </c>
      <c r="B774" s="482" t="s">
        <v>77</v>
      </c>
      <c r="C774" s="482"/>
      <c r="D774" s="485" t="s">
        <v>231</v>
      </c>
      <c r="E774" s="334" t="s">
        <v>911</v>
      </c>
      <c r="F774" s="513" t="s">
        <v>185</v>
      </c>
      <c r="G774" s="298" t="s">
        <v>437</v>
      </c>
      <c r="H774" s="314" t="s">
        <v>136</v>
      </c>
      <c r="I774" s="69" t="s">
        <v>195</v>
      </c>
      <c r="J774" s="341">
        <v>41.65</v>
      </c>
      <c r="K774" s="336">
        <f t="shared" si="162"/>
        <v>510</v>
      </c>
      <c r="L774" s="247">
        <v>255</v>
      </c>
      <c r="M774" s="247">
        <v>255</v>
      </c>
      <c r="N774" s="247"/>
      <c r="O774" s="247"/>
      <c r="P774" s="247"/>
      <c r="Q774" s="247"/>
      <c r="R774" s="246" t="e">
        <f>IF(L774="nio",0,IF(L774&gt;0,L774*J774/X774,0))*VLOOKUP(B774,'2-Kosten per locatie'!$A$14:$C$56,3,FALSE)</f>
        <v>#DIV/0!</v>
      </c>
      <c r="S774" s="246" t="e">
        <f>IF(L774="nio",0,IF(M774&gt;0,M774*J774/Y774,0))*VLOOKUP(B774,'2-Kosten per locatie'!$A$14:$C$56,3,FALSE)</f>
        <v>#DIV/0!</v>
      </c>
      <c r="T774" s="246">
        <f>IF(L774="nio",0,IF(N774&gt;0,N774*J774/Z774,0))*VLOOKUP(B774,'2-Kosten per locatie'!$A$14:$C$56,3,FALSE)</f>
        <v>0</v>
      </c>
      <c r="U774" s="246">
        <f>IF(L774="nio",0,IF(O774&gt;0,O774*J774/AA774,0))*VLOOKUP(B774,'2-Kosten per locatie'!$A$14:$C$56,3,FALSE)</f>
        <v>0</v>
      </c>
      <c r="V774" s="246">
        <f>IF(L774="nio",0,IF(P774&gt;0,P774*J774/Z774,0))*VLOOKUP(B774,'2-Kosten per locatie'!$A$14:$C$56,3,FALSE)</f>
        <v>0</v>
      </c>
      <c r="W774" s="246">
        <f>IF(L774="nio",0,IF(Q774&gt;0,Q774*J774/AA774,0))*VLOOKUP(B774,'2-Kosten per locatie'!$A$14:$C$56,3,FALSE)</f>
        <v>0</v>
      </c>
      <c r="X774" s="337">
        <f>IF(L774="nio",0,IF(L774&gt;0,VLOOKUP(H774,'3-Productie normen'!A:L,VLOOKUP(L774,'3-Productie normen'!$B$35:$C$38,2,FALSE),FALSE)))</f>
        <v>0</v>
      </c>
      <c r="Y774" s="337">
        <f t="shared" si="163"/>
        <v>0</v>
      </c>
      <c r="Z774" s="337">
        <f t="shared" si="164"/>
        <v>0</v>
      </c>
      <c r="AA774" s="337">
        <f t="shared" si="165"/>
        <v>0</v>
      </c>
      <c r="AB774" s="338" t="str">
        <f>VLOOKUP(H774,'3-Productie normen'!A:O,12,FALSE)</f>
        <v>S</v>
      </c>
      <c r="AC774" s="338"/>
      <c r="AE774" s="339">
        <f t="shared" si="160"/>
        <v>21241.5</v>
      </c>
    </row>
    <row r="775" spans="1:31" ht="14.1" customHeight="1">
      <c r="A775" s="71">
        <v>775</v>
      </c>
      <c r="B775" s="482" t="s">
        <v>77</v>
      </c>
      <c r="C775" s="482"/>
      <c r="D775" s="485" t="s">
        <v>231</v>
      </c>
      <c r="E775" s="334" t="s">
        <v>912</v>
      </c>
      <c r="F775" s="513" t="s">
        <v>185</v>
      </c>
      <c r="G775" s="298" t="s">
        <v>913</v>
      </c>
      <c r="H775" s="314" t="s">
        <v>141</v>
      </c>
      <c r="I775" s="459" t="s">
        <v>195</v>
      </c>
      <c r="J775" s="341">
        <v>18</v>
      </c>
      <c r="K775" s="336">
        <f t="shared" si="162"/>
        <v>510</v>
      </c>
      <c r="L775" s="247">
        <v>255</v>
      </c>
      <c r="M775" s="247">
        <v>255</v>
      </c>
      <c r="N775" s="247"/>
      <c r="O775" s="247"/>
      <c r="P775" s="247"/>
      <c r="Q775" s="247"/>
      <c r="R775" s="246" t="e">
        <f>IF(L775="nio",0,IF(L775&gt;0,L775*J775/X775,0))*VLOOKUP(B775,'2-Kosten per locatie'!$A$14:$C$56,3,FALSE)</f>
        <v>#DIV/0!</v>
      </c>
      <c r="S775" s="246" t="e">
        <f>IF(L775="nio",0,IF(M775&gt;0,M775*J775/Y775,0))*VLOOKUP(B775,'2-Kosten per locatie'!$A$14:$C$56,3,FALSE)</f>
        <v>#DIV/0!</v>
      </c>
      <c r="T775" s="246">
        <f>IF(L775="nio",0,IF(N775&gt;0,N775*J775/Z775,0))*VLOOKUP(B775,'2-Kosten per locatie'!$A$14:$C$56,3,FALSE)</f>
        <v>0</v>
      </c>
      <c r="U775" s="246">
        <f>IF(L775="nio",0,IF(O775&gt;0,O775*J775/AA775,0))*VLOOKUP(B775,'2-Kosten per locatie'!$A$14:$C$56,3,FALSE)</f>
        <v>0</v>
      </c>
      <c r="V775" s="246">
        <f>IF(L775="nio",0,IF(P775&gt;0,P775*J775/Z775,0))*VLOOKUP(B775,'2-Kosten per locatie'!$A$14:$C$56,3,FALSE)</f>
        <v>0</v>
      </c>
      <c r="W775" s="246">
        <f>IF(L775="nio",0,IF(Q775&gt;0,Q775*J775/AA775,0))*VLOOKUP(B775,'2-Kosten per locatie'!$A$14:$C$56,3,FALSE)</f>
        <v>0</v>
      </c>
      <c r="X775" s="337">
        <f>IF(L775="nio",0,IF(L775&gt;0,VLOOKUP(H775,'3-Productie normen'!A:L,VLOOKUP(L775,'3-Productie normen'!$B$35:$C$38,2,FALSE),FALSE)))</f>
        <v>0</v>
      </c>
      <c r="Y775" s="337">
        <f t="shared" si="163"/>
        <v>0</v>
      </c>
      <c r="Z775" s="337">
        <f t="shared" si="164"/>
        <v>0</v>
      </c>
      <c r="AA775" s="337">
        <f t="shared" si="165"/>
        <v>0</v>
      </c>
      <c r="AB775" s="338" t="str">
        <f>VLOOKUP(H775,'3-Productie normen'!A:O,12,FALSE)</f>
        <v>S</v>
      </c>
      <c r="AC775" s="338"/>
      <c r="AE775" s="339">
        <f t="shared" si="160"/>
        <v>9180</v>
      </c>
    </row>
    <row r="776" spans="1:31" ht="14.1" customHeight="1">
      <c r="A776" s="71">
        <v>776</v>
      </c>
      <c r="B776" s="482" t="s">
        <v>77</v>
      </c>
      <c r="C776" s="482"/>
      <c r="D776" s="485" t="s">
        <v>231</v>
      </c>
      <c r="E776" s="334" t="s">
        <v>914</v>
      </c>
      <c r="F776" s="513" t="s">
        <v>197</v>
      </c>
      <c r="G776" s="298" t="s">
        <v>915</v>
      </c>
      <c r="H776" s="317" t="s">
        <v>148</v>
      </c>
      <c r="I776" s="459" t="s">
        <v>195</v>
      </c>
      <c r="J776" s="341">
        <v>24</v>
      </c>
      <c r="K776" s="336">
        <f t="shared" si="162"/>
        <v>0</v>
      </c>
      <c r="L776" s="247" t="s">
        <v>199</v>
      </c>
      <c r="M776" s="247"/>
      <c r="N776" s="247"/>
      <c r="O776" s="247"/>
      <c r="P776" s="247"/>
      <c r="Q776" s="247"/>
      <c r="R776" s="246">
        <f>IF(L776="nio",0,IF(L776&gt;0,L776*J776/X776,0))*VLOOKUP(B776,'2-Kosten per locatie'!$A$14:$C$56,3,FALSE)</f>
        <v>0</v>
      </c>
      <c r="S776" s="246">
        <f>IF(L776="nio",0,IF(M776&gt;0,M776*J776/Y776,0))*VLOOKUP(B776,'2-Kosten per locatie'!$A$14:$C$56,3,FALSE)</f>
        <v>0</v>
      </c>
      <c r="T776" s="246">
        <f>IF(L776="nio",0,IF(N776&gt;0,N776*J776/Z776,0))*VLOOKUP(B776,'2-Kosten per locatie'!$A$14:$C$56,3,FALSE)</f>
        <v>0</v>
      </c>
      <c r="U776" s="246">
        <f>IF(L776="nio",0,IF(O776&gt;0,O776*J776/AA776,0))*VLOOKUP(B776,'2-Kosten per locatie'!$A$14:$C$56,3,FALSE)</f>
        <v>0</v>
      </c>
      <c r="V776" s="246">
        <f>IF(L776="nio",0,IF(P776&gt;0,P776*J776/Z776,0))*VLOOKUP(B776,'2-Kosten per locatie'!$A$14:$C$56,3,FALSE)</f>
        <v>0</v>
      </c>
      <c r="W776" s="246">
        <f>IF(L776="nio",0,IF(Q776&gt;0,Q776*J776/AA776,0))*VLOOKUP(B776,'2-Kosten per locatie'!$A$14:$C$56,3,FALSE)</f>
        <v>0</v>
      </c>
      <c r="X776" s="337">
        <f>IF(L776="nio",0,IF(L776&gt;0,VLOOKUP(H776,'3-Productie normen'!A:L,VLOOKUP(L776,'3-Productie normen'!$B$35:$C$38,2,FALSE),FALSE)))</f>
        <v>0</v>
      </c>
      <c r="Y776" s="337">
        <f t="shared" si="163"/>
        <v>0</v>
      </c>
      <c r="Z776" s="337">
        <f t="shared" si="164"/>
        <v>0</v>
      </c>
      <c r="AA776" s="337">
        <f t="shared" si="165"/>
        <v>0</v>
      </c>
      <c r="AB776" s="338">
        <f>VLOOKUP(H776,'3-Productie normen'!A:O,12,FALSE)</f>
        <v>0</v>
      </c>
      <c r="AC776" s="338"/>
      <c r="AE776" s="339">
        <f t="shared" si="160"/>
        <v>0</v>
      </c>
    </row>
    <row r="777" spans="1:31" ht="14.1" customHeight="1">
      <c r="A777" s="71">
        <v>777</v>
      </c>
      <c r="B777" s="482" t="s">
        <v>56</v>
      </c>
      <c r="C777" s="482"/>
      <c r="D777" s="485" t="s">
        <v>231</v>
      </c>
      <c r="E777" s="334" t="s">
        <v>916</v>
      </c>
      <c r="F777" s="513" t="s">
        <v>185</v>
      </c>
      <c r="G777" s="298" t="s">
        <v>291</v>
      </c>
      <c r="H777" s="314" t="s">
        <v>135</v>
      </c>
      <c r="I777" s="459" t="s">
        <v>225</v>
      </c>
      <c r="J777" s="341">
        <v>8.66</v>
      </c>
      <c r="K777" s="336">
        <f t="shared" ref="K777:K785" si="170">SUM(L777:Q777)</f>
        <v>730</v>
      </c>
      <c r="L777" s="247">
        <v>255</v>
      </c>
      <c r="M777" s="247">
        <v>255</v>
      </c>
      <c r="N777" s="247">
        <v>102</v>
      </c>
      <c r="O777" s="247">
        <v>102</v>
      </c>
      <c r="P777" s="247">
        <v>8</v>
      </c>
      <c r="Q777" s="247">
        <v>8</v>
      </c>
      <c r="R777" s="246" t="e">
        <f>IF(L777="nio",0,IF(L777&gt;0,L777*J777/X777,0))*VLOOKUP(B777,'2-Kosten per locatie'!$A$14:$C$56,3,FALSE)</f>
        <v>#DIV/0!</v>
      </c>
      <c r="S777" s="246" t="e">
        <f>IF(L777="nio",0,IF(M777&gt;0,M777*J777/Y777,0))*VLOOKUP(B777,'2-Kosten per locatie'!$A$14:$C$56,3,FALSE)</f>
        <v>#DIV/0!</v>
      </c>
      <c r="T777" s="246" t="e">
        <f>IF(L777="nio",0,IF(N777&gt;0,N777*J777/Z777,0))*VLOOKUP(B777,'2-Kosten per locatie'!$A$14:$C$56,3,FALSE)</f>
        <v>#DIV/0!</v>
      </c>
      <c r="U777" s="246" t="e">
        <f>IF(L777="nio",0,IF(O777&gt;0,O777*J777/AA777,0))*VLOOKUP(B777,'2-Kosten per locatie'!$A$14:$C$56,3,FALSE)</f>
        <v>#DIV/0!</v>
      </c>
      <c r="V777" s="246" t="e">
        <f>IF(L777="nio",0,IF(P777&gt;0,P777*J777/Z777,0))*VLOOKUP(B777,'2-Kosten per locatie'!$A$14:$C$56,3,FALSE)</f>
        <v>#DIV/0!</v>
      </c>
      <c r="W777" s="246" t="e">
        <f>IF(L777="nio",0,IF(Q777&gt;0,Q777*J777/AA777,0))*VLOOKUP(B777,'2-Kosten per locatie'!$A$14:$C$56,3,FALSE)</f>
        <v>#DIV/0!</v>
      </c>
      <c r="X777" s="337">
        <f>IF(L777="nio",0,IF(L777&gt;0,VLOOKUP(H777,'3-Productie normen'!A:L,VLOOKUP(L777,'3-Productie normen'!$B$35:$C$38,2,FALSE),FALSE)))</f>
        <v>0</v>
      </c>
      <c r="Y777" s="337">
        <f t="shared" ref="Y777:Y820" si="171">IF(M777&gt;0,X777*$Y$8,0)</f>
        <v>0</v>
      </c>
      <c r="Z777" s="337">
        <f t="shared" ref="Z777:Z820" si="172">IF((OR(N777&gt;0,P777&gt;0)),X777*$Z$8,0)</f>
        <v>0</v>
      </c>
      <c r="AA777" s="337">
        <f t="shared" ref="AA777:AA820" si="173">IF((OR(O777&gt;0,Q777&gt;0)),X777*$AA$8,0)</f>
        <v>0</v>
      </c>
      <c r="AB777" s="338" t="str">
        <f>VLOOKUP(H777,'3-Productie normen'!A:O,12,FALSE)</f>
        <v>V</v>
      </c>
      <c r="AC777" s="338"/>
      <c r="AE777" s="339">
        <f t="shared" si="160"/>
        <v>6321.8</v>
      </c>
    </row>
    <row r="778" spans="1:31" ht="14.1" customHeight="1">
      <c r="A778" s="71">
        <v>778</v>
      </c>
      <c r="B778" s="482" t="s">
        <v>56</v>
      </c>
      <c r="C778" s="482"/>
      <c r="D778" s="485" t="s">
        <v>231</v>
      </c>
      <c r="E778" s="334" t="s">
        <v>917</v>
      </c>
      <c r="F778" s="513" t="s">
        <v>185</v>
      </c>
      <c r="G778" s="298" t="s">
        <v>310</v>
      </c>
      <c r="H778" s="314" t="s">
        <v>128</v>
      </c>
      <c r="I778" s="459" t="s">
        <v>225</v>
      </c>
      <c r="J778" s="341">
        <v>32.85</v>
      </c>
      <c r="K778" s="336">
        <f t="shared" si="170"/>
        <v>730</v>
      </c>
      <c r="L778" s="247">
        <v>255</v>
      </c>
      <c r="M778" s="247">
        <v>255</v>
      </c>
      <c r="N778" s="247">
        <v>102</v>
      </c>
      <c r="O778" s="247">
        <v>102</v>
      </c>
      <c r="P778" s="247">
        <v>8</v>
      </c>
      <c r="Q778" s="247">
        <v>8</v>
      </c>
      <c r="R778" s="246" t="e">
        <f>IF(L778="nio",0,IF(L778&gt;0,L778*J778/X778,0))*VLOOKUP(B778,'2-Kosten per locatie'!$A$14:$C$56,3,FALSE)</f>
        <v>#DIV/0!</v>
      </c>
      <c r="S778" s="246" t="e">
        <f>IF(L778="nio",0,IF(M778&gt;0,M778*J778/Y778,0))*VLOOKUP(B778,'2-Kosten per locatie'!$A$14:$C$56,3,FALSE)</f>
        <v>#DIV/0!</v>
      </c>
      <c r="T778" s="246" t="e">
        <f>IF(L778="nio",0,IF(N778&gt;0,N778*J778/Z778,0))*VLOOKUP(B778,'2-Kosten per locatie'!$A$14:$C$56,3,FALSE)</f>
        <v>#DIV/0!</v>
      </c>
      <c r="U778" s="246" t="e">
        <f>IF(L778="nio",0,IF(O778&gt;0,O778*J778/AA778,0))*VLOOKUP(B778,'2-Kosten per locatie'!$A$14:$C$56,3,FALSE)</f>
        <v>#DIV/0!</v>
      </c>
      <c r="V778" s="246" t="e">
        <f>IF(L778="nio",0,IF(P778&gt;0,P778*J778/Z778,0))*VLOOKUP(B778,'2-Kosten per locatie'!$A$14:$C$56,3,FALSE)</f>
        <v>#DIV/0!</v>
      </c>
      <c r="W778" s="246" t="e">
        <f>IF(L778="nio",0,IF(Q778&gt;0,Q778*J778/AA778,0))*VLOOKUP(B778,'2-Kosten per locatie'!$A$14:$C$56,3,FALSE)</f>
        <v>#DIV/0!</v>
      </c>
      <c r="X778" s="337">
        <f>IF(L778="nio",0,IF(L778&gt;0,VLOOKUP(H778,'3-Productie normen'!A:L,VLOOKUP(L778,'3-Productie normen'!$B$35:$C$38,2,FALSE),FALSE)))</f>
        <v>0</v>
      </c>
      <c r="Y778" s="337">
        <f t="shared" si="171"/>
        <v>0</v>
      </c>
      <c r="Z778" s="337">
        <f t="shared" si="172"/>
        <v>0</v>
      </c>
      <c r="AA778" s="337">
        <f t="shared" si="173"/>
        <v>0</v>
      </c>
      <c r="AB778" s="338" t="str">
        <f>VLOOKUP(H778,'3-Productie normen'!A:O,12,FALSE)</f>
        <v>B</v>
      </c>
      <c r="AC778" s="338"/>
      <c r="AE778" s="339">
        <f t="shared" ref="AE778:AE841" si="174">K778*J778</f>
        <v>23980.5</v>
      </c>
    </row>
    <row r="779" spans="1:31" ht="14.1" customHeight="1">
      <c r="A779" s="71">
        <v>779</v>
      </c>
      <c r="B779" s="482" t="s">
        <v>56</v>
      </c>
      <c r="C779" s="482"/>
      <c r="D779" s="485" t="s">
        <v>231</v>
      </c>
      <c r="E779" s="334" t="s">
        <v>918</v>
      </c>
      <c r="F779" s="513" t="s">
        <v>185</v>
      </c>
      <c r="G779" s="298" t="s">
        <v>919</v>
      </c>
      <c r="H779" s="314" t="s">
        <v>141</v>
      </c>
      <c r="I779" s="69" t="s">
        <v>920</v>
      </c>
      <c r="J779" s="341">
        <v>1.47</v>
      </c>
      <c r="K779" s="336">
        <f t="shared" si="170"/>
        <v>730</v>
      </c>
      <c r="L779" s="247">
        <v>255</v>
      </c>
      <c r="M779" s="247">
        <v>255</v>
      </c>
      <c r="N779" s="247">
        <v>102</v>
      </c>
      <c r="O779" s="247">
        <v>102</v>
      </c>
      <c r="P779" s="247">
        <v>8</v>
      </c>
      <c r="Q779" s="247">
        <v>8</v>
      </c>
      <c r="R779" s="246" t="e">
        <f>IF(L779="nio",0,IF(L779&gt;0,L779*J779/X779,0))*VLOOKUP(B779,'2-Kosten per locatie'!$A$14:$C$56,3,FALSE)</f>
        <v>#DIV/0!</v>
      </c>
      <c r="S779" s="246" t="e">
        <f>IF(L779="nio",0,IF(M779&gt;0,M779*J779/Y779,0))*VLOOKUP(B779,'2-Kosten per locatie'!$A$14:$C$56,3,FALSE)</f>
        <v>#DIV/0!</v>
      </c>
      <c r="T779" s="246" t="e">
        <f>IF(L779="nio",0,IF(N779&gt;0,N779*J779/Z779,0))*VLOOKUP(B779,'2-Kosten per locatie'!$A$14:$C$56,3,FALSE)</f>
        <v>#DIV/0!</v>
      </c>
      <c r="U779" s="246" t="e">
        <f>IF(L779="nio",0,IF(O779&gt;0,O779*J779/AA779,0))*VLOOKUP(B779,'2-Kosten per locatie'!$A$14:$C$56,3,FALSE)</f>
        <v>#DIV/0!</v>
      </c>
      <c r="V779" s="246" t="e">
        <f>IF(L779="nio",0,IF(P779&gt;0,P779*J779/Z779,0))*VLOOKUP(B779,'2-Kosten per locatie'!$A$14:$C$56,3,FALSE)</f>
        <v>#DIV/0!</v>
      </c>
      <c r="W779" s="246" t="e">
        <f>IF(L779="nio",0,IF(Q779&gt;0,Q779*J779/AA779,0))*VLOOKUP(B779,'2-Kosten per locatie'!$A$14:$C$56,3,FALSE)</f>
        <v>#DIV/0!</v>
      </c>
      <c r="X779" s="337">
        <f>IF(L779="nio",0,IF(L779&gt;0,VLOOKUP(H779,'3-Productie normen'!A:L,VLOOKUP(L779,'3-Productie normen'!$B$35:$C$38,2,FALSE),FALSE)))</f>
        <v>0</v>
      </c>
      <c r="Y779" s="337">
        <f t="shared" si="171"/>
        <v>0</v>
      </c>
      <c r="Z779" s="337">
        <f t="shared" si="172"/>
        <v>0</v>
      </c>
      <c r="AA779" s="337">
        <f t="shared" si="173"/>
        <v>0</v>
      </c>
      <c r="AB779" s="338" t="str">
        <f>VLOOKUP(H779,'3-Productie normen'!A:O,12,FALSE)</f>
        <v>S</v>
      </c>
      <c r="AC779" s="338"/>
      <c r="AE779" s="339">
        <f t="shared" si="174"/>
        <v>1073.0999999999999</v>
      </c>
    </row>
    <row r="780" spans="1:31" ht="14.1" customHeight="1">
      <c r="A780" s="71">
        <v>780</v>
      </c>
      <c r="B780" s="482" t="s">
        <v>56</v>
      </c>
      <c r="C780" s="482"/>
      <c r="D780" s="485" t="s">
        <v>231</v>
      </c>
      <c r="E780" s="334" t="s">
        <v>921</v>
      </c>
      <c r="F780" s="513" t="s">
        <v>185</v>
      </c>
      <c r="G780" s="298" t="s">
        <v>922</v>
      </c>
      <c r="H780" s="314" t="s">
        <v>141</v>
      </c>
      <c r="I780" s="69" t="s">
        <v>920</v>
      </c>
      <c r="J780" s="341">
        <v>1.45</v>
      </c>
      <c r="K780" s="336">
        <f t="shared" si="170"/>
        <v>730</v>
      </c>
      <c r="L780" s="247">
        <v>255</v>
      </c>
      <c r="M780" s="247">
        <v>255</v>
      </c>
      <c r="N780" s="247">
        <v>102</v>
      </c>
      <c r="O780" s="247">
        <v>102</v>
      </c>
      <c r="P780" s="247">
        <v>8</v>
      </c>
      <c r="Q780" s="247">
        <v>8</v>
      </c>
      <c r="R780" s="246" t="e">
        <f>IF(L780="nio",0,IF(L780&gt;0,L780*J780/X780,0))*VLOOKUP(B780,'2-Kosten per locatie'!$A$14:$C$56,3,FALSE)</f>
        <v>#DIV/0!</v>
      </c>
      <c r="S780" s="246" t="e">
        <f>IF(L780="nio",0,IF(M780&gt;0,M780*J780/Y780,0))*VLOOKUP(B780,'2-Kosten per locatie'!$A$14:$C$56,3,FALSE)</f>
        <v>#DIV/0!</v>
      </c>
      <c r="T780" s="246" t="e">
        <f>IF(L780="nio",0,IF(N780&gt;0,N780*J780/Z780,0))*VLOOKUP(B780,'2-Kosten per locatie'!$A$14:$C$56,3,FALSE)</f>
        <v>#DIV/0!</v>
      </c>
      <c r="U780" s="246" t="e">
        <f>IF(L780="nio",0,IF(O780&gt;0,O780*J780/AA780,0))*VLOOKUP(B780,'2-Kosten per locatie'!$A$14:$C$56,3,FALSE)</f>
        <v>#DIV/0!</v>
      </c>
      <c r="V780" s="246" t="e">
        <f>IF(L780="nio",0,IF(P780&gt;0,P780*J780/Z780,0))*VLOOKUP(B780,'2-Kosten per locatie'!$A$14:$C$56,3,FALSE)</f>
        <v>#DIV/0!</v>
      </c>
      <c r="W780" s="246" t="e">
        <f>IF(L780="nio",0,IF(Q780&gt;0,Q780*J780/AA780,0))*VLOOKUP(B780,'2-Kosten per locatie'!$A$14:$C$56,3,FALSE)</f>
        <v>#DIV/0!</v>
      </c>
      <c r="X780" s="337">
        <f>IF(L780="nio",0,IF(L780&gt;0,VLOOKUP(H780,'3-Productie normen'!A:L,VLOOKUP(L780,'3-Productie normen'!$B$35:$C$38,2,FALSE),FALSE)))</f>
        <v>0</v>
      </c>
      <c r="Y780" s="337">
        <f t="shared" si="171"/>
        <v>0</v>
      </c>
      <c r="Z780" s="337">
        <f t="shared" si="172"/>
        <v>0</v>
      </c>
      <c r="AA780" s="337">
        <f t="shared" si="173"/>
        <v>0</v>
      </c>
      <c r="AB780" s="338" t="str">
        <f>VLOOKUP(H780,'3-Productie normen'!A:O,12,FALSE)</f>
        <v>S</v>
      </c>
      <c r="AC780" s="338"/>
      <c r="AE780" s="339">
        <f t="shared" si="174"/>
        <v>1058.5</v>
      </c>
    </row>
    <row r="781" spans="1:31" ht="14.1" customHeight="1">
      <c r="A781" s="71">
        <v>781</v>
      </c>
      <c r="B781" s="482" t="s">
        <v>56</v>
      </c>
      <c r="C781" s="482"/>
      <c r="D781" s="485" t="s">
        <v>231</v>
      </c>
      <c r="E781" s="334" t="s">
        <v>923</v>
      </c>
      <c r="F781" s="513" t="s">
        <v>185</v>
      </c>
      <c r="G781" s="298" t="s">
        <v>919</v>
      </c>
      <c r="H781" s="314" t="s">
        <v>141</v>
      </c>
      <c r="I781" s="69" t="s">
        <v>920</v>
      </c>
      <c r="J781" s="341">
        <v>2.99</v>
      </c>
      <c r="K781" s="336">
        <f t="shared" si="170"/>
        <v>730</v>
      </c>
      <c r="L781" s="247">
        <v>255</v>
      </c>
      <c r="M781" s="247">
        <v>255</v>
      </c>
      <c r="N781" s="247">
        <v>102</v>
      </c>
      <c r="O781" s="247">
        <v>102</v>
      </c>
      <c r="P781" s="247">
        <v>8</v>
      </c>
      <c r="Q781" s="247">
        <v>8</v>
      </c>
      <c r="R781" s="246" t="e">
        <f>IF(L781="nio",0,IF(L781&gt;0,L781*J781/X781,0))*VLOOKUP(B781,'2-Kosten per locatie'!$A$14:$C$56,3,FALSE)</f>
        <v>#DIV/0!</v>
      </c>
      <c r="S781" s="246" t="e">
        <f>IF(L781="nio",0,IF(M781&gt;0,M781*J781/Y781,0))*VLOOKUP(B781,'2-Kosten per locatie'!$A$14:$C$56,3,FALSE)</f>
        <v>#DIV/0!</v>
      </c>
      <c r="T781" s="246" t="e">
        <f>IF(L781="nio",0,IF(N781&gt;0,N781*J781/Z781,0))*VLOOKUP(B781,'2-Kosten per locatie'!$A$14:$C$56,3,FALSE)</f>
        <v>#DIV/0!</v>
      </c>
      <c r="U781" s="246" t="e">
        <f>IF(L781="nio",0,IF(O781&gt;0,O781*J781/AA781,0))*VLOOKUP(B781,'2-Kosten per locatie'!$A$14:$C$56,3,FALSE)</f>
        <v>#DIV/0!</v>
      </c>
      <c r="V781" s="246" t="e">
        <f>IF(L781="nio",0,IF(P781&gt;0,P781*J781/Z781,0))*VLOOKUP(B781,'2-Kosten per locatie'!$A$14:$C$56,3,FALSE)</f>
        <v>#DIV/0!</v>
      </c>
      <c r="W781" s="246" t="e">
        <f>IF(L781="nio",0,IF(Q781&gt;0,Q781*J781/AA781,0))*VLOOKUP(B781,'2-Kosten per locatie'!$A$14:$C$56,3,FALSE)</f>
        <v>#DIV/0!</v>
      </c>
      <c r="X781" s="337">
        <f>IF(L781="nio",0,IF(L781&gt;0,VLOOKUP(H781,'3-Productie normen'!A:L,VLOOKUP(L781,'3-Productie normen'!$B$35:$C$38,2,FALSE),FALSE)))</f>
        <v>0</v>
      </c>
      <c r="Y781" s="337">
        <f t="shared" si="171"/>
        <v>0</v>
      </c>
      <c r="Z781" s="337">
        <f t="shared" si="172"/>
        <v>0</v>
      </c>
      <c r="AA781" s="337">
        <f t="shared" si="173"/>
        <v>0</v>
      </c>
      <c r="AB781" s="338" t="str">
        <f>VLOOKUP(H781,'3-Productie normen'!A:O,12,FALSE)</f>
        <v>S</v>
      </c>
      <c r="AC781" s="338"/>
      <c r="AE781" s="339">
        <f t="shared" si="174"/>
        <v>2182.7000000000003</v>
      </c>
    </row>
    <row r="782" spans="1:31" ht="14.1" customHeight="1">
      <c r="A782" s="71">
        <v>782</v>
      </c>
      <c r="B782" s="482" t="s">
        <v>56</v>
      </c>
      <c r="C782" s="482"/>
      <c r="D782" s="485" t="s">
        <v>231</v>
      </c>
      <c r="E782" s="334" t="s">
        <v>924</v>
      </c>
      <c r="F782" s="513" t="s">
        <v>185</v>
      </c>
      <c r="G782" s="298" t="s">
        <v>310</v>
      </c>
      <c r="H782" s="314" t="s">
        <v>128</v>
      </c>
      <c r="I782" s="459" t="s">
        <v>225</v>
      </c>
      <c r="J782" s="341">
        <v>11.81</v>
      </c>
      <c r="K782" s="336">
        <f t="shared" si="170"/>
        <v>730</v>
      </c>
      <c r="L782" s="247">
        <v>255</v>
      </c>
      <c r="M782" s="247">
        <v>255</v>
      </c>
      <c r="N782" s="247">
        <v>102</v>
      </c>
      <c r="O782" s="247">
        <v>102</v>
      </c>
      <c r="P782" s="247">
        <v>8</v>
      </c>
      <c r="Q782" s="247">
        <v>8</v>
      </c>
      <c r="R782" s="246" t="e">
        <f>IF(L782="nio",0,IF(L782&gt;0,L782*J782/X782,0))*VLOOKUP(B782,'2-Kosten per locatie'!$A$14:$C$56,3,FALSE)</f>
        <v>#DIV/0!</v>
      </c>
      <c r="S782" s="246" t="e">
        <f>IF(L782="nio",0,IF(M782&gt;0,M782*J782/Y782,0))*VLOOKUP(B782,'2-Kosten per locatie'!$A$14:$C$56,3,FALSE)</f>
        <v>#DIV/0!</v>
      </c>
      <c r="T782" s="246" t="e">
        <f>IF(L782="nio",0,IF(N782&gt;0,N782*J782/Z782,0))*VLOOKUP(B782,'2-Kosten per locatie'!$A$14:$C$56,3,FALSE)</f>
        <v>#DIV/0!</v>
      </c>
      <c r="U782" s="246" t="e">
        <f>IF(L782="nio",0,IF(O782&gt;0,O782*J782/AA782,0))*VLOOKUP(B782,'2-Kosten per locatie'!$A$14:$C$56,3,FALSE)</f>
        <v>#DIV/0!</v>
      </c>
      <c r="V782" s="246" t="e">
        <f>IF(L782="nio",0,IF(P782&gt;0,P782*J782/Z782,0))*VLOOKUP(B782,'2-Kosten per locatie'!$A$14:$C$56,3,FALSE)</f>
        <v>#DIV/0!</v>
      </c>
      <c r="W782" s="246" t="e">
        <f>IF(L782="nio",0,IF(Q782&gt;0,Q782*J782/AA782,0))*VLOOKUP(B782,'2-Kosten per locatie'!$A$14:$C$56,3,FALSE)</f>
        <v>#DIV/0!</v>
      </c>
      <c r="X782" s="337">
        <f>IF(L782="nio",0,IF(L782&gt;0,VLOOKUP(H782,'3-Productie normen'!A:L,VLOOKUP(L782,'3-Productie normen'!$B$35:$C$38,2,FALSE),FALSE)))</f>
        <v>0</v>
      </c>
      <c r="Y782" s="337">
        <f t="shared" si="171"/>
        <v>0</v>
      </c>
      <c r="Z782" s="337">
        <f t="shared" si="172"/>
        <v>0</v>
      </c>
      <c r="AA782" s="337">
        <f t="shared" si="173"/>
        <v>0</v>
      </c>
      <c r="AB782" s="338" t="str">
        <f>VLOOKUP(H782,'3-Productie normen'!A:O,12,FALSE)</f>
        <v>B</v>
      </c>
      <c r="AC782" s="338"/>
      <c r="AE782" s="339">
        <f t="shared" si="174"/>
        <v>8621.3000000000011</v>
      </c>
    </row>
    <row r="783" spans="1:31" ht="14.1" customHeight="1">
      <c r="A783" s="71">
        <v>783</v>
      </c>
      <c r="B783" s="482" t="s">
        <v>56</v>
      </c>
      <c r="C783" s="482"/>
      <c r="D783" s="485" t="s">
        <v>231</v>
      </c>
      <c r="E783" s="334" t="s">
        <v>925</v>
      </c>
      <c r="F783" s="513" t="s">
        <v>197</v>
      </c>
      <c r="G783" s="298" t="s">
        <v>926</v>
      </c>
      <c r="H783" s="317" t="s">
        <v>148</v>
      </c>
      <c r="I783" s="69" t="s">
        <v>927</v>
      </c>
      <c r="J783" s="341">
        <v>0</v>
      </c>
      <c r="K783" s="336">
        <f t="shared" ref="K783" si="175">SUM(L783:Q783)</f>
        <v>0</v>
      </c>
      <c r="L783" s="247" t="s">
        <v>199</v>
      </c>
      <c r="M783" s="247"/>
      <c r="N783" s="247"/>
      <c r="O783" s="247"/>
      <c r="P783" s="247"/>
      <c r="Q783" s="247"/>
      <c r="R783" s="246">
        <f>IF(L783="nio",0,IF(L783&gt;0,L783*J783/X783,0))*VLOOKUP(B783,'2-Kosten per locatie'!$A$14:$C$56,3,FALSE)</f>
        <v>0</v>
      </c>
      <c r="S783" s="246">
        <f>IF(L783="nio",0,IF(M783&gt;0,M783*J783/Y783,0))*VLOOKUP(B783,'2-Kosten per locatie'!$A$14:$C$56,3,FALSE)</f>
        <v>0</v>
      </c>
      <c r="T783" s="246">
        <f>IF(L783="nio",0,IF(N783&gt;0,N783*J783/Z783,0))*VLOOKUP(B783,'2-Kosten per locatie'!$A$14:$C$56,3,FALSE)</f>
        <v>0</v>
      </c>
      <c r="U783" s="246">
        <f>IF(L783="nio",0,IF(O783&gt;0,O783*J783/AA783,0))*VLOOKUP(B783,'2-Kosten per locatie'!$A$14:$C$56,3,FALSE)</f>
        <v>0</v>
      </c>
      <c r="V783" s="246">
        <f>IF(L783="nio",0,IF(P783&gt;0,P783*J783/Z783,0))*VLOOKUP(B783,'2-Kosten per locatie'!$A$14:$C$56,3,FALSE)</f>
        <v>0</v>
      </c>
      <c r="W783" s="246">
        <f>IF(L783="nio",0,IF(Q783&gt;0,Q783*J783/AA783,0))*VLOOKUP(B783,'2-Kosten per locatie'!$A$14:$C$56,3,FALSE)</f>
        <v>0</v>
      </c>
      <c r="X783" s="337">
        <f>IF(L783="nio",0,IF(L783&gt;0,VLOOKUP(H783,'3-Productie normen'!A:L,VLOOKUP(L783,'3-Productie normen'!$B$35:$C$38,2,FALSE),FALSE)))</f>
        <v>0</v>
      </c>
      <c r="Y783" s="337">
        <f t="shared" si="171"/>
        <v>0</v>
      </c>
      <c r="Z783" s="337">
        <f t="shared" si="172"/>
        <v>0</v>
      </c>
      <c r="AA783" s="337">
        <f t="shared" si="173"/>
        <v>0</v>
      </c>
      <c r="AB783" s="338">
        <f>VLOOKUP(H783,'3-Productie normen'!A:O,12,FALSE)</f>
        <v>0</v>
      </c>
      <c r="AC783" s="338"/>
      <c r="AE783" s="339">
        <f t="shared" si="174"/>
        <v>0</v>
      </c>
    </row>
    <row r="784" spans="1:31" ht="14.1" customHeight="1">
      <c r="A784" s="71">
        <v>784</v>
      </c>
      <c r="B784" s="482" t="s">
        <v>56</v>
      </c>
      <c r="C784" s="482"/>
      <c r="D784" s="485" t="s">
        <v>231</v>
      </c>
      <c r="E784" s="334" t="s">
        <v>928</v>
      </c>
      <c r="F784" s="513" t="s">
        <v>185</v>
      </c>
      <c r="G784" s="298" t="s">
        <v>929</v>
      </c>
      <c r="H784" s="314" t="s">
        <v>128</v>
      </c>
      <c r="I784" s="459" t="s">
        <v>225</v>
      </c>
      <c r="J784" s="341">
        <v>21</v>
      </c>
      <c r="K784" s="336">
        <f t="shared" si="170"/>
        <v>730</v>
      </c>
      <c r="L784" s="247">
        <v>255</v>
      </c>
      <c r="M784" s="247">
        <v>255</v>
      </c>
      <c r="N784" s="247">
        <v>102</v>
      </c>
      <c r="O784" s="247">
        <v>102</v>
      </c>
      <c r="P784" s="247">
        <v>8</v>
      </c>
      <c r="Q784" s="247">
        <v>8</v>
      </c>
      <c r="R784" s="246" t="e">
        <f>IF(L784="nio",0,IF(L784&gt;0,L784*J784/X784,0))*VLOOKUP(B784,'2-Kosten per locatie'!$A$14:$C$56,3,FALSE)</f>
        <v>#DIV/0!</v>
      </c>
      <c r="S784" s="246" t="e">
        <f>IF(L784="nio",0,IF(M784&gt;0,M784*J784/Y784,0))*VLOOKUP(B784,'2-Kosten per locatie'!$A$14:$C$56,3,FALSE)</f>
        <v>#DIV/0!</v>
      </c>
      <c r="T784" s="246" t="e">
        <f>IF(L784="nio",0,IF(N784&gt;0,N784*J784/Z784,0))*VLOOKUP(B784,'2-Kosten per locatie'!$A$14:$C$56,3,FALSE)</f>
        <v>#DIV/0!</v>
      </c>
      <c r="U784" s="246" t="e">
        <f>IF(L784="nio",0,IF(O784&gt;0,O784*J784/AA784,0))*VLOOKUP(B784,'2-Kosten per locatie'!$A$14:$C$56,3,FALSE)</f>
        <v>#DIV/0!</v>
      </c>
      <c r="V784" s="246" t="e">
        <f>IF(L784="nio",0,IF(P784&gt;0,P784*J784/Z784,0))*VLOOKUP(B784,'2-Kosten per locatie'!$A$14:$C$56,3,FALSE)</f>
        <v>#DIV/0!</v>
      </c>
      <c r="W784" s="246" t="e">
        <f>IF(L784="nio",0,IF(Q784&gt;0,Q784*J784/AA784,0))*VLOOKUP(B784,'2-Kosten per locatie'!$A$14:$C$56,3,FALSE)</f>
        <v>#DIV/0!</v>
      </c>
      <c r="X784" s="337">
        <f>IF(L784="nio",0,IF(L784&gt;0,VLOOKUP(H784,'3-Productie normen'!A:L,VLOOKUP(L784,'3-Productie normen'!$B$35:$C$38,2,FALSE),FALSE)))</f>
        <v>0</v>
      </c>
      <c r="Y784" s="337">
        <f t="shared" si="171"/>
        <v>0</v>
      </c>
      <c r="Z784" s="337">
        <f t="shared" si="172"/>
        <v>0</v>
      </c>
      <c r="AA784" s="337">
        <f t="shared" si="173"/>
        <v>0</v>
      </c>
      <c r="AB784" s="338" t="str">
        <f>VLOOKUP(H784,'3-Productie normen'!A:O,12,FALSE)</f>
        <v>B</v>
      </c>
      <c r="AC784" s="338"/>
      <c r="AE784" s="339">
        <f t="shared" si="174"/>
        <v>15330</v>
      </c>
    </row>
    <row r="785" spans="1:31" ht="14.1" customHeight="1">
      <c r="A785" s="71">
        <v>785</v>
      </c>
      <c r="B785" s="482" t="s">
        <v>56</v>
      </c>
      <c r="C785" s="482"/>
      <c r="D785" s="485" t="s">
        <v>231</v>
      </c>
      <c r="E785" s="334" t="s">
        <v>930</v>
      </c>
      <c r="F785" s="513" t="s">
        <v>185</v>
      </c>
      <c r="G785" s="298" t="s">
        <v>633</v>
      </c>
      <c r="H785" s="314" t="s">
        <v>145</v>
      </c>
      <c r="I785" s="459" t="s">
        <v>225</v>
      </c>
      <c r="J785" s="341">
        <v>11.52</v>
      </c>
      <c r="K785" s="336">
        <f t="shared" si="170"/>
        <v>730</v>
      </c>
      <c r="L785" s="247">
        <v>255</v>
      </c>
      <c r="M785" s="247">
        <v>255</v>
      </c>
      <c r="N785" s="247">
        <v>102</v>
      </c>
      <c r="O785" s="247">
        <v>102</v>
      </c>
      <c r="P785" s="247">
        <v>8</v>
      </c>
      <c r="Q785" s="247">
        <v>8</v>
      </c>
      <c r="R785" s="246" t="e">
        <f>IF(L785="nio",0,IF(L785&gt;0,L785*J785/X785,0))*VLOOKUP(B785,'2-Kosten per locatie'!$A$14:$C$56,3,FALSE)</f>
        <v>#DIV/0!</v>
      </c>
      <c r="S785" s="246" t="e">
        <f>IF(L785="nio",0,IF(M785&gt;0,M785*J785/Y785,0))*VLOOKUP(B785,'2-Kosten per locatie'!$A$14:$C$56,3,FALSE)</f>
        <v>#DIV/0!</v>
      </c>
      <c r="T785" s="246" t="e">
        <f>IF(L785="nio",0,IF(N785&gt;0,N785*J785/Z785,0))*VLOOKUP(B785,'2-Kosten per locatie'!$A$14:$C$56,3,FALSE)</f>
        <v>#DIV/0!</v>
      </c>
      <c r="U785" s="246" t="e">
        <f>IF(L785="nio",0,IF(O785&gt;0,O785*J785/AA785,0))*VLOOKUP(B785,'2-Kosten per locatie'!$A$14:$C$56,3,FALSE)</f>
        <v>#DIV/0!</v>
      </c>
      <c r="V785" s="246" t="e">
        <f>IF(L785="nio",0,IF(P785&gt;0,P785*J785/Z785,0))*VLOOKUP(B785,'2-Kosten per locatie'!$A$14:$C$56,3,FALSE)</f>
        <v>#DIV/0!</v>
      </c>
      <c r="W785" s="246" t="e">
        <f>IF(L785="nio",0,IF(Q785&gt;0,Q785*J785/AA785,0))*VLOOKUP(B785,'2-Kosten per locatie'!$A$14:$C$56,3,FALSE)</f>
        <v>#DIV/0!</v>
      </c>
      <c r="X785" s="337">
        <f>IF(L785="nio",0,IF(L785&gt;0,VLOOKUP(H785,'3-Productie normen'!A:L,VLOOKUP(L785,'3-Productie normen'!$B$35:$C$38,2,FALSE),FALSE)))</f>
        <v>0</v>
      </c>
      <c r="Y785" s="337">
        <f t="shared" si="171"/>
        <v>0</v>
      </c>
      <c r="Z785" s="337">
        <f t="shared" si="172"/>
        <v>0</v>
      </c>
      <c r="AA785" s="337">
        <f t="shared" si="173"/>
        <v>0</v>
      </c>
      <c r="AB785" s="338" t="str">
        <f>VLOOKUP(H785,'3-Productie normen'!A:O,12,FALSE)</f>
        <v>B</v>
      </c>
      <c r="AC785" s="338"/>
      <c r="AE785" s="339">
        <f t="shared" si="174"/>
        <v>8409.6</v>
      </c>
    </row>
    <row r="786" spans="1:31" ht="14.1" customHeight="1">
      <c r="A786" s="71">
        <v>786</v>
      </c>
      <c r="B786" s="482" t="s">
        <v>56</v>
      </c>
      <c r="C786" s="482"/>
      <c r="D786" s="485" t="s">
        <v>231</v>
      </c>
      <c r="E786" s="334" t="s">
        <v>574</v>
      </c>
      <c r="F786" s="513" t="s">
        <v>185</v>
      </c>
      <c r="G786" s="298" t="s">
        <v>140</v>
      </c>
      <c r="H786" s="298" t="s">
        <v>140</v>
      </c>
      <c r="I786" s="459" t="s">
        <v>225</v>
      </c>
      <c r="J786" s="341">
        <v>10.3</v>
      </c>
      <c r="K786" s="336">
        <f t="shared" ref="K786:K857" si="176">SUM(L786:Q786)</f>
        <v>730</v>
      </c>
      <c r="L786" s="247">
        <v>255</v>
      </c>
      <c r="M786" s="247">
        <v>255</v>
      </c>
      <c r="N786" s="247">
        <v>102</v>
      </c>
      <c r="O786" s="247">
        <v>102</v>
      </c>
      <c r="P786" s="247">
        <v>8</v>
      </c>
      <c r="Q786" s="247">
        <v>8</v>
      </c>
      <c r="R786" s="246" t="e">
        <f>IF(L786="nio",0,IF(L786&gt;0,L786*J786/X786,0))*VLOOKUP(B786,'2-Kosten per locatie'!$A$14:$C$56,3,FALSE)</f>
        <v>#DIV/0!</v>
      </c>
      <c r="S786" s="246" t="e">
        <f>IF(L786="nio",0,IF(M786&gt;0,M786*J786/Y786,0))*VLOOKUP(B786,'2-Kosten per locatie'!$A$14:$C$56,3,FALSE)</f>
        <v>#DIV/0!</v>
      </c>
      <c r="T786" s="246" t="e">
        <f>IF(L786="nio",0,IF(N786&gt;0,N786*J786/Z786,0))*VLOOKUP(B786,'2-Kosten per locatie'!$A$14:$C$56,3,FALSE)</f>
        <v>#DIV/0!</v>
      </c>
      <c r="U786" s="246" t="e">
        <f>IF(L786="nio",0,IF(O786&gt;0,O786*J786/AA786,0))*VLOOKUP(B786,'2-Kosten per locatie'!$A$14:$C$56,3,FALSE)</f>
        <v>#DIV/0!</v>
      </c>
      <c r="V786" s="246" t="e">
        <f>IF(L786="nio",0,IF(P786&gt;0,P786*J786/Z786,0))*VLOOKUP(B786,'2-Kosten per locatie'!$A$14:$C$56,3,FALSE)</f>
        <v>#DIV/0!</v>
      </c>
      <c r="W786" s="246" t="e">
        <f>IF(L786="nio",0,IF(Q786&gt;0,Q786*J786/AA786,0))*VLOOKUP(B786,'2-Kosten per locatie'!$A$14:$C$56,3,FALSE)</f>
        <v>#DIV/0!</v>
      </c>
      <c r="X786" s="337">
        <f>IF(L786="nio",0,IF(L786&gt;0,VLOOKUP(H786,'3-Productie normen'!A:L,VLOOKUP(L786,'3-Productie normen'!$B$35:$C$38,2,FALSE),FALSE)))</f>
        <v>0</v>
      </c>
      <c r="Y786" s="337">
        <f t="shared" si="171"/>
        <v>0</v>
      </c>
      <c r="Z786" s="337">
        <f t="shared" si="172"/>
        <v>0</v>
      </c>
      <c r="AA786" s="337">
        <f t="shared" si="173"/>
        <v>0</v>
      </c>
      <c r="AB786" s="338" t="str">
        <f>VLOOKUP(H786,'3-Productie normen'!A:O,12,FALSE)</f>
        <v>V</v>
      </c>
      <c r="AC786" s="338"/>
      <c r="AE786" s="339">
        <f t="shared" si="174"/>
        <v>7519.0000000000009</v>
      </c>
    </row>
    <row r="787" spans="1:31" ht="14.1" customHeight="1">
      <c r="A787" s="71">
        <v>787</v>
      </c>
      <c r="B787" s="482" t="s">
        <v>56</v>
      </c>
      <c r="C787" s="482"/>
      <c r="D787" s="485" t="s">
        <v>231</v>
      </c>
      <c r="E787" s="334" t="s">
        <v>575</v>
      </c>
      <c r="F787" s="513" t="s">
        <v>197</v>
      </c>
      <c r="G787" s="298" t="s">
        <v>931</v>
      </c>
      <c r="H787" s="317" t="s">
        <v>148</v>
      </c>
      <c r="I787" s="69" t="s">
        <v>927</v>
      </c>
      <c r="J787" s="341">
        <v>0</v>
      </c>
      <c r="K787" s="336">
        <f t="shared" ref="K787" si="177">SUM(L787:Q787)</f>
        <v>0</v>
      </c>
      <c r="L787" s="247" t="s">
        <v>199</v>
      </c>
      <c r="M787" s="247"/>
      <c r="N787" s="247"/>
      <c r="O787" s="247"/>
      <c r="P787" s="247"/>
      <c r="Q787" s="247"/>
      <c r="R787" s="246">
        <f>IF(L787="nio",0,IF(L787&gt;0,L787*J787/X787,0))*VLOOKUP(B787,'2-Kosten per locatie'!$A$14:$C$56,3,FALSE)</f>
        <v>0</v>
      </c>
      <c r="S787" s="246">
        <f>IF(L787="nio",0,IF(M787&gt;0,M787*J787/Y787,0))*VLOOKUP(B787,'2-Kosten per locatie'!$A$14:$C$56,3,FALSE)</f>
        <v>0</v>
      </c>
      <c r="T787" s="246">
        <f>IF(L787="nio",0,IF(N787&gt;0,N787*J787/Z787,0))*VLOOKUP(B787,'2-Kosten per locatie'!$A$14:$C$56,3,FALSE)</f>
        <v>0</v>
      </c>
      <c r="U787" s="246">
        <f>IF(L787="nio",0,IF(O787&gt;0,O787*J787/AA787,0))*VLOOKUP(B787,'2-Kosten per locatie'!$A$14:$C$56,3,FALSE)</f>
        <v>0</v>
      </c>
      <c r="V787" s="246">
        <f>IF(L787="nio",0,IF(P787&gt;0,P787*J787/Z787,0))*VLOOKUP(B787,'2-Kosten per locatie'!$A$14:$C$56,3,FALSE)</f>
        <v>0</v>
      </c>
      <c r="W787" s="246">
        <f>IF(L787="nio",0,IF(Q787&gt;0,Q787*J787/AA787,0))*VLOOKUP(B787,'2-Kosten per locatie'!$A$14:$C$56,3,FALSE)</f>
        <v>0</v>
      </c>
      <c r="X787" s="337">
        <f>IF(L787="nio",0,IF(L787&gt;0,VLOOKUP(H787,'3-Productie normen'!A:L,VLOOKUP(L787,'3-Productie normen'!$B$35:$C$38,2,FALSE),FALSE)))</f>
        <v>0</v>
      </c>
      <c r="Y787" s="337">
        <f t="shared" si="171"/>
        <v>0</v>
      </c>
      <c r="Z787" s="337">
        <f t="shared" si="172"/>
        <v>0</v>
      </c>
      <c r="AA787" s="337">
        <f t="shared" si="173"/>
        <v>0</v>
      </c>
      <c r="AB787" s="338">
        <f>VLOOKUP(H787,'3-Productie normen'!A:O,12,FALSE)</f>
        <v>0</v>
      </c>
      <c r="AC787" s="338"/>
      <c r="AE787" s="339">
        <f t="shared" si="174"/>
        <v>0</v>
      </c>
    </row>
    <row r="788" spans="1:31" ht="14.1" customHeight="1">
      <c r="A788" s="71">
        <v>788</v>
      </c>
      <c r="B788" s="482" t="s">
        <v>67</v>
      </c>
      <c r="C788" s="482"/>
      <c r="D788" s="485" t="s">
        <v>231</v>
      </c>
      <c r="E788" s="334" t="s">
        <v>916</v>
      </c>
      <c r="F788" s="513" t="s">
        <v>185</v>
      </c>
      <c r="G788" s="298" t="s">
        <v>291</v>
      </c>
      <c r="H788" s="314" t="s">
        <v>135</v>
      </c>
      <c r="I788" s="459" t="s">
        <v>225</v>
      </c>
      <c r="J788" s="341">
        <v>10.1</v>
      </c>
      <c r="K788" s="336">
        <f t="shared" si="176"/>
        <v>730</v>
      </c>
      <c r="L788" s="247">
        <v>255</v>
      </c>
      <c r="M788" s="247">
        <v>255</v>
      </c>
      <c r="N788" s="247">
        <v>102</v>
      </c>
      <c r="O788" s="247">
        <v>102</v>
      </c>
      <c r="P788" s="247">
        <v>8</v>
      </c>
      <c r="Q788" s="247">
        <v>8</v>
      </c>
      <c r="R788" s="246" t="e">
        <f>IF(L788="nio",0,IF(L788&gt;0,L788*J788/X788,0))*VLOOKUP(B788,'2-Kosten per locatie'!$A$14:$C$56,3,FALSE)</f>
        <v>#DIV/0!</v>
      </c>
      <c r="S788" s="246" t="e">
        <f>IF(L788="nio",0,IF(M788&gt;0,M788*J788/Y788,0))*VLOOKUP(B788,'2-Kosten per locatie'!$A$14:$C$56,3,FALSE)</f>
        <v>#DIV/0!</v>
      </c>
      <c r="T788" s="246" t="e">
        <f>IF(L788="nio",0,IF(N788&gt;0,N788*J788/Z788,0))*VLOOKUP(B788,'2-Kosten per locatie'!$A$14:$C$56,3,FALSE)</f>
        <v>#DIV/0!</v>
      </c>
      <c r="U788" s="246" t="e">
        <f>IF(L788="nio",0,IF(O788&gt;0,O788*J788/AA788,0))*VLOOKUP(B788,'2-Kosten per locatie'!$A$14:$C$56,3,FALSE)</f>
        <v>#DIV/0!</v>
      </c>
      <c r="V788" s="246" t="e">
        <f>IF(L788="nio",0,IF(P788&gt;0,P788*J788/Z788,0))*VLOOKUP(B788,'2-Kosten per locatie'!$A$14:$C$56,3,FALSE)</f>
        <v>#DIV/0!</v>
      </c>
      <c r="W788" s="246" t="e">
        <f>IF(L788="nio",0,IF(Q788&gt;0,Q788*J788/AA788,0))*VLOOKUP(B788,'2-Kosten per locatie'!$A$14:$C$56,3,FALSE)</f>
        <v>#DIV/0!</v>
      </c>
      <c r="X788" s="337">
        <f>IF(L788="nio",0,IF(L788&gt;0,VLOOKUP(H788,'3-Productie normen'!A:L,VLOOKUP(L788,'3-Productie normen'!$B$35:$C$38,2,FALSE),FALSE)))</f>
        <v>0</v>
      </c>
      <c r="Y788" s="337">
        <f t="shared" si="171"/>
        <v>0</v>
      </c>
      <c r="Z788" s="337">
        <f t="shared" si="172"/>
        <v>0</v>
      </c>
      <c r="AA788" s="337">
        <f t="shared" si="173"/>
        <v>0</v>
      </c>
      <c r="AB788" s="338" t="str">
        <f>VLOOKUP(H788,'3-Productie normen'!A:O,12,FALSE)</f>
        <v>V</v>
      </c>
      <c r="AC788" s="338"/>
      <c r="AE788" s="339">
        <f t="shared" si="174"/>
        <v>7373</v>
      </c>
    </row>
    <row r="789" spans="1:31" ht="14.1" customHeight="1">
      <c r="A789" s="71">
        <v>789</v>
      </c>
      <c r="B789" s="482" t="s">
        <v>67</v>
      </c>
      <c r="C789" s="482"/>
      <c r="D789" s="485" t="s">
        <v>231</v>
      </c>
      <c r="E789" s="334" t="s">
        <v>917</v>
      </c>
      <c r="F789" s="513" t="s">
        <v>185</v>
      </c>
      <c r="G789" s="298" t="s">
        <v>932</v>
      </c>
      <c r="H789" s="317" t="s">
        <v>144</v>
      </c>
      <c r="I789" s="459" t="s">
        <v>225</v>
      </c>
      <c r="J789" s="341">
        <v>80.959999999999994</v>
      </c>
      <c r="K789" s="336">
        <f t="shared" si="176"/>
        <v>730</v>
      </c>
      <c r="L789" s="247">
        <v>255</v>
      </c>
      <c r="M789" s="247">
        <v>255</v>
      </c>
      <c r="N789" s="247">
        <v>102</v>
      </c>
      <c r="O789" s="247">
        <v>102</v>
      </c>
      <c r="P789" s="247">
        <v>8</v>
      </c>
      <c r="Q789" s="247">
        <v>8</v>
      </c>
      <c r="R789" s="246" t="e">
        <f>IF(L789="nio",0,IF(L789&gt;0,L789*J789/X789,0))*VLOOKUP(B789,'2-Kosten per locatie'!$A$14:$C$56,3,FALSE)</f>
        <v>#DIV/0!</v>
      </c>
      <c r="S789" s="246" t="e">
        <f>IF(L789="nio",0,IF(M789&gt;0,M789*J789/Y789,0))*VLOOKUP(B789,'2-Kosten per locatie'!$A$14:$C$56,3,FALSE)</f>
        <v>#DIV/0!</v>
      </c>
      <c r="T789" s="246" t="e">
        <f>IF(L789="nio",0,IF(N789&gt;0,N789*J789/Z789,0))*VLOOKUP(B789,'2-Kosten per locatie'!$A$14:$C$56,3,FALSE)</f>
        <v>#DIV/0!</v>
      </c>
      <c r="U789" s="246" t="e">
        <f>IF(L789="nio",0,IF(O789&gt;0,O789*J789/AA789,0))*VLOOKUP(B789,'2-Kosten per locatie'!$A$14:$C$56,3,FALSE)</f>
        <v>#DIV/0!</v>
      </c>
      <c r="V789" s="246" t="e">
        <f>IF(L789="nio",0,IF(P789&gt;0,P789*J789/Z789,0))*VLOOKUP(B789,'2-Kosten per locatie'!$A$14:$C$56,3,FALSE)</f>
        <v>#DIV/0!</v>
      </c>
      <c r="W789" s="246" t="e">
        <f>IF(L789="nio",0,IF(Q789&gt;0,Q789*J789/AA789,0))*VLOOKUP(B789,'2-Kosten per locatie'!$A$14:$C$56,3,FALSE)</f>
        <v>#DIV/0!</v>
      </c>
      <c r="X789" s="337">
        <f>IF(L789="nio",0,IF(L789&gt;0,VLOOKUP(H789,'3-Productie normen'!A:L,VLOOKUP(L789,'3-Productie normen'!$B$35:$C$38,2,FALSE),FALSE)))</f>
        <v>0</v>
      </c>
      <c r="Y789" s="337">
        <f t="shared" si="171"/>
        <v>0</v>
      </c>
      <c r="Z789" s="337">
        <f t="shared" si="172"/>
        <v>0</v>
      </c>
      <c r="AA789" s="337">
        <f t="shared" si="173"/>
        <v>0</v>
      </c>
      <c r="AB789" s="338" t="str">
        <f>VLOOKUP(H789,'3-Productie normen'!A:O,12,FALSE)</f>
        <v>B</v>
      </c>
      <c r="AC789" s="338"/>
      <c r="AE789" s="339">
        <f t="shared" si="174"/>
        <v>59100.799999999996</v>
      </c>
    </row>
    <row r="790" spans="1:31" ht="14.1" customHeight="1">
      <c r="A790" s="71">
        <v>790</v>
      </c>
      <c r="B790" s="482" t="s">
        <v>67</v>
      </c>
      <c r="C790" s="482"/>
      <c r="D790" s="485" t="s">
        <v>231</v>
      </c>
      <c r="E790" s="334" t="s">
        <v>918</v>
      </c>
      <c r="F790" s="513" t="s">
        <v>185</v>
      </c>
      <c r="G790" s="298" t="s">
        <v>140</v>
      </c>
      <c r="H790" s="298" t="s">
        <v>140</v>
      </c>
      <c r="I790" s="459" t="s">
        <v>225</v>
      </c>
      <c r="J790" s="341">
        <v>6.53</v>
      </c>
      <c r="K790" s="336">
        <f t="shared" si="176"/>
        <v>730</v>
      </c>
      <c r="L790" s="247">
        <v>255</v>
      </c>
      <c r="M790" s="247">
        <v>255</v>
      </c>
      <c r="N790" s="247">
        <v>102</v>
      </c>
      <c r="O790" s="247">
        <v>102</v>
      </c>
      <c r="P790" s="247">
        <v>8</v>
      </c>
      <c r="Q790" s="247">
        <v>8</v>
      </c>
      <c r="R790" s="246" t="e">
        <f>IF(L790="nio",0,IF(L790&gt;0,L790*J790/X790,0))*VLOOKUP(B790,'2-Kosten per locatie'!$A$14:$C$56,3,FALSE)</f>
        <v>#DIV/0!</v>
      </c>
      <c r="S790" s="246" t="e">
        <f>IF(L790="nio",0,IF(M790&gt;0,M790*J790/Y790,0))*VLOOKUP(B790,'2-Kosten per locatie'!$A$14:$C$56,3,FALSE)</f>
        <v>#DIV/0!</v>
      </c>
      <c r="T790" s="246" t="e">
        <f>IF(L790="nio",0,IF(N790&gt;0,N790*J790/Z790,0))*VLOOKUP(B790,'2-Kosten per locatie'!$A$14:$C$56,3,FALSE)</f>
        <v>#DIV/0!</v>
      </c>
      <c r="U790" s="246" t="e">
        <f>IF(L790="nio",0,IF(O790&gt;0,O790*J790/AA790,0))*VLOOKUP(B790,'2-Kosten per locatie'!$A$14:$C$56,3,FALSE)</f>
        <v>#DIV/0!</v>
      </c>
      <c r="V790" s="246" t="e">
        <f>IF(L790="nio",0,IF(P790&gt;0,P790*J790/Z790,0))*VLOOKUP(B790,'2-Kosten per locatie'!$A$14:$C$56,3,FALSE)</f>
        <v>#DIV/0!</v>
      </c>
      <c r="W790" s="246" t="e">
        <f>IF(L790="nio",0,IF(Q790&gt;0,Q790*J790/AA790,0))*VLOOKUP(B790,'2-Kosten per locatie'!$A$14:$C$56,3,FALSE)</f>
        <v>#DIV/0!</v>
      </c>
      <c r="X790" s="337">
        <f>IF(L790="nio",0,IF(L790&gt;0,VLOOKUP(H790,'3-Productie normen'!A:L,VLOOKUP(L790,'3-Productie normen'!$B$35:$C$38,2,FALSE),FALSE)))</f>
        <v>0</v>
      </c>
      <c r="Y790" s="337">
        <f t="shared" si="171"/>
        <v>0</v>
      </c>
      <c r="Z790" s="337">
        <f t="shared" si="172"/>
        <v>0</v>
      </c>
      <c r="AA790" s="337">
        <f t="shared" si="173"/>
        <v>0</v>
      </c>
      <c r="AB790" s="338" t="str">
        <f>VLOOKUP(H790,'3-Productie normen'!A:O,12,FALSE)</f>
        <v>V</v>
      </c>
      <c r="AC790" s="338"/>
      <c r="AE790" s="339">
        <f t="shared" si="174"/>
        <v>4766.9000000000005</v>
      </c>
    </row>
    <row r="791" spans="1:31" ht="14.1" customHeight="1">
      <c r="A791" s="71">
        <v>791</v>
      </c>
      <c r="B791" s="482" t="s">
        <v>67</v>
      </c>
      <c r="C791" s="482"/>
      <c r="D791" s="485" t="s">
        <v>231</v>
      </c>
      <c r="E791" s="334" t="s">
        <v>921</v>
      </c>
      <c r="F791" s="513" t="s">
        <v>185</v>
      </c>
      <c r="G791" s="298" t="s">
        <v>933</v>
      </c>
      <c r="H791" s="314" t="s">
        <v>141</v>
      </c>
      <c r="I791" s="69" t="s">
        <v>920</v>
      </c>
      <c r="J791" s="341">
        <v>6.17</v>
      </c>
      <c r="K791" s="336">
        <f t="shared" si="176"/>
        <v>730</v>
      </c>
      <c r="L791" s="247">
        <v>255</v>
      </c>
      <c r="M791" s="247">
        <v>255</v>
      </c>
      <c r="N791" s="247">
        <v>102</v>
      </c>
      <c r="O791" s="247">
        <v>102</v>
      </c>
      <c r="P791" s="247">
        <v>8</v>
      </c>
      <c r="Q791" s="247">
        <v>8</v>
      </c>
      <c r="R791" s="246" t="e">
        <f>IF(L791="nio",0,IF(L791&gt;0,L791*J791/X791,0))*VLOOKUP(B791,'2-Kosten per locatie'!$A$14:$C$56,3,FALSE)</f>
        <v>#DIV/0!</v>
      </c>
      <c r="S791" s="246" t="e">
        <f>IF(L791="nio",0,IF(M791&gt;0,M791*J791/Y791,0))*VLOOKUP(B791,'2-Kosten per locatie'!$A$14:$C$56,3,FALSE)</f>
        <v>#DIV/0!</v>
      </c>
      <c r="T791" s="246" t="e">
        <f>IF(L791="nio",0,IF(N791&gt;0,N791*J791/Z791,0))*VLOOKUP(B791,'2-Kosten per locatie'!$A$14:$C$56,3,FALSE)</f>
        <v>#DIV/0!</v>
      </c>
      <c r="U791" s="246" t="e">
        <f>IF(L791="nio",0,IF(O791&gt;0,O791*J791/AA791,0))*VLOOKUP(B791,'2-Kosten per locatie'!$A$14:$C$56,3,FALSE)</f>
        <v>#DIV/0!</v>
      </c>
      <c r="V791" s="246" t="e">
        <f>IF(L791="nio",0,IF(P791&gt;0,P791*J791/Z791,0))*VLOOKUP(B791,'2-Kosten per locatie'!$A$14:$C$56,3,FALSE)</f>
        <v>#DIV/0!</v>
      </c>
      <c r="W791" s="246" t="e">
        <f>IF(L791="nio",0,IF(Q791&gt;0,Q791*J791/AA791,0))*VLOOKUP(B791,'2-Kosten per locatie'!$A$14:$C$56,3,FALSE)</f>
        <v>#DIV/0!</v>
      </c>
      <c r="X791" s="337">
        <f>IF(L791="nio",0,IF(L791&gt;0,VLOOKUP(H791,'3-Productie normen'!A:L,VLOOKUP(L791,'3-Productie normen'!$B$35:$C$38,2,FALSE),FALSE)))</f>
        <v>0</v>
      </c>
      <c r="Y791" s="337">
        <f t="shared" si="171"/>
        <v>0</v>
      </c>
      <c r="Z791" s="337">
        <f t="shared" si="172"/>
        <v>0</v>
      </c>
      <c r="AA791" s="337">
        <f t="shared" si="173"/>
        <v>0</v>
      </c>
      <c r="AB791" s="338" t="str">
        <f>VLOOKUP(H791,'3-Productie normen'!A:O,12,FALSE)</f>
        <v>S</v>
      </c>
      <c r="AC791" s="338"/>
      <c r="AE791" s="339">
        <f t="shared" si="174"/>
        <v>4504.1000000000004</v>
      </c>
    </row>
    <row r="792" spans="1:31" ht="14.1" customHeight="1">
      <c r="A792" s="71">
        <v>792</v>
      </c>
      <c r="B792" s="482" t="s">
        <v>67</v>
      </c>
      <c r="C792" s="482"/>
      <c r="D792" s="485" t="s">
        <v>231</v>
      </c>
      <c r="E792" s="334" t="s">
        <v>923</v>
      </c>
      <c r="F792" s="513" t="s">
        <v>185</v>
      </c>
      <c r="G792" s="298" t="s">
        <v>933</v>
      </c>
      <c r="H792" s="314" t="s">
        <v>141</v>
      </c>
      <c r="I792" s="69" t="s">
        <v>920</v>
      </c>
      <c r="J792" s="341">
        <v>1.67</v>
      </c>
      <c r="K792" s="336">
        <f t="shared" si="176"/>
        <v>730</v>
      </c>
      <c r="L792" s="247">
        <v>255</v>
      </c>
      <c r="M792" s="247">
        <v>255</v>
      </c>
      <c r="N792" s="247">
        <v>102</v>
      </c>
      <c r="O792" s="247">
        <v>102</v>
      </c>
      <c r="P792" s="247">
        <v>8</v>
      </c>
      <c r="Q792" s="247">
        <v>8</v>
      </c>
      <c r="R792" s="246" t="e">
        <f>IF(L792="nio",0,IF(L792&gt;0,L792*J792/X792,0))*VLOOKUP(B792,'2-Kosten per locatie'!$A$14:$C$56,3,FALSE)</f>
        <v>#DIV/0!</v>
      </c>
      <c r="S792" s="246" t="e">
        <f>IF(L792="nio",0,IF(M792&gt;0,M792*J792/Y792,0))*VLOOKUP(B792,'2-Kosten per locatie'!$A$14:$C$56,3,FALSE)</f>
        <v>#DIV/0!</v>
      </c>
      <c r="T792" s="246" t="e">
        <f>IF(L792="nio",0,IF(N792&gt;0,N792*J792/Z792,0))*VLOOKUP(B792,'2-Kosten per locatie'!$A$14:$C$56,3,FALSE)</f>
        <v>#DIV/0!</v>
      </c>
      <c r="U792" s="246" t="e">
        <f>IF(L792="nio",0,IF(O792&gt;0,O792*J792/AA792,0))*VLOOKUP(B792,'2-Kosten per locatie'!$A$14:$C$56,3,FALSE)</f>
        <v>#DIV/0!</v>
      </c>
      <c r="V792" s="246" t="e">
        <f>IF(L792="nio",0,IF(P792&gt;0,P792*J792/Z792,0))*VLOOKUP(B792,'2-Kosten per locatie'!$A$14:$C$56,3,FALSE)</f>
        <v>#DIV/0!</v>
      </c>
      <c r="W792" s="246" t="e">
        <f>IF(L792="nio",0,IF(Q792&gt;0,Q792*J792/AA792,0))*VLOOKUP(B792,'2-Kosten per locatie'!$A$14:$C$56,3,FALSE)</f>
        <v>#DIV/0!</v>
      </c>
      <c r="X792" s="337">
        <f>IF(L792="nio",0,IF(L792&gt;0,VLOOKUP(H792,'3-Productie normen'!A:L,VLOOKUP(L792,'3-Productie normen'!$B$35:$C$38,2,FALSE),FALSE)))</f>
        <v>0</v>
      </c>
      <c r="Y792" s="337">
        <f t="shared" si="171"/>
        <v>0</v>
      </c>
      <c r="Z792" s="337">
        <f t="shared" si="172"/>
        <v>0</v>
      </c>
      <c r="AA792" s="337">
        <f t="shared" si="173"/>
        <v>0</v>
      </c>
      <c r="AB792" s="338" t="str">
        <f>VLOOKUP(H792,'3-Productie normen'!A:O,12,FALSE)</f>
        <v>S</v>
      </c>
      <c r="AC792" s="338"/>
      <c r="AE792" s="339">
        <f t="shared" si="174"/>
        <v>1219.0999999999999</v>
      </c>
    </row>
    <row r="793" spans="1:31" ht="14.1" customHeight="1">
      <c r="A793" s="71">
        <v>793</v>
      </c>
      <c r="B793" s="482" t="s">
        <v>67</v>
      </c>
      <c r="C793" s="482"/>
      <c r="D793" s="485" t="s">
        <v>231</v>
      </c>
      <c r="E793" s="334" t="s">
        <v>924</v>
      </c>
      <c r="F793" s="513" t="s">
        <v>185</v>
      </c>
      <c r="G793" s="298" t="s">
        <v>934</v>
      </c>
      <c r="H793" s="314" t="s">
        <v>141</v>
      </c>
      <c r="I793" s="69" t="s">
        <v>920</v>
      </c>
      <c r="J793" s="341">
        <v>7.14</v>
      </c>
      <c r="K793" s="336">
        <f t="shared" si="176"/>
        <v>730</v>
      </c>
      <c r="L793" s="247">
        <v>255</v>
      </c>
      <c r="M793" s="247">
        <v>255</v>
      </c>
      <c r="N793" s="247">
        <v>102</v>
      </c>
      <c r="O793" s="247">
        <v>102</v>
      </c>
      <c r="P793" s="247">
        <v>8</v>
      </c>
      <c r="Q793" s="247">
        <v>8</v>
      </c>
      <c r="R793" s="246" t="e">
        <f>IF(L793="nio",0,IF(L793&gt;0,L793*J793/X793,0))*VLOOKUP(B793,'2-Kosten per locatie'!$A$14:$C$56,3,FALSE)</f>
        <v>#DIV/0!</v>
      </c>
      <c r="S793" s="246" t="e">
        <f>IF(L793="nio",0,IF(M793&gt;0,M793*J793/Y793,0))*VLOOKUP(B793,'2-Kosten per locatie'!$A$14:$C$56,3,FALSE)</f>
        <v>#DIV/0!</v>
      </c>
      <c r="T793" s="246" t="e">
        <f>IF(L793="nio",0,IF(N793&gt;0,N793*J793/Z793,0))*VLOOKUP(B793,'2-Kosten per locatie'!$A$14:$C$56,3,FALSE)</f>
        <v>#DIV/0!</v>
      </c>
      <c r="U793" s="246" t="e">
        <f>IF(L793="nio",0,IF(O793&gt;0,O793*J793/AA793,0))*VLOOKUP(B793,'2-Kosten per locatie'!$A$14:$C$56,3,FALSE)</f>
        <v>#DIV/0!</v>
      </c>
      <c r="V793" s="246" t="e">
        <f>IF(L793="nio",0,IF(P793&gt;0,P793*J793/Z793,0))*VLOOKUP(B793,'2-Kosten per locatie'!$A$14:$C$56,3,FALSE)</f>
        <v>#DIV/0!</v>
      </c>
      <c r="W793" s="246" t="e">
        <f>IF(L793="nio",0,IF(Q793&gt;0,Q793*J793/AA793,0))*VLOOKUP(B793,'2-Kosten per locatie'!$A$14:$C$56,3,FALSE)</f>
        <v>#DIV/0!</v>
      </c>
      <c r="X793" s="337">
        <f>IF(L793="nio",0,IF(L793&gt;0,VLOOKUP(H793,'3-Productie normen'!A:L,VLOOKUP(L793,'3-Productie normen'!$B$35:$C$38,2,FALSE),FALSE)))</f>
        <v>0</v>
      </c>
      <c r="Y793" s="337">
        <f t="shared" si="171"/>
        <v>0</v>
      </c>
      <c r="Z793" s="337">
        <f t="shared" si="172"/>
        <v>0</v>
      </c>
      <c r="AA793" s="337">
        <f t="shared" si="173"/>
        <v>0</v>
      </c>
      <c r="AB793" s="338" t="str">
        <f>VLOOKUP(H793,'3-Productie normen'!A:O,12,FALSE)</f>
        <v>S</v>
      </c>
      <c r="AC793" s="338"/>
      <c r="AE793" s="339">
        <f t="shared" si="174"/>
        <v>5212.2</v>
      </c>
    </row>
    <row r="794" spans="1:31" ht="14.1" customHeight="1">
      <c r="A794" s="71">
        <v>794</v>
      </c>
      <c r="B794" s="482" t="s">
        <v>67</v>
      </c>
      <c r="C794" s="482"/>
      <c r="D794" s="485" t="s">
        <v>231</v>
      </c>
      <c r="E794" s="334" t="s">
        <v>930</v>
      </c>
      <c r="F794" s="513" t="s">
        <v>185</v>
      </c>
      <c r="G794" s="298" t="s">
        <v>935</v>
      </c>
      <c r="H794" s="314" t="s">
        <v>128</v>
      </c>
      <c r="I794" s="459" t="s">
        <v>225</v>
      </c>
      <c r="J794" s="341">
        <v>11.73</v>
      </c>
      <c r="K794" s="336">
        <f t="shared" si="176"/>
        <v>730</v>
      </c>
      <c r="L794" s="247">
        <v>255</v>
      </c>
      <c r="M794" s="247">
        <v>255</v>
      </c>
      <c r="N794" s="247">
        <v>102</v>
      </c>
      <c r="O794" s="247">
        <v>102</v>
      </c>
      <c r="P794" s="247">
        <v>8</v>
      </c>
      <c r="Q794" s="247">
        <v>8</v>
      </c>
      <c r="R794" s="246" t="e">
        <f>IF(L794="nio",0,IF(L794&gt;0,L794*J794/X794,0))*VLOOKUP(B794,'2-Kosten per locatie'!$A$14:$C$56,3,FALSE)</f>
        <v>#DIV/0!</v>
      </c>
      <c r="S794" s="246" t="e">
        <f>IF(L794="nio",0,IF(M794&gt;0,M794*J794/Y794,0))*VLOOKUP(B794,'2-Kosten per locatie'!$A$14:$C$56,3,FALSE)</f>
        <v>#DIV/0!</v>
      </c>
      <c r="T794" s="246" t="e">
        <f>IF(L794="nio",0,IF(N794&gt;0,N794*J794/Z794,0))*VLOOKUP(B794,'2-Kosten per locatie'!$A$14:$C$56,3,FALSE)</f>
        <v>#DIV/0!</v>
      </c>
      <c r="U794" s="246" t="e">
        <f>IF(L794="nio",0,IF(O794&gt;0,O794*J794/AA794,0))*VLOOKUP(B794,'2-Kosten per locatie'!$A$14:$C$56,3,FALSE)</f>
        <v>#DIV/0!</v>
      </c>
      <c r="V794" s="246" t="e">
        <f>IF(L794="nio",0,IF(P794&gt;0,P794*J794/Z794,0))*VLOOKUP(B794,'2-Kosten per locatie'!$A$14:$C$56,3,FALSE)</f>
        <v>#DIV/0!</v>
      </c>
      <c r="W794" s="246" t="e">
        <f>IF(L794="nio",0,IF(Q794&gt;0,Q794*J794/AA794,0))*VLOOKUP(B794,'2-Kosten per locatie'!$A$14:$C$56,3,FALSE)</f>
        <v>#DIV/0!</v>
      </c>
      <c r="X794" s="337">
        <f>IF(L794="nio",0,IF(L794&gt;0,VLOOKUP(H794,'3-Productie normen'!A:L,VLOOKUP(L794,'3-Productie normen'!$B$35:$C$38,2,FALSE),FALSE)))</f>
        <v>0</v>
      </c>
      <c r="Y794" s="337">
        <f t="shared" si="171"/>
        <v>0</v>
      </c>
      <c r="Z794" s="337">
        <f t="shared" si="172"/>
        <v>0</v>
      </c>
      <c r="AA794" s="337">
        <f t="shared" si="173"/>
        <v>0</v>
      </c>
      <c r="AB794" s="338" t="str">
        <f>VLOOKUP(H794,'3-Productie normen'!A:O,12,FALSE)</f>
        <v>B</v>
      </c>
      <c r="AC794" s="338"/>
      <c r="AE794" s="339">
        <f t="shared" si="174"/>
        <v>8562.9</v>
      </c>
    </row>
    <row r="795" spans="1:31" ht="14.1" customHeight="1">
      <c r="A795" s="71">
        <v>795</v>
      </c>
      <c r="B795" s="482" t="s">
        <v>67</v>
      </c>
      <c r="C795" s="482"/>
      <c r="D795" s="485" t="s">
        <v>231</v>
      </c>
      <c r="E795" s="334" t="s">
        <v>574</v>
      </c>
      <c r="F795" s="513" t="s">
        <v>197</v>
      </c>
      <c r="G795" s="298" t="s">
        <v>936</v>
      </c>
      <c r="H795" s="317" t="s">
        <v>148</v>
      </c>
      <c r="I795" s="69" t="s">
        <v>927</v>
      </c>
      <c r="J795" s="341">
        <v>0</v>
      </c>
      <c r="K795" s="336">
        <f t="shared" ref="K795:K796" si="178">SUM(L795:Q795)</f>
        <v>0</v>
      </c>
      <c r="L795" s="247" t="s">
        <v>199</v>
      </c>
      <c r="M795" s="247"/>
      <c r="N795" s="247"/>
      <c r="O795" s="247"/>
      <c r="P795" s="247"/>
      <c r="Q795" s="247"/>
      <c r="R795" s="246">
        <f>IF(L795="nio",0,IF(L795&gt;0,L795*J795/X795,0))*VLOOKUP(B795,'2-Kosten per locatie'!$A$14:$C$56,3,FALSE)</f>
        <v>0</v>
      </c>
      <c r="S795" s="246">
        <f>IF(L795="nio",0,IF(M795&gt;0,M795*J795/Y795,0))*VLOOKUP(B795,'2-Kosten per locatie'!$A$14:$C$56,3,FALSE)</f>
        <v>0</v>
      </c>
      <c r="T795" s="246">
        <f>IF(L795="nio",0,IF(N795&gt;0,N795*J795/Z795,0))*VLOOKUP(B795,'2-Kosten per locatie'!$A$14:$C$56,3,FALSE)</f>
        <v>0</v>
      </c>
      <c r="U795" s="246">
        <f>IF(L795="nio",0,IF(O795&gt;0,O795*J795/AA795,0))*VLOOKUP(B795,'2-Kosten per locatie'!$A$14:$C$56,3,FALSE)</f>
        <v>0</v>
      </c>
      <c r="V795" s="246">
        <f>IF(L795="nio",0,IF(P795&gt;0,P795*J795/Z795,0))*VLOOKUP(B795,'2-Kosten per locatie'!$A$14:$C$56,3,FALSE)</f>
        <v>0</v>
      </c>
      <c r="W795" s="246">
        <f>IF(L795="nio",0,IF(Q795&gt;0,Q795*J795/AA795,0))*VLOOKUP(B795,'2-Kosten per locatie'!$A$14:$C$56,3,FALSE)</f>
        <v>0</v>
      </c>
      <c r="X795" s="337">
        <f>IF(L795="nio",0,IF(L795&gt;0,VLOOKUP(H795,'3-Productie normen'!A:L,VLOOKUP(L795,'3-Productie normen'!$B$35:$C$38,2,FALSE),FALSE)))</f>
        <v>0</v>
      </c>
      <c r="Y795" s="337">
        <f t="shared" si="171"/>
        <v>0</v>
      </c>
      <c r="Z795" s="337">
        <f t="shared" si="172"/>
        <v>0</v>
      </c>
      <c r="AA795" s="337">
        <f t="shared" si="173"/>
        <v>0</v>
      </c>
      <c r="AB795" s="338">
        <f>VLOOKUP(H795,'3-Productie normen'!A:O,12,FALSE)</f>
        <v>0</v>
      </c>
      <c r="AC795" s="338"/>
      <c r="AE795" s="339">
        <f t="shared" si="174"/>
        <v>0</v>
      </c>
    </row>
    <row r="796" spans="1:31" ht="14.1" customHeight="1">
      <c r="A796" s="71">
        <v>796</v>
      </c>
      <c r="B796" s="482" t="s">
        <v>67</v>
      </c>
      <c r="C796" s="482"/>
      <c r="D796" s="485" t="s">
        <v>231</v>
      </c>
      <c r="E796" s="334" t="s">
        <v>575</v>
      </c>
      <c r="F796" s="513" t="s">
        <v>197</v>
      </c>
      <c r="G796" s="298" t="s">
        <v>301</v>
      </c>
      <c r="H796" s="317" t="s">
        <v>148</v>
      </c>
      <c r="I796" s="69" t="s">
        <v>927</v>
      </c>
      <c r="J796" s="341">
        <v>0</v>
      </c>
      <c r="K796" s="336">
        <f t="shared" si="178"/>
        <v>0</v>
      </c>
      <c r="L796" s="247" t="s">
        <v>199</v>
      </c>
      <c r="M796" s="247"/>
      <c r="N796" s="247"/>
      <c r="O796" s="247"/>
      <c r="P796" s="247"/>
      <c r="Q796" s="247"/>
      <c r="R796" s="246">
        <f>IF(L796="nio",0,IF(L796&gt;0,L796*J796/X796,0))*VLOOKUP(B796,'2-Kosten per locatie'!$A$14:$C$56,3,FALSE)</f>
        <v>0</v>
      </c>
      <c r="S796" s="246">
        <f>IF(L796="nio",0,IF(M796&gt;0,M796*J796/Y796,0))*VLOOKUP(B796,'2-Kosten per locatie'!$A$14:$C$56,3,FALSE)</f>
        <v>0</v>
      </c>
      <c r="T796" s="246">
        <f>IF(L796="nio",0,IF(N796&gt;0,N796*J796/Z796,0))*VLOOKUP(B796,'2-Kosten per locatie'!$A$14:$C$56,3,FALSE)</f>
        <v>0</v>
      </c>
      <c r="U796" s="246">
        <f>IF(L796="nio",0,IF(O796&gt;0,O796*J796/AA796,0))*VLOOKUP(B796,'2-Kosten per locatie'!$A$14:$C$56,3,FALSE)</f>
        <v>0</v>
      </c>
      <c r="V796" s="246">
        <f>IF(L796="nio",0,IF(P796&gt;0,P796*J796/Z796,0))*VLOOKUP(B796,'2-Kosten per locatie'!$A$14:$C$56,3,FALSE)</f>
        <v>0</v>
      </c>
      <c r="W796" s="246">
        <f>IF(L796="nio",0,IF(Q796&gt;0,Q796*J796/AA796,0))*VLOOKUP(B796,'2-Kosten per locatie'!$A$14:$C$56,3,FALSE)</f>
        <v>0</v>
      </c>
      <c r="X796" s="337">
        <f>IF(L796="nio",0,IF(L796&gt;0,VLOOKUP(H796,'3-Productie normen'!A:L,VLOOKUP(L796,'3-Productie normen'!$B$35:$C$38,2,FALSE),FALSE)))</f>
        <v>0</v>
      </c>
      <c r="Y796" s="337">
        <f t="shared" si="171"/>
        <v>0</v>
      </c>
      <c r="Z796" s="337">
        <f t="shared" si="172"/>
        <v>0</v>
      </c>
      <c r="AA796" s="337">
        <f t="shared" si="173"/>
        <v>0</v>
      </c>
      <c r="AB796" s="338">
        <f>VLOOKUP(H796,'3-Productie normen'!A:O,12,FALSE)</f>
        <v>0</v>
      </c>
      <c r="AC796" s="338"/>
      <c r="AE796" s="339">
        <f t="shared" si="174"/>
        <v>0</v>
      </c>
    </row>
    <row r="797" spans="1:31" ht="14.1" customHeight="1">
      <c r="A797" s="71">
        <v>797</v>
      </c>
      <c r="B797" s="482" t="s">
        <v>67</v>
      </c>
      <c r="C797" s="482"/>
      <c r="D797" s="485" t="s">
        <v>231</v>
      </c>
      <c r="E797" s="334" t="s">
        <v>577</v>
      </c>
      <c r="F797" s="513" t="s">
        <v>185</v>
      </c>
      <c r="G797" s="298" t="s">
        <v>291</v>
      </c>
      <c r="H797" s="314" t="s">
        <v>135</v>
      </c>
      <c r="I797" s="459" t="s">
        <v>225</v>
      </c>
      <c r="J797" s="341">
        <v>3.63</v>
      </c>
      <c r="K797" s="336">
        <f t="shared" si="176"/>
        <v>730</v>
      </c>
      <c r="L797" s="247">
        <v>255</v>
      </c>
      <c r="M797" s="247">
        <v>255</v>
      </c>
      <c r="N797" s="247">
        <v>102</v>
      </c>
      <c r="O797" s="247">
        <v>102</v>
      </c>
      <c r="P797" s="247">
        <v>8</v>
      </c>
      <c r="Q797" s="247">
        <v>8</v>
      </c>
      <c r="R797" s="246" t="e">
        <f>IF(L797="nio",0,IF(L797&gt;0,L797*J797/X797,0))*VLOOKUP(B797,'2-Kosten per locatie'!$A$14:$C$56,3,FALSE)</f>
        <v>#DIV/0!</v>
      </c>
      <c r="S797" s="246" t="e">
        <f>IF(L797="nio",0,IF(M797&gt;0,M797*J797/Y797,0))*VLOOKUP(B797,'2-Kosten per locatie'!$A$14:$C$56,3,FALSE)</f>
        <v>#DIV/0!</v>
      </c>
      <c r="T797" s="246" t="e">
        <f>IF(L797="nio",0,IF(N797&gt;0,N797*J797/Z797,0))*VLOOKUP(B797,'2-Kosten per locatie'!$A$14:$C$56,3,FALSE)</f>
        <v>#DIV/0!</v>
      </c>
      <c r="U797" s="246" t="e">
        <f>IF(L797="nio",0,IF(O797&gt;0,O797*J797/AA797,0))*VLOOKUP(B797,'2-Kosten per locatie'!$A$14:$C$56,3,FALSE)</f>
        <v>#DIV/0!</v>
      </c>
      <c r="V797" s="246" t="e">
        <f>IF(L797="nio",0,IF(P797&gt;0,P797*J797/Z797,0))*VLOOKUP(B797,'2-Kosten per locatie'!$A$14:$C$56,3,FALSE)</f>
        <v>#DIV/0!</v>
      </c>
      <c r="W797" s="246" t="e">
        <f>IF(L797="nio",0,IF(Q797&gt;0,Q797*J797/AA797,0))*VLOOKUP(B797,'2-Kosten per locatie'!$A$14:$C$56,3,FALSE)</f>
        <v>#DIV/0!</v>
      </c>
      <c r="X797" s="337">
        <f>IF(L797="nio",0,IF(L797&gt;0,VLOOKUP(H797,'3-Productie normen'!A:L,VLOOKUP(L797,'3-Productie normen'!$B$35:$C$38,2,FALSE),FALSE)))</f>
        <v>0</v>
      </c>
      <c r="Y797" s="337">
        <f t="shared" si="171"/>
        <v>0</v>
      </c>
      <c r="Z797" s="337">
        <f t="shared" si="172"/>
        <v>0</v>
      </c>
      <c r="AA797" s="337">
        <f t="shared" si="173"/>
        <v>0</v>
      </c>
      <c r="AB797" s="338" t="str">
        <f>VLOOKUP(H797,'3-Productie normen'!A:O,12,FALSE)</f>
        <v>V</v>
      </c>
      <c r="AC797" s="338"/>
      <c r="AE797" s="339">
        <f t="shared" si="174"/>
        <v>2649.9</v>
      </c>
    </row>
    <row r="798" spans="1:31" ht="14.1" customHeight="1">
      <c r="A798" s="71">
        <v>798</v>
      </c>
      <c r="B798" s="482" t="s">
        <v>67</v>
      </c>
      <c r="C798" s="482"/>
      <c r="D798" s="485" t="s">
        <v>231</v>
      </c>
      <c r="E798" s="334" t="s">
        <v>578</v>
      </c>
      <c r="F798" s="513" t="s">
        <v>197</v>
      </c>
      <c r="G798" s="298" t="s">
        <v>937</v>
      </c>
      <c r="H798" s="317" t="s">
        <v>148</v>
      </c>
      <c r="I798" s="69" t="s">
        <v>927</v>
      </c>
      <c r="J798" s="341">
        <v>0</v>
      </c>
      <c r="K798" s="336">
        <f t="shared" ref="K798" si="179">SUM(L798:Q798)</f>
        <v>0</v>
      </c>
      <c r="L798" s="247" t="s">
        <v>199</v>
      </c>
      <c r="M798" s="247"/>
      <c r="N798" s="247"/>
      <c r="O798" s="247"/>
      <c r="P798" s="247"/>
      <c r="Q798" s="247"/>
      <c r="R798" s="246">
        <f>IF(L798="nio",0,IF(L798&gt;0,L798*J798/X798,0))*VLOOKUP(B798,'2-Kosten per locatie'!$A$14:$C$56,3,FALSE)</f>
        <v>0</v>
      </c>
      <c r="S798" s="246">
        <f>IF(L798="nio",0,IF(M798&gt;0,M798*J798/Y798,0))*VLOOKUP(B798,'2-Kosten per locatie'!$A$14:$C$56,3,FALSE)</f>
        <v>0</v>
      </c>
      <c r="T798" s="246">
        <f>IF(L798="nio",0,IF(N798&gt;0,N798*J798/Z798,0))*VLOOKUP(B798,'2-Kosten per locatie'!$A$14:$C$56,3,FALSE)</f>
        <v>0</v>
      </c>
      <c r="U798" s="246">
        <f>IF(L798="nio",0,IF(O798&gt;0,O798*J798/AA798,0))*VLOOKUP(B798,'2-Kosten per locatie'!$A$14:$C$56,3,FALSE)</f>
        <v>0</v>
      </c>
      <c r="V798" s="246">
        <f>IF(L798="nio",0,IF(P798&gt;0,P798*J798/Z798,0))*VLOOKUP(B798,'2-Kosten per locatie'!$A$14:$C$56,3,FALSE)</f>
        <v>0</v>
      </c>
      <c r="W798" s="246">
        <f>IF(L798="nio",0,IF(Q798&gt;0,Q798*J798/AA798,0))*VLOOKUP(B798,'2-Kosten per locatie'!$A$14:$C$56,3,FALSE)</f>
        <v>0</v>
      </c>
      <c r="X798" s="337">
        <f>IF(L798="nio",0,IF(L798&gt;0,VLOOKUP(H798,'3-Productie normen'!A:L,VLOOKUP(L798,'3-Productie normen'!$B$35:$C$38,2,FALSE),FALSE)))</f>
        <v>0</v>
      </c>
      <c r="Y798" s="337">
        <f t="shared" si="171"/>
        <v>0</v>
      </c>
      <c r="Z798" s="337">
        <f t="shared" si="172"/>
        <v>0</v>
      </c>
      <c r="AA798" s="337">
        <f t="shared" si="173"/>
        <v>0</v>
      </c>
      <c r="AB798" s="338">
        <f>VLOOKUP(H798,'3-Productie normen'!A:O,12,FALSE)</f>
        <v>0</v>
      </c>
      <c r="AC798" s="338"/>
      <c r="AE798" s="339">
        <f t="shared" si="174"/>
        <v>0</v>
      </c>
    </row>
    <row r="799" spans="1:31" ht="14.1" customHeight="1">
      <c r="A799" s="71">
        <v>799</v>
      </c>
      <c r="B799" s="482" t="s">
        <v>67</v>
      </c>
      <c r="C799" s="482"/>
      <c r="D799" s="485" t="s">
        <v>231</v>
      </c>
      <c r="E799" s="334" t="s">
        <v>634</v>
      </c>
      <c r="F799" s="513" t="s">
        <v>185</v>
      </c>
      <c r="G799" s="298" t="s">
        <v>938</v>
      </c>
      <c r="H799" s="314" t="s">
        <v>128</v>
      </c>
      <c r="I799" s="459" t="s">
        <v>225</v>
      </c>
      <c r="J799" s="341">
        <v>10.38</v>
      </c>
      <c r="K799" s="336">
        <f t="shared" si="176"/>
        <v>730</v>
      </c>
      <c r="L799" s="247">
        <v>255</v>
      </c>
      <c r="M799" s="247">
        <v>255</v>
      </c>
      <c r="N799" s="247">
        <v>102</v>
      </c>
      <c r="O799" s="247">
        <v>102</v>
      </c>
      <c r="P799" s="247">
        <v>8</v>
      </c>
      <c r="Q799" s="247">
        <v>8</v>
      </c>
      <c r="R799" s="246" t="e">
        <f>IF(L799="nio",0,IF(L799&gt;0,L799*J799/X799,0))*VLOOKUP(B799,'2-Kosten per locatie'!$A$14:$C$56,3,FALSE)</f>
        <v>#DIV/0!</v>
      </c>
      <c r="S799" s="246" t="e">
        <f>IF(L799="nio",0,IF(M799&gt;0,M799*J799/Y799,0))*VLOOKUP(B799,'2-Kosten per locatie'!$A$14:$C$56,3,FALSE)</f>
        <v>#DIV/0!</v>
      </c>
      <c r="T799" s="246" t="e">
        <f>IF(L799="nio",0,IF(N799&gt;0,N799*J799/Z799,0))*VLOOKUP(B799,'2-Kosten per locatie'!$A$14:$C$56,3,FALSE)</f>
        <v>#DIV/0!</v>
      </c>
      <c r="U799" s="246" t="e">
        <f>IF(L799="nio",0,IF(O799&gt;0,O799*J799/AA799,0))*VLOOKUP(B799,'2-Kosten per locatie'!$A$14:$C$56,3,FALSE)</f>
        <v>#DIV/0!</v>
      </c>
      <c r="V799" s="246" t="e">
        <f>IF(L799="nio",0,IF(P799&gt;0,P799*J799/Z799,0))*VLOOKUP(B799,'2-Kosten per locatie'!$A$14:$C$56,3,FALSE)</f>
        <v>#DIV/0!</v>
      </c>
      <c r="W799" s="246" t="e">
        <f>IF(L799="nio",0,IF(Q799&gt;0,Q799*J799/AA799,0))*VLOOKUP(B799,'2-Kosten per locatie'!$A$14:$C$56,3,FALSE)</f>
        <v>#DIV/0!</v>
      </c>
      <c r="X799" s="337">
        <f>IF(L799="nio",0,IF(L799&gt;0,VLOOKUP(H799,'3-Productie normen'!A:L,VLOOKUP(L799,'3-Productie normen'!$B$35:$C$38,2,FALSE),FALSE)))</f>
        <v>0</v>
      </c>
      <c r="Y799" s="337">
        <f t="shared" si="171"/>
        <v>0</v>
      </c>
      <c r="Z799" s="337">
        <f t="shared" si="172"/>
        <v>0</v>
      </c>
      <c r="AA799" s="337">
        <f t="shared" si="173"/>
        <v>0</v>
      </c>
      <c r="AB799" s="338" t="str">
        <f>VLOOKUP(H799,'3-Productie normen'!A:O,12,FALSE)</f>
        <v>B</v>
      </c>
      <c r="AC799" s="338"/>
      <c r="AE799" s="339">
        <f t="shared" si="174"/>
        <v>7577.4000000000005</v>
      </c>
    </row>
    <row r="800" spans="1:31" ht="14.1" customHeight="1">
      <c r="A800" s="71">
        <v>800</v>
      </c>
      <c r="B800" s="482" t="s">
        <v>67</v>
      </c>
      <c r="C800" s="482"/>
      <c r="D800" s="485" t="s">
        <v>231</v>
      </c>
      <c r="E800" s="334" t="s">
        <v>580</v>
      </c>
      <c r="F800" s="513" t="s">
        <v>185</v>
      </c>
      <c r="G800" s="298" t="s">
        <v>633</v>
      </c>
      <c r="H800" s="314" t="s">
        <v>145</v>
      </c>
      <c r="I800" s="459" t="s">
        <v>225</v>
      </c>
      <c r="J800" s="341">
        <v>21.73</v>
      </c>
      <c r="K800" s="336">
        <f t="shared" si="176"/>
        <v>730</v>
      </c>
      <c r="L800" s="247">
        <v>255</v>
      </c>
      <c r="M800" s="247">
        <v>255</v>
      </c>
      <c r="N800" s="247">
        <v>102</v>
      </c>
      <c r="O800" s="247">
        <v>102</v>
      </c>
      <c r="P800" s="247">
        <v>8</v>
      </c>
      <c r="Q800" s="247">
        <v>8</v>
      </c>
      <c r="R800" s="246" t="e">
        <f>IF(L800="nio",0,IF(L800&gt;0,L800*J800/X800,0))*VLOOKUP(B800,'2-Kosten per locatie'!$A$14:$C$56,3,FALSE)</f>
        <v>#DIV/0!</v>
      </c>
      <c r="S800" s="246" t="e">
        <f>IF(L800="nio",0,IF(M800&gt;0,M800*J800/Y800,0))*VLOOKUP(B800,'2-Kosten per locatie'!$A$14:$C$56,3,FALSE)</f>
        <v>#DIV/0!</v>
      </c>
      <c r="T800" s="246" t="e">
        <f>IF(L800="nio",0,IF(N800&gt;0,N800*J800/Z800,0))*VLOOKUP(B800,'2-Kosten per locatie'!$A$14:$C$56,3,FALSE)</f>
        <v>#DIV/0!</v>
      </c>
      <c r="U800" s="246" t="e">
        <f>IF(L800="nio",0,IF(O800&gt;0,O800*J800/AA800,0))*VLOOKUP(B800,'2-Kosten per locatie'!$A$14:$C$56,3,FALSE)</f>
        <v>#DIV/0!</v>
      </c>
      <c r="V800" s="246" t="e">
        <f>IF(L800="nio",0,IF(P800&gt;0,P800*J800/Z800,0))*VLOOKUP(B800,'2-Kosten per locatie'!$A$14:$C$56,3,FALSE)</f>
        <v>#DIV/0!</v>
      </c>
      <c r="W800" s="246" t="e">
        <f>IF(L800="nio",0,IF(Q800&gt;0,Q800*J800/AA800,0))*VLOOKUP(B800,'2-Kosten per locatie'!$A$14:$C$56,3,FALSE)</f>
        <v>#DIV/0!</v>
      </c>
      <c r="X800" s="337">
        <f>IF(L800="nio",0,IF(L800&gt;0,VLOOKUP(H800,'3-Productie normen'!A:L,VLOOKUP(L800,'3-Productie normen'!$B$35:$C$38,2,FALSE),FALSE)))</f>
        <v>0</v>
      </c>
      <c r="Y800" s="337">
        <f t="shared" si="171"/>
        <v>0</v>
      </c>
      <c r="Z800" s="337">
        <f t="shared" si="172"/>
        <v>0</v>
      </c>
      <c r="AA800" s="337">
        <f t="shared" si="173"/>
        <v>0</v>
      </c>
      <c r="AB800" s="338" t="str">
        <f>VLOOKUP(H800,'3-Productie normen'!A:O,12,FALSE)</f>
        <v>B</v>
      </c>
      <c r="AC800" s="338"/>
      <c r="AE800" s="339">
        <f t="shared" si="174"/>
        <v>15862.9</v>
      </c>
    </row>
    <row r="801" spans="1:31" ht="14.1" customHeight="1">
      <c r="A801" s="71">
        <v>801</v>
      </c>
      <c r="B801" s="482" t="s">
        <v>67</v>
      </c>
      <c r="C801" s="482"/>
      <c r="D801" s="485" t="s">
        <v>231</v>
      </c>
      <c r="E801" s="334" t="s">
        <v>582</v>
      </c>
      <c r="F801" s="513" t="s">
        <v>185</v>
      </c>
      <c r="G801" s="298" t="s">
        <v>939</v>
      </c>
      <c r="H801" s="314" t="s">
        <v>128</v>
      </c>
      <c r="I801" s="459" t="s">
        <v>225</v>
      </c>
      <c r="J801" s="341">
        <v>45.74</v>
      </c>
      <c r="K801" s="336">
        <f t="shared" si="176"/>
        <v>730</v>
      </c>
      <c r="L801" s="247">
        <v>255</v>
      </c>
      <c r="M801" s="247">
        <v>255</v>
      </c>
      <c r="N801" s="247">
        <v>102</v>
      </c>
      <c r="O801" s="247">
        <v>102</v>
      </c>
      <c r="P801" s="247">
        <v>8</v>
      </c>
      <c r="Q801" s="247">
        <v>8</v>
      </c>
      <c r="R801" s="246" t="e">
        <f>IF(L801="nio",0,IF(L801&gt;0,L801*J801/X801,0))*VLOOKUP(B801,'2-Kosten per locatie'!$A$14:$C$56,3,FALSE)</f>
        <v>#DIV/0!</v>
      </c>
      <c r="S801" s="246" t="e">
        <f>IF(L801="nio",0,IF(M801&gt;0,M801*J801/Y801,0))*VLOOKUP(B801,'2-Kosten per locatie'!$A$14:$C$56,3,FALSE)</f>
        <v>#DIV/0!</v>
      </c>
      <c r="T801" s="246" t="e">
        <f>IF(L801="nio",0,IF(N801&gt;0,N801*J801/Z801,0))*VLOOKUP(B801,'2-Kosten per locatie'!$A$14:$C$56,3,FALSE)</f>
        <v>#DIV/0!</v>
      </c>
      <c r="U801" s="246" t="e">
        <f>IF(L801="nio",0,IF(O801&gt;0,O801*J801/AA801,0))*VLOOKUP(B801,'2-Kosten per locatie'!$A$14:$C$56,3,FALSE)</f>
        <v>#DIV/0!</v>
      </c>
      <c r="V801" s="246" t="e">
        <f>IF(L801="nio",0,IF(P801&gt;0,P801*J801/Z801,0))*VLOOKUP(B801,'2-Kosten per locatie'!$A$14:$C$56,3,FALSE)</f>
        <v>#DIV/0!</v>
      </c>
      <c r="W801" s="246" t="e">
        <f>IF(L801="nio",0,IF(Q801&gt;0,Q801*J801/AA801,0))*VLOOKUP(B801,'2-Kosten per locatie'!$A$14:$C$56,3,FALSE)</f>
        <v>#DIV/0!</v>
      </c>
      <c r="X801" s="337">
        <f>IF(L801="nio",0,IF(L801&gt;0,VLOOKUP(H801,'3-Productie normen'!A:L,VLOOKUP(L801,'3-Productie normen'!$B$35:$C$38,2,FALSE),FALSE)))</f>
        <v>0</v>
      </c>
      <c r="Y801" s="337">
        <f t="shared" si="171"/>
        <v>0</v>
      </c>
      <c r="Z801" s="337">
        <f t="shared" si="172"/>
        <v>0</v>
      </c>
      <c r="AA801" s="337">
        <f t="shared" si="173"/>
        <v>0</v>
      </c>
      <c r="AB801" s="338" t="str">
        <f>VLOOKUP(H801,'3-Productie normen'!A:O,12,FALSE)</f>
        <v>B</v>
      </c>
      <c r="AC801" s="338"/>
      <c r="AE801" s="339">
        <f t="shared" si="174"/>
        <v>33390.200000000004</v>
      </c>
    </row>
    <row r="802" spans="1:31" ht="14.1" customHeight="1">
      <c r="A802" s="71">
        <v>802</v>
      </c>
      <c r="B802" s="482" t="s">
        <v>67</v>
      </c>
      <c r="C802" s="482"/>
      <c r="D802" s="485" t="s">
        <v>231</v>
      </c>
      <c r="E802" s="334" t="s">
        <v>583</v>
      </c>
      <c r="F802" s="513" t="s">
        <v>197</v>
      </c>
      <c r="G802" s="298" t="s">
        <v>940</v>
      </c>
      <c r="H802" s="317" t="s">
        <v>148</v>
      </c>
      <c r="I802" s="69" t="s">
        <v>927</v>
      </c>
      <c r="J802" s="341">
        <v>0</v>
      </c>
      <c r="K802" s="336">
        <f t="shared" ref="K802:K815" si="180">SUM(L802:Q802)</f>
        <v>0</v>
      </c>
      <c r="L802" s="247" t="s">
        <v>199</v>
      </c>
      <c r="M802" s="247"/>
      <c r="N802" s="247"/>
      <c r="O802" s="247"/>
      <c r="P802" s="247"/>
      <c r="Q802" s="247"/>
      <c r="R802" s="246">
        <f>IF(L802="nio",0,IF(L802&gt;0,L802*J802/X802,0))*VLOOKUP(B802,'2-Kosten per locatie'!$A$14:$C$56,3,FALSE)</f>
        <v>0</v>
      </c>
      <c r="S802" s="246">
        <f>IF(L802="nio",0,IF(M802&gt;0,M802*J802/Y802,0))*VLOOKUP(B802,'2-Kosten per locatie'!$A$14:$C$56,3,FALSE)</f>
        <v>0</v>
      </c>
      <c r="T802" s="246">
        <f>IF(L802="nio",0,IF(N802&gt;0,N802*J802/Z802,0))*VLOOKUP(B802,'2-Kosten per locatie'!$A$14:$C$56,3,FALSE)</f>
        <v>0</v>
      </c>
      <c r="U802" s="246">
        <f>IF(L802="nio",0,IF(O802&gt;0,O802*J802/AA802,0))*VLOOKUP(B802,'2-Kosten per locatie'!$A$14:$C$56,3,FALSE)</f>
        <v>0</v>
      </c>
      <c r="V802" s="246">
        <f>IF(L802="nio",0,IF(P802&gt;0,P802*J802/Z802,0))*VLOOKUP(B802,'2-Kosten per locatie'!$A$14:$C$56,3,FALSE)</f>
        <v>0</v>
      </c>
      <c r="W802" s="246">
        <f>IF(L802="nio",0,IF(Q802&gt;0,Q802*J802/AA802,0))*VLOOKUP(B802,'2-Kosten per locatie'!$A$14:$C$56,3,FALSE)</f>
        <v>0</v>
      </c>
      <c r="X802" s="337">
        <f>IF(L802="nio",0,IF(L802&gt;0,VLOOKUP(H802,'3-Productie normen'!A:L,VLOOKUP(L802,'3-Productie normen'!$B$35:$C$38,2,FALSE),FALSE)))</f>
        <v>0</v>
      </c>
      <c r="Y802" s="337">
        <f t="shared" si="171"/>
        <v>0</v>
      </c>
      <c r="Z802" s="337">
        <f t="shared" si="172"/>
        <v>0</v>
      </c>
      <c r="AA802" s="337">
        <f t="shared" si="173"/>
        <v>0</v>
      </c>
      <c r="AB802" s="338">
        <f>VLOOKUP(H802,'3-Productie normen'!A:O,12,FALSE)</f>
        <v>0</v>
      </c>
      <c r="AC802" s="338"/>
      <c r="AE802" s="339">
        <f t="shared" si="174"/>
        <v>0</v>
      </c>
    </row>
    <row r="803" spans="1:31" ht="14.1" customHeight="1">
      <c r="A803" s="71">
        <v>803</v>
      </c>
      <c r="B803" s="482" t="s">
        <v>67</v>
      </c>
      <c r="C803" s="482"/>
      <c r="D803" s="485" t="s">
        <v>231</v>
      </c>
      <c r="E803" s="334" t="s">
        <v>635</v>
      </c>
      <c r="F803" s="513" t="s">
        <v>197</v>
      </c>
      <c r="G803" s="298" t="s">
        <v>554</v>
      </c>
      <c r="H803" s="317" t="s">
        <v>148</v>
      </c>
      <c r="I803" s="69" t="s">
        <v>927</v>
      </c>
      <c r="J803" s="341">
        <v>0</v>
      </c>
      <c r="K803" s="336">
        <f t="shared" si="180"/>
        <v>0</v>
      </c>
      <c r="L803" s="247" t="s">
        <v>199</v>
      </c>
      <c r="M803" s="247"/>
      <c r="N803" s="247"/>
      <c r="O803" s="247"/>
      <c r="P803" s="247"/>
      <c r="Q803" s="247"/>
      <c r="R803" s="246">
        <f>IF(L803="nio",0,IF(L803&gt;0,L803*J803/X803,0))*VLOOKUP(B803,'2-Kosten per locatie'!$A$14:$C$56,3,FALSE)</f>
        <v>0</v>
      </c>
      <c r="S803" s="246">
        <f>IF(L803="nio",0,IF(M803&gt;0,M803*J803/Y803,0))*VLOOKUP(B803,'2-Kosten per locatie'!$A$14:$C$56,3,FALSE)</f>
        <v>0</v>
      </c>
      <c r="T803" s="246">
        <f>IF(L803="nio",0,IF(N803&gt;0,N803*J803/Z803,0))*VLOOKUP(B803,'2-Kosten per locatie'!$A$14:$C$56,3,FALSE)</f>
        <v>0</v>
      </c>
      <c r="U803" s="246">
        <f>IF(L803="nio",0,IF(O803&gt;0,O803*J803/AA803,0))*VLOOKUP(B803,'2-Kosten per locatie'!$A$14:$C$56,3,FALSE)</f>
        <v>0</v>
      </c>
      <c r="V803" s="246">
        <f>IF(L803="nio",0,IF(P803&gt;0,P803*J803/Z803,0))*VLOOKUP(B803,'2-Kosten per locatie'!$A$14:$C$56,3,FALSE)</f>
        <v>0</v>
      </c>
      <c r="W803" s="246">
        <f>IF(L803="nio",0,IF(Q803&gt;0,Q803*J803/AA803,0))*VLOOKUP(B803,'2-Kosten per locatie'!$A$14:$C$56,3,FALSE)</f>
        <v>0</v>
      </c>
      <c r="X803" s="337">
        <f>IF(L803="nio",0,IF(L803&gt;0,VLOOKUP(H803,'3-Productie normen'!A:L,VLOOKUP(L803,'3-Productie normen'!$B$35:$C$38,2,FALSE),FALSE)))</f>
        <v>0</v>
      </c>
      <c r="Y803" s="337">
        <f t="shared" si="171"/>
        <v>0</v>
      </c>
      <c r="Z803" s="337">
        <f t="shared" si="172"/>
        <v>0</v>
      </c>
      <c r="AA803" s="337">
        <f t="shared" si="173"/>
        <v>0</v>
      </c>
      <c r="AB803" s="338">
        <f>VLOOKUP(H803,'3-Productie normen'!A:O,12,FALSE)</f>
        <v>0</v>
      </c>
      <c r="AC803" s="338"/>
      <c r="AE803" s="339">
        <f t="shared" si="174"/>
        <v>0</v>
      </c>
    </row>
    <row r="804" spans="1:31" ht="14.1" customHeight="1">
      <c r="A804" s="71">
        <v>804</v>
      </c>
      <c r="B804" s="482" t="s">
        <v>78</v>
      </c>
      <c r="C804" s="482"/>
      <c r="D804" s="485" t="s">
        <v>231</v>
      </c>
      <c r="E804" s="334" t="s">
        <v>318</v>
      </c>
      <c r="F804" s="513" t="s">
        <v>185</v>
      </c>
      <c r="G804" s="298" t="s">
        <v>941</v>
      </c>
      <c r="H804" s="317" t="s">
        <v>144</v>
      </c>
      <c r="I804" s="504" t="s">
        <v>225</v>
      </c>
      <c r="J804" s="341">
        <v>17.215979999999998</v>
      </c>
      <c r="K804" s="336">
        <f t="shared" si="180"/>
        <v>730</v>
      </c>
      <c r="L804" s="247">
        <v>255</v>
      </c>
      <c r="M804" s="247">
        <v>255</v>
      </c>
      <c r="N804" s="247">
        <v>102</v>
      </c>
      <c r="O804" s="247">
        <v>102</v>
      </c>
      <c r="P804" s="247">
        <v>8</v>
      </c>
      <c r="Q804" s="247">
        <v>8</v>
      </c>
      <c r="R804" s="246" t="e">
        <f>IF(L804="nio",0,IF(L804&gt;0,L804*J804/X804,0))*VLOOKUP(B804,'2-Kosten per locatie'!$A$14:$C$56,3,FALSE)</f>
        <v>#DIV/0!</v>
      </c>
      <c r="S804" s="246" t="e">
        <f>IF(L804="nio",0,IF(M804&gt;0,M804*J804/Y804,0))*VLOOKUP(B804,'2-Kosten per locatie'!$A$14:$C$56,3,FALSE)</f>
        <v>#DIV/0!</v>
      </c>
      <c r="T804" s="246" t="e">
        <f>IF(L804="nio",0,IF(N804&gt;0,N804*J804/Z804,0))*VLOOKUP(B804,'2-Kosten per locatie'!$A$14:$C$56,3,FALSE)</f>
        <v>#DIV/0!</v>
      </c>
      <c r="U804" s="246" t="e">
        <f>IF(L804="nio",0,IF(O804&gt;0,O804*J804/AA804,0))*VLOOKUP(B804,'2-Kosten per locatie'!$A$14:$C$56,3,FALSE)</f>
        <v>#DIV/0!</v>
      </c>
      <c r="V804" s="246" t="e">
        <f>IF(L804="nio",0,IF(P804&gt;0,P804*J804/Z804,0))*VLOOKUP(B804,'2-Kosten per locatie'!$A$14:$C$56,3,FALSE)</f>
        <v>#DIV/0!</v>
      </c>
      <c r="W804" s="246" t="e">
        <f>IF(L804="nio",0,IF(Q804&gt;0,Q804*J804/AA804,0))*VLOOKUP(B804,'2-Kosten per locatie'!$A$14:$C$56,3,FALSE)</f>
        <v>#DIV/0!</v>
      </c>
      <c r="X804" s="337">
        <f>IF(L804="nio",0,IF(L804&gt;0,VLOOKUP(H804,'3-Productie normen'!A:L,VLOOKUP(L804,'3-Productie normen'!$B$35:$C$38,2,FALSE),FALSE)))</f>
        <v>0</v>
      </c>
      <c r="Y804" s="337">
        <f t="shared" si="171"/>
        <v>0</v>
      </c>
      <c r="Z804" s="337">
        <f t="shared" si="172"/>
        <v>0</v>
      </c>
      <c r="AA804" s="337">
        <f t="shared" si="173"/>
        <v>0</v>
      </c>
      <c r="AB804" s="338" t="str">
        <f>VLOOKUP(H804,'3-Productie normen'!A:O,12,FALSE)</f>
        <v>B</v>
      </c>
      <c r="AC804" s="338"/>
      <c r="AE804" s="339">
        <f t="shared" si="174"/>
        <v>12567.665399999998</v>
      </c>
    </row>
    <row r="805" spans="1:31" ht="14.1" customHeight="1">
      <c r="A805" s="71">
        <v>805</v>
      </c>
      <c r="B805" s="482" t="s">
        <v>78</v>
      </c>
      <c r="C805" s="482"/>
      <c r="D805" s="485" t="s">
        <v>231</v>
      </c>
      <c r="E805" s="334" t="s">
        <v>320</v>
      </c>
      <c r="F805" s="513" t="s">
        <v>185</v>
      </c>
      <c r="G805" s="298" t="s">
        <v>787</v>
      </c>
      <c r="H805" s="317" t="s">
        <v>138</v>
      </c>
      <c r="I805" s="505" t="s">
        <v>920</v>
      </c>
      <c r="J805" s="341">
        <v>8.9768799999999995</v>
      </c>
      <c r="K805" s="336">
        <f t="shared" si="180"/>
        <v>730</v>
      </c>
      <c r="L805" s="247">
        <v>255</v>
      </c>
      <c r="M805" s="247">
        <v>255</v>
      </c>
      <c r="N805" s="247">
        <v>102</v>
      </c>
      <c r="O805" s="247">
        <v>102</v>
      </c>
      <c r="P805" s="247">
        <v>8</v>
      </c>
      <c r="Q805" s="247">
        <v>8</v>
      </c>
      <c r="R805" s="246" t="e">
        <f>IF(L805="nio",0,IF(L805&gt;0,L805*J805/X805,0))*VLOOKUP(B805,'2-Kosten per locatie'!$A$14:$C$56,3,FALSE)</f>
        <v>#DIV/0!</v>
      </c>
      <c r="S805" s="246" t="e">
        <f>IF(L805="nio",0,IF(M805&gt;0,M805*J805/Y805,0))*VLOOKUP(B805,'2-Kosten per locatie'!$A$14:$C$56,3,FALSE)</f>
        <v>#DIV/0!</v>
      </c>
      <c r="T805" s="246" t="e">
        <f>IF(L805="nio",0,IF(N805&gt;0,N805*J805/Z805,0))*VLOOKUP(B805,'2-Kosten per locatie'!$A$14:$C$56,3,FALSE)</f>
        <v>#DIV/0!</v>
      </c>
      <c r="U805" s="246" t="e">
        <f>IF(L805="nio",0,IF(O805&gt;0,O805*J805/AA805,0))*VLOOKUP(B805,'2-Kosten per locatie'!$A$14:$C$56,3,FALSE)</f>
        <v>#DIV/0!</v>
      </c>
      <c r="V805" s="246" t="e">
        <f>IF(L805="nio",0,IF(P805&gt;0,P805*J805/Z805,0))*VLOOKUP(B805,'2-Kosten per locatie'!$A$14:$C$56,3,FALSE)</f>
        <v>#DIV/0!</v>
      </c>
      <c r="W805" s="246" t="e">
        <f>IF(L805="nio",0,IF(Q805&gt;0,Q805*J805/AA805,0))*VLOOKUP(B805,'2-Kosten per locatie'!$A$14:$C$56,3,FALSE)</f>
        <v>#DIV/0!</v>
      </c>
      <c r="X805" s="337">
        <f>IF(L805="nio",0,IF(L805&gt;0,VLOOKUP(H805,'3-Productie normen'!A:L,VLOOKUP(L805,'3-Productie normen'!$B$35:$C$38,2,FALSE),FALSE)))</f>
        <v>0</v>
      </c>
      <c r="Y805" s="337">
        <f t="shared" si="171"/>
        <v>0</v>
      </c>
      <c r="Z805" s="337">
        <f t="shared" si="172"/>
        <v>0</v>
      </c>
      <c r="AA805" s="337">
        <f t="shared" si="173"/>
        <v>0</v>
      </c>
      <c r="AB805" s="338" t="str">
        <f>VLOOKUP(H805,'3-Productie normen'!A:O,12,FALSE)</f>
        <v>V</v>
      </c>
      <c r="AC805" s="338"/>
      <c r="AE805" s="339">
        <f t="shared" si="174"/>
        <v>6553.1223999999993</v>
      </c>
    </row>
    <row r="806" spans="1:31" ht="14.1" customHeight="1">
      <c r="A806" s="71">
        <v>806</v>
      </c>
      <c r="B806" s="482" t="s">
        <v>78</v>
      </c>
      <c r="C806" s="482"/>
      <c r="D806" s="485" t="s">
        <v>231</v>
      </c>
      <c r="E806" s="334" t="s">
        <v>570</v>
      </c>
      <c r="F806" s="513" t="s">
        <v>185</v>
      </c>
      <c r="G806" s="298" t="s">
        <v>942</v>
      </c>
      <c r="H806" s="317" t="s">
        <v>128</v>
      </c>
      <c r="I806" s="504" t="s">
        <v>225</v>
      </c>
      <c r="J806" s="341">
        <v>8.9769100000000002</v>
      </c>
      <c r="K806" s="336">
        <f t="shared" si="180"/>
        <v>730</v>
      </c>
      <c r="L806" s="247">
        <v>255</v>
      </c>
      <c r="M806" s="247">
        <v>255</v>
      </c>
      <c r="N806" s="247">
        <v>102</v>
      </c>
      <c r="O806" s="247">
        <v>102</v>
      </c>
      <c r="P806" s="247">
        <v>8</v>
      </c>
      <c r="Q806" s="247">
        <v>8</v>
      </c>
      <c r="R806" s="246" t="e">
        <f>IF(L806="nio",0,IF(L806&gt;0,L806*J806/X806,0))*VLOOKUP(B806,'2-Kosten per locatie'!$A$14:$C$56,3,FALSE)</f>
        <v>#DIV/0!</v>
      </c>
      <c r="S806" s="246" t="e">
        <f>IF(L806="nio",0,IF(M806&gt;0,M806*J806/Y806,0))*VLOOKUP(B806,'2-Kosten per locatie'!$A$14:$C$56,3,FALSE)</f>
        <v>#DIV/0!</v>
      </c>
      <c r="T806" s="246" t="e">
        <f>IF(L806="nio",0,IF(N806&gt;0,N806*J806/Z806,0))*VLOOKUP(B806,'2-Kosten per locatie'!$A$14:$C$56,3,FALSE)</f>
        <v>#DIV/0!</v>
      </c>
      <c r="U806" s="246" t="e">
        <f>IF(L806="nio",0,IF(O806&gt;0,O806*J806/AA806,0))*VLOOKUP(B806,'2-Kosten per locatie'!$A$14:$C$56,3,FALSE)</f>
        <v>#DIV/0!</v>
      </c>
      <c r="V806" s="246" t="e">
        <f>IF(L806="nio",0,IF(P806&gt;0,P806*J806/Z806,0))*VLOOKUP(B806,'2-Kosten per locatie'!$A$14:$C$56,3,FALSE)</f>
        <v>#DIV/0!</v>
      </c>
      <c r="W806" s="246" t="e">
        <f>IF(L806="nio",0,IF(Q806&gt;0,Q806*J806/AA806,0))*VLOOKUP(B806,'2-Kosten per locatie'!$A$14:$C$56,3,FALSE)</f>
        <v>#DIV/0!</v>
      </c>
      <c r="X806" s="337">
        <f>IF(L806="nio",0,IF(L806&gt;0,VLOOKUP(H806,'3-Productie normen'!A:L,VLOOKUP(L806,'3-Productie normen'!$B$35:$C$38,2,FALSE),FALSE)))</f>
        <v>0</v>
      </c>
      <c r="Y806" s="337">
        <f t="shared" si="171"/>
        <v>0</v>
      </c>
      <c r="Z806" s="337">
        <f t="shared" si="172"/>
        <v>0</v>
      </c>
      <c r="AA806" s="337">
        <f t="shared" si="173"/>
        <v>0</v>
      </c>
      <c r="AB806" s="338" t="str">
        <f>VLOOKUP(H806,'3-Productie normen'!A:O,12,FALSE)</f>
        <v>B</v>
      </c>
      <c r="AC806" s="338"/>
      <c r="AE806" s="339">
        <f t="shared" si="174"/>
        <v>6553.1442999999999</v>
      </c>
    </row>
    <row r="807" spans="1:31" ht="14.1" customHeight="1">
      <c r="A807" s="71">
        <v>807</v>
      </c>
      <c r="B807" s="482" t="s">
        <v>78</v>
      </c>
      <c r="C807" s="482"/>
      <c r="D807" s="485" t="s">
        <v>231</v>
      </c>
      <c r="E807" s="334" t="s">
        <v>571</v>
      </c>
      <c r="F807" s="513" t="s">
        <v>185</v>
      </c>
      <c r="G807" s="298" t="s">
        <v>943</v>
      </c>
      <c r="H807" s="317" t="s">
        <v>128</v>
      </c>
      <c r="I807" s="505" t="s">
        <v>225</v>
      </c>
      <c r="J807" s="341">
        <v>10.474500000000001</v>
      </c>
      <c r="K807" s="336">
        <f t="shared" si="180"/>
        <v>730</v>
      </c>
      <c r="L807" s="247">
        <v>255</v>
      </c>
      <c r="M807" s="247">
        <v>255</v>
      </c>
      <c r="N807" s="247">
        <v>102</v>
      </c>
      <c r="O807" s="247">
        <v>102</v>
      </c>
      <c r="P807" s="247">
        <v>8</v>
      </c>
      <c r="Q807" s="247">
        <v>8</v>
      </c>
      <c r="R807" s="246" t="e">
        <f>IF(L807="nio",0,IF(L807&gt;0,L807*J807/X807,0))*VLOOKUP(B807,'2-Kosten per locatie'!$A$14:$C$56,3,FALSE)</f>
        <v>#DIV/0!</v>
      </c>
      <c r="S807" s="246" t="e">
        <f>IF(L807="nio",0,IF(M807&gt;0,M807*J807/Y807,0))*VLOOKUP(B807,'2-Kosten per locatie'!$A$14:$C$56,3,FALSE)</f>
        <v>#DIV/0!</v>
      </c>
      <c r="T807" s="246" t="e">
        <f>IF(L807="nio",0,IF(N807&gt;0,N807*J807/Z807,0))*VLOOKUP(B807,'2-Kosten per locatie'!$A$14:$C$56,3,FALSE)</f>
        <v>#DIV/0!</v>
      </c>
      <c r="U807" s="246" t="e">
        <f>IF(L807="nio",0,IF(O807&gt;0,O807*J807/AA807,0))*VLOOKUP(B807,'2-Kosten per locatie'!$A$14:$C$56,3,FALSE)</f>
        <v>#DIV/0!</v>
      </c>
      <c r="V807" s="246" t="e">
        <f>IF(L807="nio",0,IF(P807&gt;0,P807*J807/Z807,0))*VLOOKUP(B807,'2-Kosten per locatie'!$A$14:$C$56,3,FALSE)</f>
        <v>#DIV/0!</v>
      </c>
      <c r="W807" s="246" t="e">
        <f>IF(L807="nio",0,IF(Q807&gt;0,Q807*J807/AA807,0))*VLOOKUP(B807,'2-Kosten per locatie'!$A$14:$C$56,3,FALSE)</f>
        <v>#DIV/0!</v>
      </c>
      <c r="X807" s="337">
        <f>IF(L807="nio",0,IF(L807&gt;0,VLOOKUP(H807,'3-Productie normen'!A:L,VLOOKUP(L807,'3-Productie normen'!$B$35:$C$38,2,FALSE),FALSE)))</f>
        <v>0</v>
      </c>
      <c r="Y807" s="337">
        <f t="shared" si="171"/>
        <v>0</v>
      </c>
      <c r="Z807" s="337">
        <f t="shared" si="172"/>
        <v>0</v>
      </c>
      <c r="AA807" s="337">
        <f t="shared" si="173"/>
        <v>0</v>
      </c>
      <c r="AB807" s="338" t="str">
        <f>VLOOKUP(H807,'3-Productie normen'!A:O,12,FALSE)</f>
        <v>B</v>
      </c>
      <c r="AC807" s="338"/>
      <c r="AE807" s="339">
        <f t="shared" si="174"/>
        <v>7646.3850000000002</v>
      </c>
    </row>
    <row r="808" spans="1:31" ht="14.1" customHeight="1">
      <c r="A808" s="71">
        <v>808</v>
      </c>
      <c r="B808" s="482" t="s">
        <v>78</v>
      </c>
      <c r="C808" s="482"/>
      <c r="D808" s="485" t="s">
        <v>231</v>
      </c>
      <c r="E808" s="334" t="s">
        <v>573</v>
      </c>
      <c r="F808" s="513" t="s">
        <v>185</v>
      </c>
      <c r="G808" s="298" t="s">
        <v>536</v>
      </c>
      <c r="H808" s="317" t="s">
        <v>145</v>
      </c>
      <c r="I808" s="504" t="s">
        <v>225</v>
      </c>
      <c r="J808" s="341">
        <v>8.9768799999999995</v>
      </c>
      <c r="K808" s="336">
        <f t="shared" ref="K808:K811" si="181">SUM(L808:Q808)</f>
        <v>730</v>
      </c>
      <c r="L808" s="247">
        <v>255</v>
      </c>
      <c r="M808" s="247">
        <v>255</v>
      </c>
      <c r="N808" s="247">
        <v>102</v>
      </c>
      <c r="O808" s="247">
        <v>102</v>
      </c>
      <c r="P808" s="247">
        <v>8</v>
      </c>
      <c r="Q808" s="247">
        <v>8</v>
      </c>
      <c r="R808" s="246" t="e">
        <f>IF(L808="nio",0,IF(L808&gt;0,L808*J808/X808,0))*VLOOKUP(B808,'2-Kosten per locatie'!$A$14:$C$56,3,FALSE)</f>
        <v>#DIV/0!</v>
      </c>
      <c r="S808" s="246" t="e">
        <f>IF(L808="nio",0,IF(M808&gt;0,M808*J808/Y808,0))*VLOOKUP(B808,'2-Kosten per locatie'!$A$14:$C$56,3,FALSE)</f>
        <v>#DIV/0!</v>
      </c>
      <c r="T808" s="246" t="e">
        <f>IF(L808="nio",0,IF(N808&gt;0,N808*J808/Z808,0))*VLOOKUP(B808,'2-Kosten per locatie'!$A$14:$C$56,3,FALSE)</f>
        <v>#DIV/0!</v>
      </c>
      <c r="U808" s="246" t="e">
        <f>IF(L808="nio",0,IF(O808&gt;0,O808*J808/AA808,0))*VLOOKUP(B808,'2-Kosten per locatie'!$A$14:$C$56,3,FALSE)</f>
        <v>#DIV/0!</v>
      </c>
      <c r="V808" s="246" t="e">
        <f>IF(L808="nio",0,IF(P808&gt;0,P808*J808/Z808,0))*VLOOKUP(B808,'2-Kosten per locatie'!$A$14:$C$56,3,FALSE)</f>
        <v>#DIV/0!</v>
      </c>
      <c r="W808" s="246" t="e">
        <f>IF(L808="nio",0,IF(Q808&gt;0,Q808*J808/AA808,0))*VLOOKUP(B808,'2-Kosten per locatie'!$A$14:$C$56,3,FALSE)</f>
        <v>#DIV/0!</v>
      </c>
      <c r="X808" s="337">
        <f>IF(L808="nio",0,IF(L808&gt;0,VLOOKUP(H808,'3-Productie normen'!A:L,VLOOKUP(L808,'3-Productie normen'!$B$35:$C$38,2,FALSE),FALSE)))</f>
        <v>0</v>
      </c>
      <c r="Y808" s="337">
        <f t="shared" ref="Y808:Y811" si="182">IF(M808&gt;0,X808*$Y$8,0)</f>
        <v>0</v>
      </c>
      <c r="Z808" s="337">
        <f t="shared" ref="Z808:Z811" si="183">IF((OR(N808&gt;0,P808&gt;0)),X808*$Z$8,0)</f>
        <v>0</v>
      </c>
      <c r="AA808" s="337">
        <f t="shared" ref="AA808:AA811" si="184">IF((OR(O808&gt;0,Q808&gt;0)),X808*$AA$8,0)</f>
        <v>0</v>
      </c>
      <c r="AB808" s="338" t="str">
        <f>VLOOKUP(H808,'3-Productie normen'!A:O,12,FALSE)</f>
        <v>B</v>
      </c>
      <c r="AC808" s="338"/>
      <c r="AE808" s="339">
        <f t="shared" si="174"/>
        <v>6553.1223999999993</v>
      </c>
    </row>
    <row r="809" spans="1:31" ht="14.1" customHeight="1">
      <c r="A809" s="71">
        <v>809</v>
      </c>
      <c r="B809" s="482" t="s">
        <v>78</v>
      </c>
      <c r="C809" s="482"/>
      <c r="D809" s="485" t="s">
        <v>231</v>
      </c>
      <c r="E809" s="334" t="s">
        <v>577</v>
      </c>
      <c r="F809" s="513" t="s">
        <v>197</v>
      </c>
      <c r="G809" s="298" t="s">
        <v>944</v>
      </c>
      <c r="H809" s="317" t="s">
        <v>148</v>
      </c>
      <c r="I809" s="505" t="s">
        <v>920</v>
      </c>
      <c r="J809" s="341">
        <v>6.0299899999999997</v>
      </c>
      <c r="K809" s="336">
        <f t="shared" si="181"/>
        <v>0</v>
      </c>
      <c r="L809" s="247" t="s">
        <v>199</v>
      </c>
      <c r="M809" s="247"/>
      <c r="N809" s="247"/>
      <c r="O809" s="247"/>
      <c r="P809" s="247"/>
      <c r="Q809" s="247"/>
      <c r="R809" s="246">
        <f>IF(L809="nio",0,IF(L809&gt;0,L809*J809/X809,0))*VLOOKUP(B809,'2-Kosten per locatie'!$A$14:$C$56,3,FALSE)</f>
        <v>0</v>
      </c>
      <c r="S809" s="246">
        <f>IF(L809="nio",0,IF(M809&gt;0,M809*J809/Y809,0))*VLOOKUP(B809,'2-Kosten per locatie'!$A$14:$C$56,3,FALSE)</f>
        <v>0</v>
      </c>
      <c r="T809" s="246">
        <f>IF(L809="nio",0,IF(N809&gt;0,N809*J809/Z809,0))*VLOOKUP(B809,'2-Kosten per locatie'!$A$14:$C$56,3,FALSE)</f>
        <v>0</v>
      </c>
      <c r="U809" s="246">
        <f>IF(L809="nio",0,IF(O809&gt;0,O809*J809/AA809,0))*VLOOKUP(B809,'2-Kosten per locatie'!$A$14:$C$56,3,FALSE)</f>
        <v>0</v>
      </c>
      <c r="V809" s="246">
        <f>IF(L809="nio",0,IF(P809&gt;0,P809*J809/Z809,0))*VLOOKUP(B809,'2-Kosten per locatie'!$A$14:$C$56,3,FALSE)</f>
        <v>0</v>
      </c>
      <c r="W809" s="246">
        <f>IF(L809="nio",0,IF(Q809&gt;0,Q809*J809/AA809,0))*VLOOKUP(B809,'2-Kosten per locatie'!$A$14:$C$56,3,FALSE)</f>
        <v>0</v>
      </c>
      <c r="X809" s="337">
        <f>IF(L809="nio",0,IF(L809&gt;0,VLOOKUP(H809,'3-Productie normen'!A:L,VLOOKUP(L809,'3-Productie normen'!$B$35:$C$38,2,FALSE),FALSE)))</f>
        <v>0</v>
      </c>
      <c r="Y809" s="337">
        <f t="shared" si="182"/>
        <v>0</v>
      </c>
      <c r="Z809" s="337">
        <f t="shared" si="183"/>
        <v>0</v>
      </c>
      <c r="AA809" s="337">
        <f t="shared" si="184"/>
        <v>0</v>
      </c>
      <c r="AB809" s="338">
        <f>VLOOKUP(H809,'3-Productie normen'!A:O,12,FALSE)</f>
        <v>0</v>
      </c>
      <c r="AC809" s="338"/>
      <c r="AE809" s="339">
        <f t="shared" si="174"/>
        <v>0</v>
      </c>
    </row>
    <row r="810" spans="1:31" ht="14.1" customHeight="1">
      <c r="A810" s="71">
        <v>810</v>
      </c>
      <c r="B810" s="482" t="s">
        <v>78</v>
      </c>
      <c r="C810" s="482"/>
      <c r="D810" s="485" t="s">
        <v>231</v>
      </c>
      <c r="E810" s="334" t="s">
        <v>574</v>
      </c>
      <c r="F810" s="513" t="s">
        <v>197</v>
      </c>
      <c r="G810" s="298" t="s">
        <v>945</v>
      </c>
      <c r="H810" s="317" t="s">
        <v>148</v>
      </c>
      <c r="I810" s="504"/>
      <c r="J810" s="341">
        <v>7.8753299999999999</v>
      </c>
      <c r="K810" s="336">
        <f t="shared" si="181"/>
        <v>0</v>
      </c>
      <c r="L810" s="247" t="s">
        <v>199</v>
      </c>
      <c r="M810" s="247"/>
      <c r="N810" s="247"/>
      <c r="O810" s="247"/>
      <c r="P810" s="247"/>
      <c r="Q810" s="247"/>
      <c r="R810" s="246">
        <f>IF(L810="nio",0,IF(L810&gt;0,L810*J810/X810,0))*VLOOKUP(B810,'2-Kosten per locatie'!$A$14:$C$56,3,FALSE)</f>
        <v>0</v>
      </c>
      <c r="S810" s="246">
        <f>IF(L810="nio",0,IF(M810&gt;0,M810*J810/Y810,0))*VLOOKUP(B810,'2-Kosten per locatie'!$A$14:$C$56,3,FALSE)</f>
        <v>0</v>
      </c>
      <c r="T810" s="246">
        <f>IF(L810="nio",0,IF(N810&gt;0,N810*J810/Z810,0))*VLOOKUP(B810,'2-Kosten per locatie'!$A$14:$C$56,3,FALSE)</f>
        <v>0</v>
      </c>
      <c r="U810" s="246">
        <f>IF(L810="nio",0,IF(O810&gt;0,O810*J810/AA810,0))*VLOOKUP(B810,'2-Kosten per locatie'!$A$14:$C$56,3,FALSE)</f>
        <v>0</v>
      </c>
      <c r="V810" s="246">
        <f>IF(L810="nio",0,IF(P810&gt;0,P810*J810/Z810,0))*VLOOKUP(B810,'2-Kosten per locatie'!$A$14:$C$56,3,FALSE)</f>
        <v>0</v>
      </c>
      <c r="W810" s="246">
        <f>IF(L810="nio",0,IF(Q810&gt;0,Q810*J810/AA810,0))*VLOOKUP(B810,'2-Kosten per locatie'!$A$14:$C$56,3,FALSE)</f>
        <v>0</v>
      </c>
      <c r="X810" s="337">
        <f>IF(L810="nio",0,IF(L810&gt;0,VLOOKUP(H810,'3-Productie normen'!A:L,VLOOKUP(L810,'3-Productie normen'!$B$35:$C$38,2,FALSE),FALSE)))</f>
        <v>0</v>
      </c>
      <c r="Y810" s="337">
        <f t="shared" si="182"/>
        <v>0</v>
      </c>
      <c r="Z810" s="337">
        <f t="shared" si="183"/>
        <v>0</v>
      </c>
      <c r="AA810" s="337">
        <f t="shared" si="184"/>
        <v>0</v>
      </c>
      <c r="AB810" s="338">
        <f>VLOOKUP(H810,'3-Productie normen'!A:O,12,FALSE)</f>
        <v>0</v>
      </c>
      <c r="AC810" s="338"/>
      <c r="AE810" s="339">
        <f t="shared" si="174"/>
        <v>0</v>
      </c>
    </row>
    <row r="811" spans="1:31" ht="14.1" customHeight="1">
      <c r="A811" s="71">
        <v>811</v>
      </c>
      <c r="B811" s="482" t="s">
        <v>78</v>
      </c>
      <c r="C811" s="482"/>
      <c r="D811" s="485" t="s">
        <v>231</v>
      </c>
      <c r="E811" s="334" t="s">
        <v>575</v>
      </c>
      <c r="F811" s="513" t="s">
        <v>197</v>
      </c>
      <c r="G811" s="298" t="s">
        <v>944</v>
      </c>
      <c r="H811" s="317" t="s">
        <v>148</v>
      </c>
      <c r="I811" s="505" t="s">
        <v>927</v>
      </c>
      <c r="J811" s="341">
        <v>3.6126</v>
      </c>
      <c r="K811" s="336">
        <f t="shared" si="181"/>
        <v>0</v>
      </c>
      <c r="L811" s="247" t="s">
        <v>199</v>
      </c>
      <c r="M811" s="247"/>
      <c r="N811" s="247"/>
      <c r="O811" s="247"/>
      <c r="P811" s="247"/>
      <c r="Q811" s="247"/>
      <c r="R811" s="246">
        <f>IF(L811="nio",0,IF(L811&gt;0,L811*J811/X811,0))*VLOOKUP(B811,'2-Kosten per locatie'!$A$14:$C$56,3,FALSE)</f>
        <v>0</v>
      </c>
      <c r="S811" s="246">
        <f>IF(L811="nio",0,IF(M811&gt;0,M811*J811/Y811,0))*VLOOKUP(B811,'2-Kosten per locatie'!$A$14:$C$56,3,FALSE)</f>
        <v>0</v>
      </c>
      <c r="T811" s="246">
        <f>IF(L811="nio",0,IF(N811&gt;0,N811*J811/Z811,0))*VLOOKUP(B811,'2-Kosten per locatie'!$A$14:$C$56,3,FALSE)</f>
        <v>0</v>
      </c>
      <c r="U811" s="246">
        <f>IF(L811="nio",0,IF(O811&gt;0,O811*J811/AA811,0))*VLOOKUP(B811,'2-Kosten per locatie'!$A$14:$C$56,3,FALSE)</f>
        <v>0</v>
      </c>
      <c r="V811" s="246">
        <f>IF(L811="nio",0,IF(P811&gt;0,P811*J811/Z811,0))*VLOOKUP(B811,'2-Kosten per locatie'!$A$14:$C$56,3,FALSE)</f>
        <v>0</v>
      </c>
      <c r="W811" s="246">
        <f>IF(L811="nio",0,IF(Q811&gt;0,Q811*J811/AA811,0))*VLOOKUP(B811,'2-Kosten per locatie'!$A$14:$C$56,3,FALSE)</f>
        <v>0</v>
      </c>
      <c r="X811" s="337">
        <f>IF(L811="nio",0,IF(L811&gt;0,VLOOKUP(H811,'3-Productie normen'!A:L,VLOOKUP(L811,'3-Productie normen'!$B$35:$C$38,2,FALSE),FALSE)))</f>
        <v>0</v>
      </c>
      <c r="Y811" s="337">
        <f t="shared" si="182"/>
        <v>0</v>
      </c>
      <c r="Z811" s="337">
        <f t="shared" si="183"/>
        <v>0</v>
      </c>
      <c r="AA811" s="337">
        <f t="shared" si="184"/>
        <v>0</v>
      </c>
      <c r="AB811" s="338">
        <f>VLOOKUP(H811,'3-Productie normen'!A:O,12,FALSE)</f>
        <v>0</v>
      </c>
      <c r="AC811" s="338"/>
      <c r="AE811" s="339">
        <f t="shared" si="174"/>
        <v>0</v>
      </c>
    </row>
    <row r="812" spans="1:31" ht="14.1" customHeight="1">
      <c r="A812" s="71">
        <v>812</v>
      </c>
      <c r="B812" s="482" t="s">
        <v>78</v>
      </c>
      <c r="C812" s="482"/>
      <c r="D812" s="485" t="s">
        <v>231</v>
      </c>
      <c r="E812" s="334" t="s">
        <v>315</v>
      </c>
      <c r="F812" s="513" t="s">
        <v>185</v>
      </c>
      <c r="G812" s="298" t="s">
        <v>194</v>
      </c>
      <c r="H812" s="317" t="s">
        <v>141</v>
      </c>
      <c r="I812" s="505" t="s">
        <v>920</v>
      </c>
      <c r="J812" s="341">
        <v>5.6992200000000004</v>
      </c>
      <c r="K812" s="336">
        <f t="shared" si="180"/>
        <v>730</v>
      </c>
      <c r="L812" s="247">
        <v>255</v>
      </c>
      <c r="M812" s="247">
        <v>255</v>
      </c>
      <c r="N812" s="247">
        <v>102</v>
      </c>
      <c r="O812" s="247">
        <v>102</v>
      </c>
      <c r="P812" s="247">
        <v>8</v>
      </c>
      <c r="Q812" s="247">
        <v>8</v>
      </c>
      <c r="R812" s="246" t="e">
        <f>IF(L812="nio",0,IF(L812&gt;0,L812*J812/X812,0))*VLOOKUP(B812,'2-Kosten per locatie'!$A$14:$C$56,3,FALSE)</f>
        <v>#DIV/0!</v>
      </c>
      <c r="S812" s="246" t="e">
        <f>IF(L812="nio",0,IF(M812&gt;0,M812*J812/Y812,0))*VLOOKUP(B812,'2-Kosten per locatie'!$A$14:$C$56,3,FALSE)</f>
        <v>#DIV/0!</v>
      </c>
      <c r="T812" s="246" t="e">
        <f>IF(L812="nio",0,IF(N812&gt;0,N812*J812/Z812,0))*VLOOKUP(B812,'2-Kosten per locatie'!$A$14:$C$56,3,FALSE)</f>
        <v>#DIV/0!</v>
      </c>
      <c r="U812" s="246" t="e">
        <f>IF(L812="nio",0,IF(O812&gt;0,O812*J812/AA812,0))*VLOOKUP(B812,'2-Kosten per locatie'!$A$14:$C$56,3,FALSE)</f>
        <v>#DIV/0!</v>
      </c>
      <c r="V812" s="246" t="e">
        <f>IF(L812="nio",0,IF(P812&gt;0,P812*J812/Z812,0))*VLOOKUP(B812,'2-Kosten per locatie'!$A$14:$C$56,3,FALSE)</f>
        <v>#DIV/0!</v>
      </c>
      <c r="W812" s="246" t="e">
        <f>IF(L812="nio",0,IF(Q812&gt;0,Q812*J812/AA812,0))*VLOOKUP(B812,'2-Kosten per locatie'!$A$14:$C$56,3,FALSE)</f>
        <v>#DIV/0!</v>
      </c>
      <c r="X812" s="337">
        <f>IF(L812="nio",0,IF(L812&gt;0,VLOOKUP(H812,'3-Productie normen'!A:L,VLOOKUP(L812,'3-Productie normen'!$B$35:$C$38,2,FALSE),FALSE)))</f>
        <v>0</v>
      </c>
      <c r="Y812" s="337">
        <f t="shared" si="171"/>
        <v>0</v>
      </c>
      <c r="Z812" s="337">
        <f t="shared" si="172"/>
        <v>0</v>
      </c>
      <c r="AA812" s="337">
        <f t="shared" si="173"/>
        <v>0</v>
      </c>
      <c r="AB812" s="338" t="str">
        <f>VLOOKUP(H812,'3-Productie normen'!A:O,12,FALSE)</f>
        <v>S</v>
      </c>
      <c r="AC812" s="338"/>
      <c r="AE812" s="339">
        <f t="shared" si="174"/>
        <v>4160.4306000000006</v>
      </c>
    </row>
    <row r="813" spans="1:31" ht="14.1" customHeight="1">
      <c r="A813" s="71">
        <v>813</v>
      </c>
      <c r="B813" s="482" t="s">
        <v>78</v>
      </c>
      <c r="C813" s="482"/>
      <c r="D813" s="485" t="s">
        <v>231</v>
      </c>
      <c r="E813" s="334" t="s">
        <v>313</v>
      </c>
      <c r="F813" s="513" t="s">
        <v>197</v>
      </c>
      <c r="G813" s="298" t="s">
        <v>946</v>
      </c>
      <c r="H813" s="317" t="s">
        <v>148</v>
      </c>
      <c r="I813" s="505" t="s">
        <v>920</v>
      </c>
      <c r="J813" s="341">
        <v>0.30940000000000001</v>
      </c>
      <c r="K813" s="336">
        <f t="shared" si="180"/>
        <v>0</v>
      </c>
      <c r="L813" s="247" t="s">
        <v>199</v>
      </c>
      <c r="M813" s="247"/>
      <c r="N813" s="247"/>
      <c r="O813" s="247"/>
      <c r="P813" s="247"/>
      <c r="Q813" s="247"/>
      <c r="R813" s="246">
        <f>IF(L813="nio",0,IF(L813&gt;0,L813*J813/X813,0))*VLOOKUP(B813,'2-Kosten per locatie'!$A$14:$C$56,3,FALSE)</f>
        <v>0</v>
      </c>
      <c r="S813" s="246">
        <f>IF(L813="nio",0,IF(M813&gt;0,M813*J813/Y813,0))*VLOOKUP(B813,'2-Kosten per locatie'!$A$14:$C$56,3,FALSE)</f>
        <v>0</v>
      </c>
      <c r="T813" s="246">
        <f>IF(L813="nio",0,IF(N813&gt;0,N813*J813/Z813,0))*VLOOKUP(B813,'2-Kosten per locatie'!$A$14:$C$56,3,FALSE)</f>
        <v>0</v>
      </c>
      <c r="U813" s="246">
        <f>IF(L813="nio",0,IF(O813&gt;0,O813*J813/AA813,0))*VLOOKUP(B813,'2-Kosten per locatie'!$A$14:$C$56,3,FALSE)</f>
        <v>0</v>
      </c>
      <c r="V813" s="246">
        <f>IF(L813="nio",0,IF(P813&gt;0,P813*J813/Z813,0))*VLOOKUP(B813,'2-Kosten per locatie'!$A$14:$C$56,3,FALSE)</f>
        <v>0</v>
      </c>
      <c r="W813" s="246">
        <f>IF(L813="nio",0,IF(Q813&gt;0,Q813*J813/AA813,0))*VLOOKUP(B813,'2-Kosten per locatie'!$A$14:$C$56,3,FALSE)</f>
        <v>0</v>
      </c>
      <c r="X813" s="337">
        <f>IF(L813="nio",0,IF(L813&gt;0,VLOOKUP(H813,'3-Productie normen'!A:L,VLOOKUP(L813,'3-Productie normen'!$B$35:$C$38,2,FALSE),FALSE)))</f>
        <v>0</v>
      </c>
      <c r="Y813" s="337">
        <f t="shared" si="171"/>
        <v>0</v>
      </c>
      <c r="Z813" s="337">
        <f t="shared" si="172"/>
        <v>0</v>
      </c>
      <c r="AA813" s="337">
        <f t="shared" si="173"/>
        <v>0</v>
      </c>
      <c r="AB813" s="338">
        <f>VLOOKUP(H813,'3-Productie normen'!A:O,12,FALSE)</f>
        <v>0</v>
      </c>
      <c r="AC813" s="338"/>
      <c r="AE813" s="339">
        <f t="shared" si="174"/>
        <v>0</v>
      </c>
    </row>
    <row r="814" spans="1:31" ht="14.1" customHeight="1">
      <c r="A814" s="71">
        <v>814</v>
      </c>
      <c r="B814" s="482" t="s">
        <v>78</v>
      </c>
      <c r="C814" s="482"/>
      <c r="D814" s="485" t="s">
        <v>231</v>
      </c>
      <c r="E814" s="334" t="s">
        <v>317</v>
      </c>
      <c r="F814" s="513" t="s">
        <v>185</v>
      </c>
      <c r="G814" s="298" t="s">
        <v>196</v>
      </c>
      <c r="H814" s="317" t="s">
        <v>141</v>
      </c>
      <c r="I814" s="505" t="s">
        <v>920</v>
      </c>
      <c r="J814" s="341">
        <v>5.6992200000000004</v>
      </c>
      <c r="K814" s="336">
        <f t="shared" si="180"/>
        <v>730</v>
      </c>
      <c r="L814" s="247">
        <v>255</v>
      </c>
      <c r="M814" s="247">
        <v>255</v>
      </c>
      <c r="N814" s="247">
        <v>102</v>
      </c>
      <c r="O814" s="247">
        <v>102</v>
      </c>
      <c r="P814" s="247">
        <v>8</v>
      </c>
      <c r="Q814" s="247">
        <v>8</v>
      </c>
      <c r="R814" s="246" t="e">
        <f>IF(L814="nio",0,IF(L814&gt;0,L814*J814/X814,0))*VLOOKUP(B814,'2-Kosten per locatie'!$A$14:$C$56,3,FALSE)</f>
        <v>#DIV/0!</v>
      </c>
      <c r="S814" s="246" t="e">
        <f>IF(L814="nio",0,IF(M814&gt;0,M814*J814/Y814,0))*VLOOKUP(B814,'2-Kosten per locatie'!$A$14:$C$56,3,FALSE)</f>
        <v>#DIV/0!</v>
      </c>
      <c r="T814" s="246" t="e">
        <f>IF(L814="nio",0,IF(N814&gt;0,N814*J814/Z814,0))*VLOOKUP(B814,'2-Kosten per locatie'!$A$14:$C$56,3,FALSE)</f>
        <v>#DIV/0!</v>
      </c>
      <c r="U814" s="246" t="e">
        <f>IF(L814="nio",0,IF(O814&gt;0,O814*J814/AA814,0))*VLOOKUP(B814,'2-Kosten per locatie'!$A$14:$C$56,3,FALSE)</f>
        <v>#DIV/0!</v>
      </c>
      <c r="V814" s="246" t="e">
        <f>IF(L814="nio",0,IF(P814&gt;0,P814*J814/Z814,0))*VLOOKUP(B814,'2-Kosten per locatie'!$A$14:$C$56,3,FALSE)</f>
        <v>#DIV/0!</v>
      </c>
      <c r="W814" s="246" t="e">
        <f>IF(L814="nio",0,IF(Q814&gt;0,Q814*J814/AA814,0))*VLOOKUP(B814,'2-Kosten per locatie'!$A$14:$C$56,3,FALSE)</f>
        <v>#DIV/0!</v>
      </c>
      <c r="X814" s="337">
        <f>IF(L814="nio",0,IF(L814&gt;0,VLOOKUP(H814,'3-Productie normen'!A:L,VLOOKUP(L814,'3-Productie normen'!$B$35:$C$38,2,FALSE),FALSE)))</f>
        <v>0</v>
      </c>
      <c r="Y814" s="337">
        <f t="shared" si="171"/>
        <v>0</v>
      </c>
      <c r="Z814" s="337">
        <f t="shared" si="172"/>
        <v>0</v>
      </c>
      <c r="AA814" s="337">
        <f t="shared" si="173"/>
        <v>0</v>
      </c>
      <c r="AB814" s="338" t="str">
        <f>VLOOKUP(H814,'3-Productie normen'!A:O,12,FALSE)</f>
        <v>S</v>
      </c>
      <c r="AC814" s="338"/>
      <c r="AE814" s="339">
        <f t="shared" si="174"/>
        <v>4160.4306000000006</v>
      </c>
    </row>
    <row r="815" spans="1:31" ht="14.1" customHeight="1">
      <c r="A815" s="71">
        <v>815</v>
      </c>
      <c r="B815" s="482" t="s">
        <v>78</v>
      </c>
      <c r="C815" s="482"/>
      <c r="D815" s="485" t="s">
        <v>231</v>
      </c>
      <c r="E815" s="334" t="s">
        <v>312</v>
      </c>
      <c r="F815" s="513" t="s">
        <v>185</v>
      </c>
      <c r="G815" s="298" t="s">
        <v>237</v>
      </c>
      <c r="H815" s="317" t="s">
        <v>135</v>
      </c>
      <c r="I815" s="504" t="s">
        <v>225</v>
      </c>
      <c r="J815" s="341">
        <v>5.5595600000000003</v>
      </c>
      <c r="K815" s="336">
        <f t="shared" si="180"/>
        <v>730</v>
      </c>
      <c r="L815" s="247">
        <v>255</v>
      </c>
      <c r="M815" s="247">
        <v>255</v>
      </c>
      <c r="N815" s="247">
        <v>102</v>
      </c>
      <c r="O815" s="247">
        <v>102</v>
      </c>
      <c r="P815" s="247">
        <v>8</v>
      </c>
      <c r="Q815" s="247">
        <v>8</v>
      </c>
      <c r="R815" s="246" t="e">
        <f>IF(L815="nio",0,IF(L815&gt;0,L815*J815/X815,0))*VLOOKUP(B815,'2-Kosten per locatie'!$A$14:$C$56,3,FALSE)</f>
        <v>#DIV/0!</v>
      </c>
      <c r="S815" s="246" t="e">
        <f>IF(L815="nio",0,IF(M815&gt;0,M815*J815/Y815,0))*VLOOKUP(B815,'2-Kosten per locatie'!$A$14:$C$56,3,FALSE)</f>
        <v>#DIV/0!</v>
      </c>
      <c r="T815" s="246" t="e">
        <f>IF(L815="nio",0,IF(N815&gt;0,N815*J815/Z815,0))*VLOOKUP(B815,'2-Kosten per locatie'!$A$14:$C$56,3,FALSE)</f>
        <v>#DIV/0!</v>
      </c>
      <c r="U815" s="246" t="e">
        <f>IF(L815="nio",0,IF(O815&gt;0,O815*J815/AA815,0))*VLOOKUP(B815,'2-Kosten per locatie'!$A$14:$C$56,3,FALSE)</f>
        <v>#DIV/0!</v>
      </c>
      <c r="V815" s="246" t="e">
        <f>IF(L815="nio",0,IF(P815&gt;0,P815*J815/Z815,0))*VLOOKUP(B815,'2-Kosten per locatie'!$A$14:$C$56,3,FALSE)</f>
        <v>#DIV/0!</v>
      </c>
      <c r="W815" s="246" t="e">
        <f>IF(L815="nio",0,IF(Q815&gt;0,Q815*J815/AA815,0))*VLOOKUP(B815,'2-Kosten per locatie'!$A$14:$C$56,3,FALSE)</f>
        <v>#DIV/0!</v>
      </c>
      <c r="X815" s="337">
        <f>IF(L815="nio",0,IF(L815&gt;0,VLOOKUP(H815,'3-Productie normen'!A:L,VLOOKUP(L815,'3-Productie normen'!$B$35:$C$38,2,FALSE),FALSE)))</f>
        <v>0</v>
      </c>
      <c r="Y815" s="337">
        <f t="shared" si="171"/>
        <v>0</v>
      </c>
      <c r="Z815" s="337">
        <f t="shared" si="172"/>
        <v>0</v>
      </c>
      <c r="AA815" s="337">
        <f t="shared" si="173"/>
        <v>0</v>
      </c>
      <c r="AB815" s="338" t="str">
        <f>VLOOKUP(H815,'3-Productie normen'!A:O,12,FALSE)</f>
        <v>V</v>
      </c>
      <c r="AC815" s="338"/>
      <c r="AE815" s="339">
        <f t="shared" si="174"/>
        <v>4058.4788000000003</v>
      </c>
    </row>
    <row r="816" spans="1:31" ht="14.1" customHeight="1">
      <c r="A816" s="71">
        <v>816</v>
      </c>
      <c r="B816" s="482" t="s">
        <v>86</v>
      </c>
      <c r="C816" s="482"/>
      <c r="D816" s="485" t="s">
        <v>231</v>
      </c>
      <c r="E816" s="334" t="s">
        <v>947</v>
      </c>
      <c r="F816" s="513" t="s">
        <v>185</v>
      </c>
      <c r="G816" s="298" t="s">
        <v>291</v>
      </c>
      <c r="H816" s="314" t="s">
        <v>135</v>
      </c>
      <c r="I816" s="459" t="s">
        <v>225</v>
      </c>
      <c r="J816" s="341">
        <v>17.86</v>
      </c>
      <c r="K816" s="336">
        <f t="shared" si="176"/>
        <v>730</v>
      </c>
      <c r="L816" s="247">
        <v>255</v>
      </c>
      <c r="M816" s="247">
        <v>255</v>
      </c>
      <c r="N816" s="247">
        <v>102</v>
      </c>
      <c r="O816" s="247">
        <v>102</v>
      </c>
      <c r="P816" s="247">
        <v>8</v>
      </c>
      <c r="Q816" s="247">
        <v>8</v>
      </c>
      <c r="R816" s="246" t="e">
        <f>IF(L816="nio",0,IF(L816&gt;0,L816*J816/X816,0))*VLOOKUP(B816,'2-Kosten per locatie'!$A$14:$C$56,3,FALSE)</f>
        <v>#DIV/0!</v>
      </c>
      <c r="S816" s="246" t="e">
        <f>IF(L816="nio",0,IF(M816&gt;0,M816*J816/Y816,0))*VLOOKUP(B816,'2-Kosten per locatie'!$A$14:$C$56,3,FALSE)</f>
        <v>#DIV/0!</v>
      </c>
      <c r="T816" s="246" t="e">
        <f>IF(L816="nio",0,IF(N816&gt;0,N816*J816/Z816,0))*VLOOKUP(B816,'2-Kosten per locatie'!$A$14:$C$56,3,FALSE)</f>
        <v>#DIV/0!</v>
      </c>
      <c r="U816" s="246" t="e">
        <f>IF(L816="nio",0,IF(O816&gt;0,O816*J816/AA816,0))*VLOOKUP(B816,'2-Kosten per locatie'!$A$14:$C$56,3,FALSE)</f>
        <v>#DIV/0!</v>
      </c>
      <c r="V816" s="246" t="e">
        <f>IF(L816="nio",0,IF(P816&gt;0,P816*J816/Z816,0))*VLOOKUP(B816,'2-Kosten per locatie'!$A$14:$C$56,3,FALSE)</f>
        <v>#DIV/0!</v>
      </c>
      <c r="W816" s="246" t="e">
        <f>IF(L816="nio",0,IF(Q816&gt;0,Q816*J816/AA816,0))*VLOOKUP(B816,'2-Kosten per locatie'!$A$14:$C$56,3,FALSE)</f>
        <v>#DIV/0!</v>
      </c>
      <c r="X816" s="337">
        <f>IF(L816="nio",0,IF(L816&gt;0,VLOOKUP(H816,'3-Productie normen'!A:L,VLOOKUP(L816,'3-Productie normen'!$B$35:$C$38,2,FALSE),FALSE)))</f>
        <v>0</v>
      </c>
      <c r="Y816" s="337">
        <f t="shared" si="171"/>
        <v>0</v>
      </c>
      <c r="Z816" s="337">
        <f t="shared" si="172"/>
        <v>0</v>
      </c>
      <c r="AA816" s="337">
        <f t="shared" si="173"/>
        <v>0</v>
      </c>
      <c r="AB816" s="338" t="str">
        <f>VLOOKUP(H816,'3-Productie normen'!A:O,12,FALSE)</f>
        <v>V</v>
      </c>
      <c r="AC816" s="338"/>
      <c r="AE816" s="339">
        <f t="shared" si="174"/>
        <v>13037.8</v>
      </c>
    </row>
    <row r="817" spans="1:31" ht="14.1" customHeight="1">
      <c r="A817" s="71">
        <v>817</v>
      </c>
      <c r="B817" s="482" t="s">
        <v>86</v>
      </c>
      <c r="C817" s="482"/>
      <c r="D817" s="485" t="s">
        <v>231</v>
      </c>
      <c r="E817" s="334" t="s">
        <v>948</v>
      </c>
      <c r="F817" s="513" t="s">
        <v>185</v>
      </c>
      <c r="G817" s="298" t="s">
        <v>303</v>
      </c>
      <c r="H817" s="317" t="s">
        <v>144</v>
      </c>
      <c r="I817" s="459" t="s">
        <v>225</v>
      </c>
      <c r="J817" s="341">
        <v>47.19</v>
      </c>
      <c r="K817" s="336">
        <f t="shared" si="176"/>
        <v>730</v>
      </c>
      <c r="L817" s="247">
        <v>255</v>
      </c>
      <c r="M817" s="247">
        <v>255</v>
      </c>
      <c r="N817" s="247">
        <v>102</v>
      </c>
      <c r="O817" s="247">
        <v>102</v>
      </c>
      <c r="P817" s="247">
        <v>8</v>
      </c>
      <c r="Q817" s="247">
        <v>8</v>
      </c>
      <c r="R817" s="246" t="e">
        <f>IF(L817="nio",0,IF(L817&gt;0,L817*J817/X817,0))*VLOOKUP(B817,'2-Kosten per locatie'!$A$14:$C$56,3,FALSE)</f>
        <v>#DIV/0!</v>
      </c>
      <c r="S817" s="246" t="e">
        <f>IF(L817="nio",0,IF(M817&gt;0,M817*J817/Y817,0))*VLOOKUP(B817,'2-Kosten per locatie'!$A$14:$C$56,3,FALSE)</f>
        <v>#DIV/0!</v>
      </c>
      <c r="T817" s="246" t="e">
        <f>IF(L817="nio",0,IF(N817&gt;0,N817*J817/Z817,0))*VLOOKUP(B817,'2-Kosten per locatie'!$A$14:$C$56,3,FALSE)</f>
        <v>#DIV/0!</v>
      </c>
      <c r="U817" s="246" t="e">
        <f>IF(L817="nio",0,IF(O817&gt;0,O817*J817/AA817,0))*VLOOKUP(B817,'2-Kosten per locatie'!$A$14:$C$56,3,FALSE)</f>
        <v>#DIV/0!</v>
      </c>
      <c r="V817" s="246" t="e">
        <f>IF(L817="nio",0,IF(P817&gt;0,P817*J817/Z817,0))*VLOOKUP(B817,'2-Kosten per locatie'!$A$14:$C$56,3,FALSE)</f>
        <v>#DIV/0!</v>
      </c>
      <c r="W817" s="246" t="e">
        <f>IF(L817="nio",0,IF(Q817&gt;0,Q817*J817/AA817,0))*VLOOKUP(B817,'2-Kosten per locatie'!$A$14:$C$56,3,FALSE)</f>
        <v>#DIV/0!</v>
      </c>
      <c r="X817" s="337">
        <f>IF(L817="nio",0,IF(L817&gt;0,VLOOKUP(H817,'3-Productie normen'!A:L,VLOOKUP(L817,'3-Productie normen'!$B$35:$C$38,2,FALSE),FALSE)))</f>
        <v>0</v>
      </c>
      <c r="Y817" s="337">
        <f t="shared" si="171"/>
        <v>0</v>
      </c>
      <c r="Z817" s="337">
        <f t="shared" si="172"/>
        <v>0</v>
      </c>
      <c r="AA817" s="337">
        <f t="shared" si="173"/>
        <v>0</v>
      </c>
      <c r="AB817" s="338" t="str">
        <f>VLOOKUP(H817,'3-Productie normen'!A:O,12,FALSE)</f>
        <v>B</v>
      </c>
      <c r="AC817" s="338"/>
      <c r="AE817" s="339">
        <f t="shared" si="174"/>
        <v>34448.699999999997</v>
      </c>
    </row>
    <row r="818" spans="1:31" ht="14.1" customHeight="1">
      <c r="A818" s="71">
        <v>818</v>
      </c>
      <c r="B818" s="482" t="s">
        <v>86</v>
      </c>
      <c r="C818" s="482"/>
      <c r="D818" s="485" t="s">
        <v>231</v>
      </c>
      <c r="E818" s="334" t="s">
        <v>949</v>
      </c>
      <c r="F818" s="513" t="s">
        <v>197</v>
      </c>
      <c r="G818" s="298" t="s">
        <v>301</v>
      </c>
      <c r="H818" s="317" t="s">
        <v>148</v>
      </c>
      <c r="I818" s="69" t="s">
        <v>927</v>
      </c>
      <c r="J818" s="341">
        <v>0</v>
      </c>
      <c r="K818" s="336">
        <f t="shared" ref="K818:K820" si="185">SUM(L818:Q818)</f>
        <v>0</v>
      </c>
      <c r="L818" s="247" t="s">
        <v>199</v>
      </c>
      <c r="M818" s="247"/>
      <c r="N818" s="247"/>
      <c r="O818" s="247"/>
      <c r="P818" s="247"/>
      <c r="Q818" s="247"/>
      <c r="R818" s="246">
        <f>IF(L818="nio",0,IF(L818&gt;0,L818*J818/X818,0))*VLOOKUP(B818,'2-Kosten per locatie'!$A$14:$C$56,3,FALSE)</f>
        <v>0</v>
      </c>
      <c r="S818" s="246">
        <f>IF(L818="nio",0,IF(M818&gt;0,M818*J818/Y818,0))*VLOOKUP(B818,'2-Kosten per locatie'!$A$14:$C$56,3,FALSE)</f>
        <v>0</v>
      </c>
      <c r="T818" s="246">
        <f>IF(L818="nio",0,IF(N818&gt;0,N818*J818/Z818,0))*VLOOKUP(B818,'2-Kosten per locatie'!$A$14:$C$56,3,FALSE)</f>
        <v>0</v>
      </c>
      <c r="U818" s="246">
        <f>IF(L818="nio",0,IF(O818&gt;0,O818*J818/AA818,0))*VLOOKUP(B818,'2-Kosten per locatie'!$A$14:$C$56,3,FALSE)</f>
        <v>0</v>
      </c>
      <c r="V818" s="246">
        <f>IF(L818="nio",0,IF(P818&gt;0,P818*J818/Z818,0))*VLOOKUP(B818,'2-Kosten per locatie'!$A$14:$C$56,3,FALSE)</f>
        <v>0</v>
      </c>
      <c r="W818" s="246">
        <f>IF(L818="nio",0,IF(Q818&gt;0,Q818*J818/AA818,0))*VLOOKUP(B818,'2-Kosten per locatie'!$A$14:$C$56,3,FALSE)</f>
        <v>0</v>
      </c>
      <c r="X818" s="337">
        <f>IF(L818="nio",0,IF(L818&gt;0,VLOOKUP(H818,'3-Productie normen'!A:L,VLOOKUP(L818,'3-Productie normen'!$B$35:$C$38,2,FALSE),FALSE)))</f>
        <v>0</v>
      </c>
      <c r="Y818" s="337">
        <f t="shared" si="171"/>
        <v>0</v>
      </c>
      <c r="Z818" s="337">
        <f t="shared" si="172"/>
        <v>0</v>
      </c>
      <c r="AA818" s="337">
        <f t="shared" si="173"/>
        <v>0</v>
      </c>
      <c r="AB818" s="338">
        <f>VLOOKUP(H818,'3-Productie normen'!A:O,12,FALSE)</f>
        <v>0</v>
      </c>
      <c r="AC818" s="338"/>
      <c r="AE818" s="339">
        <f t="shared" si="174"/>
        <v>0</v>
      </c>
    </row>
    <row r="819" spans="1:31" ht="14.1" customHeight="1">
      <c r="A819" s="71">
        <v>819</v>
      </c>
      <c r="B819" s="482" t="s">
        <v>86</v>
      </c>
      <c r="C819" s="482"/>
      <c r="D819" s="485" t="s">
        <v>231</v>
      </c>
      <c r="E819" s="334" t="s">
        <v>950</v>
      </c>
      <c r="F819" s="513" t="s">
        <v>197</v>
      </c>
      <c r="G819" s="298" t="s">
        <v>301</v>
      </c>
      <c r="H819" s="317" t="s">
        <v>148</v>
      </c>
      <c r="I819" s="69" t="s">
        <v>927</v>
      </c>
      <c r="J819" s="341">
        <v>0</v>
      </c>
      <c r="K819" s="336">
        <f t="shared" si="185"/>
        <v>0</v>
      </c>
      <c r="L819" s="247" t="s">
        <v>199</v>
      </c>
      <c r="M819" s="247"/>
      <c r="N819" s="247"/>
      <c r="O819" s="247"/>
      <c r="P819" s="247"/>
      <c r="Q819" s="247"/>
      <c r="R819" s="246">
        <f>IF(L819="nio",0,IF(L819&gt;0,L819*J819/X819,0))*VLOOKUP(B819,'2-Kosten per locatie'!$A$14:$C$56,3,FALSE)</f>
        <v>0</v>
      </c>
      <c r="S819" s="246">
        <f>IF(L819="nio",0,IF(M819&gt;0,M819*J819/Y819,0))*VLOOKUP(B819,'2-Kosten per locatie'!$A$14:$C$56,3,FALSE)</f>
        <v>0</v>
      </c>
      <c r="T819" s="246">
        <f>IF(L819="nio",0,IF(N819&gt;0,N819*J819/Z819,0))*VLOOKUP(B819,'2-Kosten per locatie'!$A$14:$C$56,3,FALSE)</f>
        <v>0</v>
      </c>
      <c r="U819" s="246">
        <f>IF(L819="nio",0,IF(O819&gt;0,O819*J819/AA819,0))*VLOOKUP(B819,'2-Kosten per locatie'!$A$14:$C$56,3,FALSE)</f>
        <v>0</v>
      </c>
      <c r="V819" s="246">
        <f>IF(L819="nio",0,IF(P819&gt;0,P819*J819/Z819,0))*VLOOKUP(B819,'2-Kosten per locatie'!$A$14:$C$56,3,FALSE)</f>
        <v>0</v>
      </c>
      <c r="W819" s="246">
        <f>IF(L819="nio",0,IF(Q819&gt;0,Q819*J819/AA819,0))*VLOOKUP(B819,'2-Kosten per locatie'!$A$14:$C$56,3,FALSE)</f>
        <v>0</v>
      </c>
      <c r="X819" s="337">
        <f>IF(L819="nio",0,IF(L819&gt;0,VLOOKUP(H819,'3-Productie normen'!A:L,VLOOKUP(L819,'3-Productie normen'!$B$35:$C$38,2,FALSE),FALSE)))</f>
        <v>0</v>
      </c>
      <c r="Y819" s="337">
        <f t="shared" si="171"/>
        <v>0</v>
      </c>
      <c r="Z819" s="337">
        <f t="shared" si="172"/>
        <v>0</v>
      </c>
      <c r="AA819" s="337">
        <f t="shared" si="173"/>
        <v>0</v>
      </c>
      <c r="AB819" s="338">
        <f>VLOOKUP(H819,'3-Productie normen'!A:O,12,FALSE)</f>
        <v>0</v>
      </c>
      <c r="AC819" s="338"/>
      <c r="AE819" s="339">
        <f t="shared" si="174"/>
        <v>0</v>
      </c>
    </row>
    <row r="820" spans="1:31" ht="14.1" customHeight="1">
      <c r="A820" s="71">
        <v>820</v>
      </c>
      <c r="B820" s="482" t="s">
        <v>86</v>
      </c>
      <c r="C820" s="482"/>
      <c r="D820" s="485" t="s">
        <v>231</v>
      </c>
      <c r="E820" s="334" t="s">
        <v>951</v>
      </c>
      <c r="F820" s="513" t="s">
        <v>197</v>
      </c>
      <c r="G820" s="298" t="s">
        <v>301</v>
      </c>
      <c r="H820" s="317" t="s">
        <v>148</v>
      </c>
      <c r="I820" s="69" t="s">
        <v>927</v>
      </c>
      <c r="J820" s="341">
        <v>0</v>
      </c>
      <c r="K820" s="336">
        <f t="shared" si="185"/>
        <v>0</v>
      </c>
      <c r="L820" s="247" t="s">
        <v>199</v>
      </c>
      <c r="M820" s="247"/>
      <c r="N820" s="247"/>
      <c r="O820" s="247"/>
      <c r="P820" s="247"/>
      <c r="Q820" s="247"/>
      <c r="R820" s="246">
        <f>IF(L820="nio",0,IF(L820&gt;0,L820*J820/X820,0))*VLOOKUP(B820,'2-Kosten per locatie'!$A$14:$C$56,3,FALSE)</f>
        <v>0</v>
      </c>
      <c r="S820" s="246">
        <f>IF(L820="nio",0,IF(M820&gt;0,M820*J820/Y820,0))*VLOOKUP(B820,'2-Kosten per locatie'!$A$14:$C$56,3,FALSE)</f>
        <v>0</v>
      </c>
      <c r="T820" s="246">
        <f>IF(L820="nio",0,IF(N820&gt;0,N820*J820/Z820,0))*VLOOKUP(B820,'2-Kosten per locatie'!$A$14:$C$56,3,FALSE)</f>
        <v>0</v>
      </c>
      <c r="U820" s="246">
        <f>IF(L820="nio",0,IF(O820&gt;0,O820*J820/AA820,0))*VLOOKUP(B820,'2-Kosten per locatie'!$A$14:$C$56,3,FALSE)</f>
        <v>0</v>
      </c>
      <c r="V820" s="246">
        <f>IF(L820="nio",0,IF(P820&gt;0,P820*J820/Z820,0))*VLOOKUP(B820,'2-Kosten per locatie'!$A$14:$C$56,3,FALSE)</f>
        <v>0</v>
      </c>
      <c r="W820" s="246">
        <f>IF(L820="nio",0,IF(Q820&gt;0,Q820*J820/AA820,0))*VLOOKUP(B820,'2-Kosten per locatie'!$A$14:$C$56,3,FALSE)</f>
        <v>0</v>
      </c>
      <c r="X820" s="337">
        <f>IF(L820="nio",0,IF(L820&gt;0,VLOOKUP(H820,'3-Productie normen'!A:L,VLOOKUP(L820,'3-Productie normen'!$B$35:$C$38,2,FALSE),FALSE)))</f>
        <v>0</v>
      </c>
      <c r="Y820" s="337">
        <f t="shared" si="171"/>
        <v>0</v>
      </c>
      <c r="Z820" s="337">
        <f t="shared" si="172"/>
        <v>0</v>
      </c>
      <c r="AA820" s="337">
        <f t="shared" si="173"/>
        <v>0</v>
      </c>
      <c r="AB820" s="338">
        <f>VLOOKUP(H820,'3-Productie normen'!A:O,12,FALSE)</f>
        <v>0</v>
      </c>
      <c r="AC820" s="338"/>
      <c r="AE820" s="339">
        <f t="shared" si="174"/>
        <v>0</v>
      </c>
    </row>
    <row r="821" spans="1:31" ht="14.1" customHeight="1">
      <c r="A821" s="71">
        <v>821</v>
      </c>
      <c r="B821" s="482" t="s">
        <v>86</v>
      </c>
      <c r="C821" s="482"/>
      <c r="D821" s="485" t="s">
        <v>231</v>
      </c>
      <c r="E821" s="334" t="s">
        <v>952</v>
      </c>
      <c r="F821" s="513" t="s">
        <v>185</v>
      </c>
      <c r="G821" s="298" t="s">
        <v>310</v>
      </c>
      <c r="H821" s="314" t="s">
        <v>128</v>
      </c>
      <c r="I821" s="459" t="s">
        <v>225</v>
      </c>
      <c r="J821" s="341">
        <v>26.22</v>
      </c>
      <c r="K821" s="336">
        <f t="shared" si="176"/>
        <v>730</v>
      </c>
      <c r="L821" s="247">
        <v>255</v>
      </c>
      <c r="M821" s="247">
        <v>255</v>
      </c>
      <c r="N821" s="247">
        <v>102</v>
      </c>
      <c r="O821" s="247">
        <v>102</v>
      </c>
      <c r="P821" s="247">
        <v>8</v>
      </c>
      <c r="Q821" s="247">
        <v>8</v>
      </c>
      <c r="R821" s="246" t="e">
        <f>IF(L821="nio",0,IF(L821&gt;0,L821*J821/X821,0))*VLOOKUP(B821,'2-Kosten per locatie'!$A$14:$C$56,3,FALSE)</f>
        <v>#DIV/0!</v>
      </c>
      <c r="S821" s="246" t="e">
        <f>IF(L821="nio",0,IF(M821&gt;0,M821*J821/Y821,0))*VLOOKUP(B821,'2-Kosten per locatie'!$A$14:$C$56,3,FALSE)</f>
        <v>#DIV/0!</v>
      </c>
      <c r="T821" s="246" t="e">
        <f>IF(L821="nio",0,IF(N821&gt;0,N821*J821/Z821,0))*VLOOKUP(B821,'2-Kosten per locatie'!$A$14:$C$56,3,FALSE)</f>
        <v>#DIV/0!</v>
      </c>
      <c r="U821" s="246" t="e">
        <f>IF(L821="nio",0,IF(O821&gt;0,O821*J821/AA821,0))*VLOOKUP(B821,'2-Kosten per locatie'!$A$14:$C$56,3,FALSE)</f>
        <v>#DIV/0!</v>
      </c>
      <c r="V821" s="246" t="e">
        <f>IF(L821="nio",0,IF(P821&gt;0,P821*J821/Z821,0))*VLOOKUP(B821,'2-Kosten per locatie'!$A$14:$C$56,3,FALSE)</f>
        <v>#DIV/0!</v>
      </c>
      <c r="W821" s="246" t="e">
        <f>IF(L821="nio",0,IF(Q821&gt;0,Q821*J821/AA821,0))*VLOOKUP(B821,'2-Kosten per locatie'!$A$14:$C$56,3,FALSE)</f>
        <v>#DIV/0!</v>
      </c>
      <c r="X821" s="337">
        <f>IF(L821="nio",0,IF(L821&gt;0,VLOOKUP(H821,'3-Productie normen'!A:L,VLOOKUP(L821,'3-Productie normen'!$B$35:$C$38,2,FALSE),FALSE)))</f>
        <v>0</v>
      </c>
      <c r="Y821" s="337">
        <f t="shared" ref="Y821:Y884" si="186">IF(M821&gt;0,X821*$Y$8,0)</f>
        <v>0</v>
      </c>
      <c r="Z821" s="337">
        <f t="shared" ref="Z821:Z884" si="187">IF((OR(N821&gt;0,P821&gt;0)),X821*$Z$8,0)</f>
        <v>0</v>
      </c>
      <c r="AA821" s="337">
        <f t="shared" ref="AA821:AA884" si="188">IF((OR(O821&gt;0,Q821&gt;0)),X821*$AA$8,0)</f>
        <v>0</v>
      </c>
      <c r="AB821" s="338" t="str">
        <f>VLOOKUP(H821,'3-Productie normen'!A:O,12,FALSE)</f>
        <v>B</v>
      </c>
      <c r="AC821" s="338"/>
      <c r="AE821" s="339">
        <f t="shared" si="174"/>
        <v>19140.599999999999</v>
      </c>
    </row>
    <row r="822" spans="1:31" ht="14.1" customHeight="1">
      <c r="A822" s="71">
        <v>822</v>
      </c>
      <c r="B822" s="482" t="s">
        <v>86</v>
      </c>
      <c r="C822" s="482"/>
      <c r="D822" s="485" t="s">
        <v>231</v>
      </c>
      <c r="E822" s="334" t="s">
        <v>953</v>
      </c>
      <c r="F822" s="513" t="s">
        <v>185</v>
      </c>
      <c r="G822" s="298" t="s">
        <v>310</v>
      </c>
      <c r="H822" s="314" t="s">
        <v>128</v>
      </c>
      <c r="I822" s="459" t="s">
        <v>225</v>
      </c>
      <c r="J822" s="341">
        <v>39.93</v>
      </c>
      <c r="K822" s="336">
        <f t="shared" si="176"/>
        <v>730</v>
      </c>
      <c r="L822" s="247">
        <v>255</v>
      </c>
      <c r="M822" s="247">
        <v>255</v>
      </c>
      <c r="N822" s="247">
        <v>102</v>
      </c>
      <c r="O822" s="247">
        <v>102</v>
      </c>
      <c r="P822" s="247">
        <v>8</v>
      </c>
      <c r="Q822" s="247">
        <v>8</v>
      </c>
      <c r="R822" s="246" t="e">
        <f>IF(L822="nio",0,IF(L822&gt;0,L822*J822/X822,0))*VLOOKUP(B822,'2-Kosten per locatie'!$A$14:$C$56,3,FALSE)</f>
        <v>#DIV/0!</v>
      </c>
      <c r="S822" s="246" t="e">
        <f>IF(L822="nio",0,IF(M822&gt;0,M822*J822/Y822,0))*VLOOKUP(B822,'2-Kosten per locatie'!$A$14:$C$56,3,FALSE)</f>
        <v>#DIV/0!</v>
      </c>
      <c r="T822" s="246" t="e">
        <f>IF(L822="nio",0,IF(N822&gt;0,N822*J822/Z822,0))*VLOOKUP(B822,'2-Kosten per locatie'!$A$14:$C$56,3,FALSE)</f>
        <v>#DIV/0!</v>
      </c>
      <c r="U822" s="246" t="e">
        <f>IF(L822="nio",0,IF(O822&gt;0,O822*J822/AA822,0))*VLOOKUP(B822,'2-Kosten per locatie'!$A$14:$C$56,3,FALSE)</f>
        <v>#DIV/0!</v>
      </c>
      <c r="V822" s="246" t="e">
        <f>IF(L822="nio",0,IF(P822&gt;0,P822*J822/Z822,0))*VLOOKUP(B822,'2-Kosten per locatie'!$A$14:$C$56,3,FALSE)</f>
        <v>#DIV/0!</v>
      </c>
      <c r="W822" s="246" t="e">
        <f>IF(L822="nio",0,IF(Q822&gt;0,Q822*J822/AA822,0))*VLOOKUP(B822,'2-Kosten per locatie'!$A$14:$C$56,3,FALSE)</f>
        <v>#DIV/0!</v>
      </c>
      <c r="X822" s="337">
        <f>IF(L822="nio",0,IF(L822&gt;0,VLOOKUP(H822,'3-Productie normen'!A:L,VLOOKUP(L822,'3-Productie normen'!$B$35:$C$38,2,FALSE),FALSE)))</f>
        <v>0</v>
      </c>
      <c r="Y822" s="337">
        <f t="shared" si="186"/>
        <v>0</v>
      </c>
      <c r="Z822" s="337">
        <f t="shared" si="187"/>
        <v>0</v>
      </c>
      <c r="AA822" s="337">
        <f t="shared" si="188"/>
        <v>0</v>
      </c>
      <c r="AB822" s="338" t="str">
        <f>VLOOKUP(H822,'3-Productie normen'!A:O,12,FALSE)</f>
        <v>B</v>
      </c>
      <c r="AC822" s="338"/>
      <c r="AE822" s="339">
        <f t="shared" si="174"/>
        <v>29148.9</v>
      </c>
    </row>
    <row r="823" spans="1:31" ht="14.1" customHeight="1">
      <c r="A823" s="71">
        <v>823</v>
      </c>
      <c r="B823" s="482" t="s">
        <v>86</v>
      </c>
      <c r="C823" s="482"/>
      <c r="D823" s="485" t="s">
        <v>231</v>
      </c>
      <c r="E823" s="334" t="s">
        <v>954</v>
      </c>
      <c r="F823" s="513" t="s">
        <v>185</v>
      </c>
      <c r="G823" s="298" t="s">
        <v>303</v>
      </c>
      <c r="H823" s="317" t="s">
        <v>144</v>
      </c>
      <c r="I823" s="459" t="s">
        <v>225</v>
      </c>
      <c r="J823" s="341">
        <v>7.66</v>
      </c>
      <c r="K823" s="336">
        <f t="shared" si="176"/>
        <v>730</v>
      </c>
      <c r="L823" s="247">
        <v>255</v>
      </c>
      <c r="M823" s="247">
        <v>255</v>
      </c>
      <c r="N823" s="247">
        <v>102</v>
      </c>
      <c r="O823" s="247">
        <v>102</v>
      </c>
      <c r="P823" s="247">
        <v>8</v>
      </c>
      <c r="Q823" s="247">
        <v>8</v>
      </c>
      <c r="R823" s="246" t="e">
        <f>IF(L823="nio",0,IF(L823&gt;0,L823*J823/X823,0))*VLOOKUP(B823,'2-Kosten per locatie'!$A$14:$C$56,3,FALSE)</f>
        <v>#DIV/0!</v>
      </c>
      <c r="S823" s="246" t="e">
        <f>IF(L823="nio",0,IF(M823&gt;0,M823*J823/Y823,0))*VLOOKUP(B823,'2-Kosten per locatie'!$A$14:$C$56,3,FALSE)</f>
        <v>#DIV/0!</v>
      </c>
      <c r="T823" s="246" t="e">
        <f>IF(L823="nio",0,IF(N823&gt;0,N823*J823/Z823,0))*VLOOKUP(B823,'2-Kosten per locatie'!$A$14:$C$56,3,FALSE)</f>
        <v>#DIV/0!</v>
      </c>
      <c r="U823" s="246" t="e">
        <f>IF(L823="nio",0,IF(O823&gt;0,O823*J823/AA823,0))*VLOOKUP(B823,'2-Kosten per locatie'!$A$14:$C$56,3,FALSE)</f>
        <v>#DIV/0!</v>
      </c>
      <c r="V823" s="246" t="e">
        <f>IF(L823="nio",0,IF(P823&gt;0,P823*J823/Z823,0))*VLOOKUP(B823,'2-Kosten per locatie'!$A$14:$C$56,3,FALSE)</f>
        <v>#DIV/0!</v>
      </c>
      <c r="W823" s="246" t="e">
        <f>IF(L823="nio",0,IF(Q823&gt;0,Q823*J823/AA823,0))*VLOOKUP(B823,'2-Kosten per locatie'!$A$14:$C$56,3,FALSE)</f>
        <v>#DIV/0!</v>
      </c>
      <c r="X823" s="337">
        <f>IF(L823="nio",0,IF(L823&gt;0,VLOOKUP(H823,'3-Productie normen'!A:L,VLOOKUP(L823,'3-Productie normen'!$B$35:$C$38,2,FALSE),FALSE)))</f>
        <v>0</v>
      </c>
      <c r="Y823" s="337">
        <f t="shared" si="186"/>
        <v>0</v>
      </c>
      <c r="Z823" s="337">
        <f t="shared" si="187"/>
        <v>0</v>
      </c>
      <c r="AA823" s="337">
        <f t="shared" si="188"/>
        <v>0</v>
      </c>
      <c r="AB823" s="338" t="str">
        <f>VLOOKUP(H823,'3-Productie normen'!A:O,12,FALSE)</f>
        <v>B</v>
      </c>
      <c r="AC823" s="338"/>
      <c r="AE823" s="339">
        <f t="shared" si="174"/>
        <v>5591.8</v>
      </c>
    </row>
    <row r="824" spans="1:31" ht="14.1" customHeight="1">
      <c r="A824" s="71">
        <v>824</v>
      </c>
      <c r="B824" s="482" t="s">
        <v>86</v>
      </c>
      <c r="C824" s="482"/>
      <c r="D824" s="485" t="s">
        <v>231</v>
      </c>
      <c r="E824" s="334" t="s">
        <v>955</v>
      </c>
      <c r="F824" s="513" t="s">
        <v>197</v>
      </c>
      <c r="G824" s="298" t="s">
        <v>554</v>
      </c>
      <c r="H824" s="317" t="s">
        <v>148</v>
      </c>
      <c r="I824" s="69" t="s">
        <v>927</v>
      </c>
      <c r="J824" s="341">
        <v>0</v>
      </c>
      <c r="K824" s="336">
        <f t="shared" ref="K824:K825" si="189">SUM(L824:Q824)</f>
        <v>0</v>
      </c>
      <c r="L824" s="247" t="s">
        <v>199</v>
      </c>
      <c r="M824" s="247"/>
      <c r="N824" s="247"/>
      <c r="O824" s="247"/>
      <c r="P824" s="247"/>
      <c r="Q824" s="247"/>
      <c r="R824" s="246">
        <f>IF(L824="nio",0,IF(L824&gt;0,L824*J824/X824,0))*VLOOKUP(B824,'2-Kosten per locatie'!$A$14:$C$56,3,FALSE)</f>
        <v>0</v>
      </c>
      <c r="S824" s="246">
        <f>IF(L824="nio",0,IF(M824&gt;0,M824*J824/Y824,0))*VLOOKUP(B824,'2-Kosten per locatie'!$A$14:$C$56,3,FALSE)</f>
        <v>0</v>
      </c>
      <c r="T824" s="246">
        <f>IF(L824="nio",0,IF(N824&gt;0,N824*J824/Z824,0))*VLOOKUP(B824,'2-Kosten per locatie'!$A$14:$C$56,3,FALSE)</f>
        <v>0</v>
      </c>
      <c r="U824" s="246">
        <f>IF(L824="nio",0,IF(O824&gt;0,O824*J824/AA824,0))*VLOOKUP(B824,'2-Kosten per locatie'!$A$14:$C$56,3,FALSE)</f>
        <v>0</v>
      </c>
      <c r="V824" s="246">
        <f>IF(L824="nio",0,IF(P824&gt;0,P824*J824/Z824,0))*VLOOKUP(B824,'2-Kosten per locatie'!$A$14:$C$56,3,FALSE)</f>
        <v>0</v>
      </c>
      <c r="W824" s="246">
        <f>IF(L824="nio",0,IF(Q824&gt;0,Q824*J824/AA824,0))*VLOOKUP(B824,'2-Kosten per locatie'!$A$14:$C$56,3,FALSE)</f>
        <v>0</v>
      </c>
      <c r="X824" s="337">
        <f>IF(L824="nio",0,IF(L824&gt;0,VLOOKUP(H824,'3-Productie normen'!A:L,VLOOKUP(L824,'3-Productie normen'!$B$35:$C$38,2,FALSE),FALSE)))</f>
        <v>0</v>
      </c>
      <c r="Y824" s="337">
        <f t="shared" si="186"/>
        <v>0</v>
      </c>
      <c r="Z824" s="337">
        <f t="shared" si="187"/>
        <v>0</v>
      </c>
      <c r="AA824" s="337">
        <f t="shared" si="188"/>
        <v>0</v>
      </c>
      <c r="AB824" s="338">
        <f>VLOOKUP(H824,'3-Productie normen'!A:O,12,FALSE)</f>
        <v>0</v>
      </c>
      <c r="AC824" s="338"/>
      <c r="AE824" s="339">
        <f t="shared" si="174"/>
        <v>0</v>
      </c>
    </row>
    <row r="825" spans="1:31" ht="14.1" customHeight="1">
      <c r="A825" s="71">
        <v>825</v>
      </c>
      <c r="B825" s="482" t="s">
        <v>86</v>
      </c>
      <c r="C825" s="482"/>
      <c r="D825" s="485" t="s">
        <v>231</v>
      </c>
      <c r="E825" s="334" t="s">
        <v>956</v>
      </c>
      <c r="F825" s="513" t="s">
        <v>197</v>
      </c>
      <c r="G825" s="298" t="s">
        <v>957</v>
      </c>
      <c r="H825" s="317" t="s">
        <v>148</v>
      </c>
      <c r="I825" s="69" t="s">
        <v>927</v>
      </c>
      <c r="J825" s="341">
        <v>0</v>
      </c>
      <c r="K825" s="336">
        <f t="shared" si="189"/>
        <v>0</v>
      </c>
      <c r="L825" s="247" t="s">
        <v>199</v>
      </c>
      <c r="M825" s="247"/>
      <c r="N825" s="247"/>
      <c r="O825" s="247"/>
      <c r="P825" s="247"/>
      <c r="Q825" s="247"/>
      <c r="R825" s="246">
        <f>IF(L825="nio",0,IF(L825&gt;0,L825*J825/X825,0))*VLOOKUP(B825,'2-Kosten per locatie'!$A$14:$C$56,3,FALSE)</f>
        <v>0</v>
      </c>
      <c r="S825" s="246">
        <f>IF(L825="nio",0,IF(M825&gt;0,M825*J825/Y825,0))*VLOOKUP(B825,'2-Kosten per locatie'!$A$14:$C$56,3,FALSE)</f>
        <v>0</v>
      </c>
      <c r="T825" s="246">
        <f>IF(L825="nio",0,IF(N825&gt;0,N825*J825/Z825,0))*VLOOKUP(B825,'2-Kosten per locatie'!$A$14:$C$56,3,FALSE)</f>
        <v>0</v>
      </c>
      <c r="U825" s="246">
        <f>IF(L825="nio",0,IF(O825&gt;0,O825*J825/AA825,0))*VLOOKUP(B825,'2-Kosten per locatie'!$A$14:$C$56,3,FALSE)</f>
        <v>0</v>
      </c>
      <c r="V825" s="246">
        <f>IF(L825="nio",0,IF(P825&gt;0,P825*J825/Z825,0))*VLOOKUP(B825,'2-Kosten per locatie'!$A$14:$C$56,3,FALSE)</f>
        <v>0</v>
      </c>
      <c r="W825" s="246">
        <f>IF(L825="nio",0,IF(Q825&gt;0,Q825*J825/AA825,0))*VLOOKUP(B825,'2-Kosten per locatie'!$A$14:$C$56,3,FALSE)</f>
        <v>0</v>
      </c>
      <c r="X825" s="337">
        <f>IF(L825="nio",0,IF(L825&gt;0,VLOOKUP(H825,'3-Productie normen'!A:L,VLOOKUP(L825,'3-Productie normen'!$B$35:$C$38,2,FALSE),FALSE)))</f>
        <v>0</v>
      </c>
      <c r="Y825" s="337">
        <f t="shared" si="186"/>
        <v>0</v>
      </c>
      <c r="Z825" s="337">
        <f t="shared" si="187"/>
        <v>0</v>
      </c>
      <c r="AA825" s="337">
        <f t="shared" si="188"/>
        <v>0</v>
      </c>
      <c r="AB825" s="338">
        <f>VLOOKUP(H825,'3-Productie normen'!A:O,12,FALSE)</f>
        <v>0</v>
      </c>
      <c r="AC825" s="338"/>
      <c r="AE825" s="339">
        <f t="shared" si="174"/>
        <v>0</v>
      </c>
    </row>
    <row r="826" spans="1:31" ht="14.1" customHeight="1">
      <c r="A826" s="71">
        <v>826</v>
      </c>
      <c r="B826" s="482" t="s">
        <v>86</v>
      </c>
      <c r="C826" s="482"/>
      <c r="D826" s="485" t="s">
        <v>231</v>
      </c>
      <c r="E826" s="334" t="s">
        <v>958</v>
      </c>
      <c r="F826" s="513" t="s">
        <v>185</v>
      </c>
      <c r="G826" s="298" t="s">
        <v>919</v>
      </c>
      <c r="H826" s="314" t="s">
        <v>141</v>
      </c>
      <c r="I826" s="69" t="s">
        <v>920</v>
      </c>
      <c r="J826" s="341">
        <v>3.94</v>
      </c>
      <c r="K826" s="336">
        <f t="shared" si="176"/>
        <v>730</v>
      </c>
      <c r="L826" s="247">
        <v>255</v>
      </c>
      <c r="M826" s="247">
        <v>255</v>
      </c>
      <c r="N826" s="247">
        <v>102</v>
      </c>
      <c r="O826" s="247">
        <v>102</v>
      </c>
      <c r="P826" s="247">
        <v>8</v>
      </c>
      <c r="Q826" s="247">
        <v>8</v>
      </c>
      <c r="R826" s="246" t="e">
        <f>IF(L826="nio",0,IF(L826&gt;0,L826*J826/X826,0))*VLOOKUP(B826,'2-Kosten per locatie'!$A$14:$C$56,3,FALSE)</f>
        <v>#DIV/0!</v>
      </c>
      <c r="S826" s="246" t="e">
        <f>IF(L826="nio",0,IF(M826&gt;0,M826*J826/Y826,0))*VLOOKUP(B826,'2-Kosten per locatie'!$A$14:$C$56,3,FALSE)</f>
        <v>#DIV/0!</v>
      </c>
      <c r="T826" s="246" t="e">
        <f>IF(L826="nio",0,IF(N826&gt;0,N826*J826/Z826,0))*VLOOKUP(B826,'2-Kosten per locatie'!$A$14:$C$56,3,FALSE)</f>
        <v>#DIV/0!</v>
      </c>
      <c r="U826" s="246" t="e">
        <f>IF(L826="nio",0,IF(O826&gt;0,O826*J826/AA826,0))*VLOOKUP(B826,'2-Kosten per locatie'!$A$14:$C$56,3,FALSE)</f>
        <v>#DIV/0!</v>
      </c>
      <c r="V826" s="246" t="e">
        <f>IF(L826="nio",0,IF(P826&gt;0,P826*J826/Z826,0))*VLOOKUP(B826,'2-Kosten per locatie'!$A$14:$C$56,3,FALSE)</f>
        <v>#DIV/0!</v>
      </c>
      <c r="W826" s="246" t="e">
        <f>IF(L826="nio",0,IF(Q826&gt;0,Q826*J826/AA826,0))*VLOOKUP(B826,'2-Kosten per locatie'!$A$14:$C$56,3,FALSE)</f>
        <v>#DIV/0!</v>
      </c>
      <c r="X826" s="337">
        <f>IF(L826="nio",0,IF(L826&gt;0,VLOOKUP(H826,'3-Productie normen'!A:L,VLOOKUP(L826,'3-Productie normen'!$B$35:$C$38,2,FALSE),FALSE)))</f>
        <v>0</v>
      </c>
      <c r="Y826" s="337">
        <f t="shared" si="186"/>
        <v>0</v>
      </c>
      <c r="Z826" s="337">
        <f t="shared" si="187"/>
        <v>0</v>
      </c>
      <c r="AA826" s="337">
        <f t="shared" si="188"/>
        <v>0</v>
      </c>
      <c r="AB826" s="338" t="str">
        <f>VLOOKUP(H826,'3-Productie normen'!A:O,12,FALSE)</f>
        <v>S</v>
      </c>
      <c r="AC826" s="338"/>
      <c r="AE826" s="339">
        <f t="shared" si="174"/>
        <v>2876.2</v>
      </c>
    </row>
    <row r="827" spans="1:31" ht="14.1" customHeight="1">
      <c r="A827" s="71">
        <v>827</v>
      </c>
      <c r="B827" s="482" t="s">
        <v>86</v>
      </c>
      <c r="C827" s="482"/>
      <c r="D827" s="485" t="s">
        <v>231</v>
      </c>
      <c r="E827" s="334" t="s">
        <v>959</v>
      </c>
      <c r="F827" s="513" t="s">
        <v>185</v>
      </c>
      <c r="G827" s="298" t="s">
        <v>919</v>
      </c>
      <c r="H827" s="314" t="s">
        <v>141</v>
      </c>
      <c r="I827" s="69" t="s">
        <v>920</v>
      </c>
      <c r="J827" s="341">
        <v>1.33</v>
      </c>
      <c r="K827" s="336">
        <f t="shared" si="176"/>
        <v>730</v>
      </c>
      <c r="L827" s="247">
        <v>255</v>
      </c>
      <c r="M827" s="247">
        <v>255</v>
      </c>
      <c r="N827" s="247">
        <v>102</v>
      </c>
      <c r="O827" s="247">
        <v>102</v>
      </c>
      <c r="P827" s="247">
        <v>8</v>
      </c>
      <c r="Q827" s="247">
        <v>8</v>
      </c>
      <c r="R827" s="246" t="e">
        <f>IF(L827="nio",0,IF(L827&gt;0,L827*J827/X827,0))*VLOOKUP(B827,'2-Kosten per locatie'!$A$14:$C$56,3,FALSE)</f>
        <v>#DIV/0!</v>
      </c>
      <c r="S827" s="246" t="e">
        <f>IF(L827="nio",0,IF(M827&gt;0,M827*J827/Y827,0))*VLOOKUP(B827,'2-Kosten per locatie'!$A$14:$C$56,3,FALSE)</f>
        <v>#DIV/0!</v>
      </c>
      <c r="T827" s="246" t="e">
        <f>IF(L827="nio",0,IF(N827&gt;0,N827*J827/Z827,0))*VLOOKUP(B827,'2-Kosten per locatie'!$A$14:$C$56,3,FALSE)</f>
        <v>#DIV/0!</v>
      </c>
      <c r="U827" s="246" t="e">
        <f>IF(L827="nio",0,IF(O827&gt;0,O827*J827/AA827,0))*VLOOKUP(B827,'2-Kosten per locatie'!$A$14:$C$56,3,FALSE)</f>
        <v>#DIV/0!</v>
      </c>
      <c r="V827" s="246" t="e">
        <f>IF(L827="nio",0,IF(P827&gt;0,P827*J827/Z827,0))*VLOOKUP(B827,'2-Kosten per locatie'!$A$14:$C$56,3,FALSE)</f>
        <v>#DIV/0!</v>
      </c>
      <c r="W827" s="246" t="e">
        <f>IF(L827="nio",0,IF(Q827&gt;0,Q827*J827/AA827,0))*VLOOKUP(B827,'2-Kosten per locatie'!$A$14:$C$56,3,FALSE)</f>
        <v>#DIV/0!</v>
      </c>
      <c r="X827" s="337">
        <f>IF(L827="nio",0,IF(L827&gt;0,VLOOKUP(H827,'3-Productie normen'!A:L,VLOOKUP(L827,'3-Productie normen'!$B$35:$C$38,2,FALSE),FALSE)))</f>
        <v>0</v>
      </c>
      <c r="Y827" s="337">
        <f t="shared" si="186"/>
        <v>0</v>
      </c>
      <c r="Z827" s="337">
        <f t="shared" si="187"/>
        <v>0</v>
      </c>
      <c r="AA827" s="337">
        <f t="shared" si="188"/>
        <v>0</v>
      </c>
      <c r="AB827" s="338" t="str">
        <f>VLOOKUP(H827,'3-Productie normen'!A:O,12,FALSE)</f>
        <v>S</v>
      </c>
      <c r="AC827" s="338"/>
      <c r="AE827" s="339">
        <f t="shared" si="174"/>
        <v>970.90000000000009</v>
      </c>
    </row>
    <row r="828" spans="1:31" ht="14.1" customHeight="1">
      <c r="A828" s="71">
        <v>828</v>
      </c>
      <c r="B828" s="482" t="s">
        <v>86</v>
      </c>
      <c r="C828" s="482"/>
      <c r="D828" s="485" t="s">
        <v>231</v>
      </c>
      <c r="E828" s="334" t="s">
        <v>960</v>
      </c>
      <c r="F828" s="513" t="s">
        <v>185</v>
      </c>
      <c r="G828" s="298" t="s">
        <v>922</v>
      </c>
      <c r="H828" s="314" t="s">
        <v>141</v>
      </c>
      <c r="I828" s="69" t="s">
        <v>920</v>
      </c>
      <c r="J828" s="341">
        <v>1.43</v>
      </c>
      <c r="K828" s="336">
        <f t="shared" si="176"/>
        <v>730</v>
      </c>
      <c r="L828" s="247">
        <v>255</v>
      </c>
      <c r="M828" s="247">
        <v>255</v>
      </c>
      <c r="N828" s="247">
        <v>102</v>
      </c>
      <c r="O828" s="247">
        <v>102</v>
      </c>
      <c r="P828" s="247">
        <v>8</v>
      </c>
      <c r="Q828" s="247">
        <v>8</v>
      </c>
      <c r="R828" s="246" t="e">
        <f>IF(L828="nio",0,IF(L828&gt;0,L828*J828/X828,0))*VLOOKUP(B828,'2-Kosten per locatie'!$A$14:$C$56,3,FALSE)</f>
        <v>#DIV/0!</v>
      </c>
      <c r="S828" s="246" t="e">
        <f>IF(L828="nio",0,IF(M828&gt;0,M828*J828/Y828,0))*VLOOKUP(B828,'2-Kosten per locatie'!$A$14:$C$56,3,FALSE)</f>
        <v>#DIV/0!</v>
      </c>
      <c r="T828" s="246" t="e">
        <f>IF(L828="nio",0,IF(N828&gt;0,N828*J828/Z828,0))*VLOOKUP(B828,'2-Kosten per locatie'!$A$14:$C$56,3,FALSE)</f>
        <v>#DIV/0!</v>
      </c>
      <c r="U828" s="246" t="e">
        <f>IF(L828="nio",0,IF(O828&gt;0,O828*J828/AA828,0))*VLOOKUP(B828,'2-Kosten per locatie'!$A$14:$C$56,3,FALSE)</f>
        <v>#DIV/0!</v>
      </c>
      <c r="V828" s="246" t="e">
        <f>IF(L828="nio",0,IF(P828&gt;0,P828*J828/Z828,0))*VLOOKUP(B828,'2-Kosten per locatie'!$A$14:$C$56,3,FALSE)</f>
        <v>#DIV/0!</v>
      </c>
      <c r="W828" s="246" t="e">
        <f>IF(L828="nio",0,IF(Q828&gt;0,Q828*J828/AA828,0))*VLOOKUP(B828,'2-Kosten per locatie'!$A$14:$C$56,3,FALSE)</f>
        <v>#DIV/0!</v>
      </c>
      <c r="X828" s="337">
        <f>IF(L828="nio",0,IF(L828&gt;0,VLOOKUP(H828,'3-Productie normen'!A:L,VLOOKUP(L828,'3-Productie normen'!$B$35:$C$38,2,FALSE),FALSE)))</f>
        <v>0</v>
      </c>
      <c r="Y828" s="337">
        <f t="shared" si="186"/>
        <v>0</v>
      </c>
      <c r="Z828" s="337">
        <f t="shared" si="187"/>
        <v>0</v>
      </c>
      <c r="AA828" s="337">
        <f t="shared" si="188"/>
        <v>0</v>
      </c>
      <c r="AB828" s="338" t="str">
        <f>VLOOKUP(H828,'3-Productie normen'!A:O,12,FALSE)</f>
        <v>S</v>
      </c>
      <c r="AC828" s="338"/>
      <c r="AE828" s="339">
        <f t="shared" si="174"/>
        <v>1043.8999999999999</v>
      </c>
    </row>
    <row r="829" spans="1:31" ht="14.1" customHeight="1">
      <c r="A829" s="71">
        <v>829</v>
      </c>
      <c r="B829" s="482" t="s">
        <v>86</v>
      </c>
      <c r="C829" s="482"/>
      <c r="D829" s="485" t="s">
        <v>231</v>
      </c>
      <c r="E829" s="334" t="s">
        <v>961</v>
      </c>
      <c r="F829" s="513" t="s">
        <v>185</v>
      </c>
      <c r="G829" s="298" t="s">
        <v>922</v>
      </c>
      <c r="H829" s="314" t="s">
        <v>141</v>
      </c>
      <c r="I829" s="69" t="s">
        <v>920</v>
      </c>
      <c r="J829" s="341">
        <v>1.43</v>
      </c>
      <c r="K829" s="336">
        <f t="shared" si="176"/>
        <v>730</v>
      </c>
      <c r="L829" s="247">
        <v>255</v>
      </c>
      <c r="M829" s="247">
        <v>255</v>
      </c>
      <c r="N829" s="247">
        <v>102</v>
      </c>
      <c r="O829" s="247">
        <v>102</v>
      </c>
      <c r="P829" s="247">
        <v>8</v>
      </c>
      <c r="Q829" s="247">
        <v>8</v>
      </c>
      <c r="R829" s="246" t="e">
        <f>IF(L829="nio",0,IF(L829&gt;0,L829*J829/X829,0))*VLOOKUP(B829,'2-Kosten per locatie'!$A$14:$C$56,3,FALSE)</f>
        <v>#DIV/0!</v>
      </c>
      <c r="S829" s="246" t="e">
        <f>IF(L829="nio",0,IF(M829&gt;0,M829*J829/Y829,0))*VLOOKUP(B829,'2-Kosten per locatie'!$A$14:$C$56,3,FALSE)</f>
        <v>#DIV/0!</v>
      </c>
      <c r="T829" s="246" t="e">
        <f>IF(L829="nio",0,IF(N829&gt;0,N829*J829/Z829,0))*VLOOKUP(B829,'2-Kosten per locatie'!$A$14:$C$56,3,FALSE)</f>
        <v>#DIV/0!</v>
      </c>
      <c r="U829" s="246" t="e">
        <f>IF(L829="nio",0,IF(O829&gt;0,O829*J829/AA829,0))*VLOOKUP(B829,'2-Kosten per locatie'!$A$14:$C$56,3,FALSE)</f>
        <v>#DIV/0!</v>
      </c>
      <c r="V829" s="246" t="e">
        <f>IF(L829="nio",0,IF(P829&gt;0,P829*J829/Z829,0))*VLOOKUP(B829,'2-Kosten per locatie'!$A$14:$C$56,3,FALSE)</f>
        <v>#DIV/0!</v>
      </c>
      <c r="W829" s="246" t="e">
        <f>IF(L829="nio",0,IF(Q829&gt;0,Q829*J829/AA829,0))*VLOOKUP(B829,'2-Kosten per locatie'!$A$14:$C$56,3,FALSE)</f>
        <v>#DIV/0!</v>
      </c>
      <c r="X829" s="337">
        <f>IF(L829="nio",0,IF(L829&gt;0,VLOOKUP(H829,'3-Productie normen'!A:L,VLOOKUP(L829,'3-Productie normen'!$B$35:$C$38,2,FALSE),FALSE)))</f>
        <v>0</v>
      </c>
      <c r="Y829" s="337">
        <f t="shared" si="186"/>
        <v>0</v>
      </c>
      <c r="Z829" s="337">
        <f t="shared" si="187"/>
        <v>0</v>
      </c>
      <c r="AA829" s="337">
        <f t="shared" si="188"/>
        <v>0</v>
      </c>
      <c r="AB829" s="338" t="str">
        <f>VLOOKUP(H829,'3-Productie normen'!A:O,12,FALSE)</f>
        <v>S</v>
      </c>
      <c r="AC829" s="338"/>
      <c r="AE829" s="339">
        <f t="shared" si="174"/>
        <v>1043.8999999999999</v>
      </c>
    </row>
    <row r="830" spans="1:31" ht="14.1" customHeight="1">
      <c r="A830" s="71">
        <v>830</v>
      </c>
      <c r="B830" s="482" t="s">
        <v>54</v>
      </c>
      <c r="C830" s="482"/>
      <c r="D830" s="485" t="s">
        <v>231</v>
      </c>
      <c r="E830" s="334" t="s">
        <v>916</v>
      </c>
      <c r="F830" s="513" t="s">
        <v>185</v>
      </c>
      <c r="G830" s="298" t="s">
        <v>291</v>
      </c>
      <c r="H830" s="314" t="s">
        <v>135</v>
      </c>
      <c r="I830" s="459" t="s">
        <v>225</v>
      </c>
      <c r="J830" s="341">
        <v>12.02</v>
      </c>
      <c r="K830" s="336">
        <f t="shared" si="176"/>
        <v>730</v>
      </c>
      <c r="L830" s="247">
        <v>255</v>
      </c>
      <c r="M830" s="247">
        <v>255</v>
      </c>
      <c r="N830" s="247">
        <v>102</v>
      </c>
      <c r="O830" s="247">
        <v>102</v>
      </c>
      <c r="P830" s="247">
        <v>8</v>
      </c>
      <c r="Q830" s="247">
        <v>8</v>
      </c>
      <c r="R830" s="246" t="e">
        <f>IF(L830="nio",0,IF(L830&gt;0,L830*J830/X830,0))*VLOOKUP(B830,'2-Kosten per locatie'!$A$14:$C$56,3,FALSE)</f>
        <v>#DIV/0!</v>
      </c>
      <c r="S830" s="246" t="e">
        <f>IF(L830="nio",0,IF(M830&gt;0,M830*J830/Y830,0))*VLOOKUP(B830,'2-Kosten per locatie'!$A$14:$C$56,3,FALSE)</f>
        <v>#DIV/0!</v>
      </c>
      <c r="T830" s="246" t="e">
        <f>IF(L830="nio",0,IF(N830&gt;0,N830*J830/Z830,0))*VLOOKUP(B830,'2-Kosten per locatie'!$A$14:$C$56,3,FALSE)</f>
        <v>#DIV/0!</v>
      </c>
      <c r="U830" s="246" t="e">
        <f>IF(L830="nio",0,IF(O830&gt;0,O830*J830/AA830,0))*VLOOKUP(B830,'2-Kosten per locatie'!$A$14:$C$56,3,FALSE)</f>
        <v>#DIV/0!</v>
      </c>
      <c r="V830" s="246" t="e">
        <f>IF(L830="nio",0,IF(P830&gt;0,P830*J830/Z830,0))*VLOOKUP(B830,'2-Kosten per locatie'!$A$14:$C$56,3,FALSE)</f>
        <v>#DIV/0!</v>
      </c>
      <c r="W830" s="246" t="e">
        <f>IF(L830="nio",0,IF(Q830&gt;0,Q830*J830/AA830,0))*VLOOKUP(B830,'2-Kosten per locatie'!$A$14:$C$56,3,FALSE)</f>
        <v>#DIV/0!</v>
      </c>
      <c r="X830" s="337">
        <f>IF(L830="nio",0,IF(L830&gt;0,VLOOKUP(H830,'3-Productie normen'!A:L,VLOOKUP(L830,'3-Productie normen'!$B$35:$C$38,2,FALSE),FALSE)))</f>
        <v>0</v>
      </c>
      <c r="Y830" s="337">
        <f t="shared" si="186"/>
        <v>0</v>
      </c>
      <c r="Z830" s="337">
        <f t="shared" si="187"/>
        <v>0</v>
      </c>
      <c r="AA830" s="337">
        <f t="shared" si="188"/>
        <v>0</v>
      </c>
      <c r="AB830" s="338" t="str">
        <f>VLOOKUP(H830,'3-Productie normen'!A:O,12,FALSE)</f>
        <v>V</v>
      </c>
      <c r="AC830" s="338"/>
      <c r="AE830" s="339">
        <f t="shared" si="174"/>
        <v>8774.6</v>
      </c>
    </row>
    <row r="831" spans="1:31" ht="14.1" customHeight="1">
      <c r="A831" s="71">
        <v>831</v>
      </c>
      <c r="B831" s="482" t="s">
        <v>54</v>
      </c>
      <c r="C831" s="482"/>
      <c r="D831" s="485" t="s">
        <v>231</v>
      </c>
      <c r="E831" s="334" t="s">
        <v>917</v>
      </c>
      <c r="F831" s="513" t="s">
        <v>185</v>
      </c>
      <c r="G831" s="298" t="s">
        <v>310</v>
      </c>
      <c r="H831" s="314" t="s">
        <v>128</v>
      </c>
      <c r="I831" s="459" t="s">
        <v>225</v>
      </c>
      <c r="J831" s="341">
        <v>9.23</v>
      </c>
      <c r="K831" s="336">
        <f t="shared" si="176"/>
        <v>730</v>
      </c>
      <c r="L831" s="247">
        <v>255</v>
      </c>
      <c r="M831" s="247">
        <v>255</v>
      </c>
      <c r="N831" s="247">
        <v>102</v>
      </c>
      <c r="O831" s="247">
        <v>102</v>
      </c>
      <c r="P831" s="247">
        <v>8</v>
      </c>
      <c r="Q831" s="247">
        <v>8</v>
      </c>
      <c r="R831" s="246" t="e">
        <f>IF(L831="nio",0,IF(L831&gt;0,L831*J831/X831,0))*VLOOKUP(B831,'2-Kosten per locatie'!$A$14:$C$56,3,FALSE)</f>
        <v>#DIV/0!</v>
      </c>
      <c r="S831" s="246" t="e">
        <f>IF(L831="nio",0,IF(M831&gt;0,M831*J831/Y831,0))*VLOOKUP(B831,'2-Kosten per locatie'!$A$14:$C$56,3,FALSE)</f>
        <v>#DIV/0!</v>
      </c>
      <c r="T831" s="246" t="e">
        <f>IF(L831="nio",0,IF(N831&gt;0,N831*J831/Z831,0))*VLOOKUP(B831,'2-Kosten per locatie'!$A$14:$C$56,3,FALSE)</f>
        <v>#DIV/0!</v>
      </c>
      <c r="U831" s="246" t="e">
        <f>IF(L831="nio",0,IF(O831&gt;0,O831*J831/AA831,0))*VLOOKUP(B831,'2-Kosten per locatie'!$A$14:$C$56,3,FALSE)</f>
        <v>#DIV/0!</v>
      </c>
      <c r="V831" s="246" t="e">
        <f>IF(L831="nio",0,IF(P831&gt;0,P831*J831/Z831,0))*VLOOKUP(B831,'2-Kosten per locatie'!$A$14:$C$56,3,FALSE)</f>
        <v>#DIV/0!</v>
      </c>
      <c r="W831" s="246" t="e">
        <f>IF(L831="nio",0,IF(Q831&gt;0,Q831*J831/AA831,0))*VLOOKUP(B831,'2-Kosten per locatie'!$A$14:$C$56,3,FALSE)</f>
        <v>#DIV/0!</v>
      </c>
      <c r="X831" s="337">
        <f>IF(L831="nio",0,IF(L831&gt;0,VLOOKUP(H831,'3-Productie normen'!A:L,VLOOKUP(L831,'3-Productie normen'!$B$35:$C$38,2,FALSE),FALSE)))</f>
        <v>0</v>
      </c>
      <c r="Y831" s="337">
        <f t="shared" si="186"/>
        <v>0</v>
      </c>
      <c r="Z831" s="337">
        <f t="shared" si="187"/>
        <v>0</v>
      </c>
      <c r="AA831" s="337">
        <f t="shared" si="188"/>
        <v>0</v>
      </c>
      <c r="AB831" s="338" t="str">
        <f>VLOOKUP(H831,'3-Productie normen'!A:O,12,FALSE)</f>
        <v>B</v>
      </c>
      <c r="AC831" s="338"/>
      <c r="AE831" s="339">
        <f t="shared" si="174"/>
        <v>6737.9000000000005</v>
      </c>
    </row>
    <row r="832" spans="1:31" ht="14.1" customHeight="1">
      <c r="A832" s="71">
        <v>832</v>
      </c>
      <c r="B832" s="482" t="s">
        <v>54</v>
      </c>
      <c r="C832" s="482"/>
      <c r="D832" s="485" t="s">
        <v>231</v>
      </c>
      <c r="E832" s="334" t="s">
        <v>918</v>
      </c>
      <c r="F832" s="513" t="s">
        <v>185</v>
      </c>
      <c r="G832" s="298" t="s">
        <v>310</v>
      </c>
      <c r="H832" s="314" t="s">
        <v>128</v>
      </c>
      <c r="I832" s="459" t="s">
        <v>225</v>
      </c>
      <c r="J832" s="341">
        <v>45.17</v>
      </c>
      <c r="K832" s="336">
        <f t="shared" si="176"/>
        <v>730</v>
      </c>
      <c r="L832" s="247">
        <v>255</v>
      </c>
      <c r="M832" s="247">
        <v>255</v>
      </c>
      <c r="N832" s="247">
        <v>102</v>
      </c>
      <c r="O832" s="247">
        <v>102</v>
      </c>
      <c r="P832" s="247">
        <v>8</v>
      </c>
      <c r="Q832" s="247">
        <v>8</v>
      </c>
      <c r="R832" s="246" t="e">
        <f>IF(L832="nio",0,IF(L832&gt;0,L832*J832/X832,0))*VLOOKUP(B832,'2-Kosten per locatie'!$A$14:$C$56,3,FALSE)</f>
        <v>#DIV/0!</v>
      </c>
      <c r="S832" s="246" t="e">
        <f>IF(L832="nio",0,IF(M832&gt;0,M832*J832/Y832,0))*VLOOKUP(B832,'2-Kosten per locatie'!$A$14:$C$56,3,FALSE)</f>
        <v>#DIV/0!</v>
      </c>
      <c r="T832" s="246" t="e">
        <f>IF(L832="nio",0,IF(N832&gt;0,N832*J832/Z832,0))*VLOOKUP(B832,'2-Kosten per locatie'!$A$14:$C$56,3,FALSE)</f>
        <v>#DIV/0!</v>
      </c>
      <c r="U832" s="246" t="e">
        <f>IF(L832="nio",0,IF(O832&gt;0,O832*J832/AA832,0))*VLOOKUP(B832,'2-Kosten per locatie'!$A$14:$C$56,3,FALSE)</f>
        <v>#DIV/0!</v>
      </c>
      <c r="V832" s="246" t="e">
        <f>IF(L832="nio",0,IF(P832&gt;0,P832*J832/Z832,0))*VLOOKUP(B832,'2-Kosten per locatie'!$A$14:$C$56,3,FALSE)</f>
        <v>#DIV/0!</v>
      </c>
      <c r="W832" s="246" t="e">
        <f>IF(L832="nio",0,IF(Q832&gt;0,Q832*J832/AA832,0))*VLOOKUP(B832,'2-Kosten per locatie'!$A$14:$C$56,3,FALSE)</f>
        <v>#DIV/0!</v>
      </c>
      <c r="X832" s="337">
        <f>IF(L832="nio",0,IF(L832&gt;0,VLOOKUP(H832,'3-Productie normen'!A:L,VLOOKUP(L832,'3-Productie normen'!$B$35:$C$38,2,FALSE),FALSE)))</f>
        <v>0</v>
      </c>
      <c r="Y832" s="337">
        <f t="shared" si="186"/>
        <v>0</v>
      </c>
      <c r="Z832" s="337">
        <f t="shared" si="187"/>
        <v>0</v>
      </c>
      <c r="AA832" s="337">
        <f t="shared" si="188"/>
        <v>0</v>
      </c>
      <c r="AB832" s="338" t="str">
        <f>VLOOKUP(H832,'3-Productie normen'!A:O,12,FALSE)</f>
        <v>B</v>
      </c>
      <c r="AC832" s="338"/>
      <c r="AE832" s="339">
        <f t="shared" si="174"/>
        <v>32974.1</v>
      </c>
    </row>
    <row r="833" spans="1:31" ht="14.1" customHeight="1">
      <c r="A833" s="71">
        <v>833</v>
      </c>
      <c r="B833" s="482" t="s">
        <v>54</v>
      </c>
      <c r="C833" s="482"/>
      <c r="D833" s="485" t="s">
        <v>231</v>
      </c>
      <c r="E833" s="334" t="s">
        <v>921</v>
      </c>
      <c r="F833" s="513" t="s">
        <v>197</v>
      </c>
      <c r="G833" s="298" t="s">
        <v>301</v>
      </c>
      <c r="H833" s="317" t="s">
        <v>148</v>
      </c>
      <c r="I833" s="69" t="s">
        <v>927</v>
      </c>
      <c r="J833" s="341">
        <v>0</v>
      </c>
      <c r="K833" s="336">
        <f t="shared" ref="K833:K834" si="190">SUM(L833:Q833)</f>
        <v>0</v>
      </c>
      <c r="L833" s="247" t="s">
        <v>199</v>
      </c>
      <c r="M833" s="247"/>
      <c r="N833" s="247"/>
      <c r="O833" s="247"/>
      <c r="P833" s="247"/>
      <c r="Q833" s="247"/>
      <c r="R833" s="246">
        <f>IF(L833="nio",0,IF(L833&gt;0,L833*J833/X833,0))*VLOOKUP(B833,'2-Kosten per locatie'!$A$14:$C$56,3,FALSE)</f>
        <v>0</v>
      </c>
      <c r="S833" s="246">
        <f>IF(L833="nio",0,IF(M833&gt;0,M833*J833/Y833,0))*VLOOKUP(B833,'2-Kosten per locatie'!$A$14:$C$56,3,FALSE)</f>
        <v>0</v>
      </c>
      <c r="T833" s="246">
        <f>IF(L833="nio",0,IF(N833&gt;0,N833*J833/Z833,0))*VLOOKUP(B833,'2-Kosten per locatie'!$A$14:$C$56,3,FALSE)</f>
        <v>0</v>
      </c>
      <c r="U833" s="246">
        <f>IF(L833="nio",0,IF(O833&gt;0,O833*J833/AA833,0))*VLOOKUP(B833,'2-Kosten per locatie'!$A$14:$C$56,3,FALSE)</f>
        <v>0</v>
      </c>
      <c r="V833" s="246">
        <f>IF(L833="nio",0,IF(P833&gt;0,P833*J833/Z833,0))*VLOOKUP(B833,'2-Kosten per locatie'!$A$14:$C$56,3,FALSE)</f>
        <v>0</v>
      </c>
      <c r="W833" s="246">
        <f>IF(L833="nio",0,IF(Q833&gt;0,Q833*J833/AA833,0))*VLOOKUP(B833,'2-Kosten per locatie'!$A$14:$C$56,3,FALSE)</f>
        <v>0</v>
      </c>
      <c r="X833" s="337">
        <f>IF(L833="nio",0,IF(L833&gt;0,VLOOKUP(H833,'3-Productie normen'!A:L,VLOOKUP(L833,'3-Productie normen'!$B$35:$C$38,2,FALSE),FALSE)))</f>
        <v>0</v>
      </c>
      <c r="Y833" s="337">
        <f t="shared" si="186"/>
        <v>0</v>
      </c>
      <c r="Z833" s="337">
        <f t="shared" si="187"/>
        <v>0</v>
      </c>
      <c r="AA833" s="337">
        <f t="shared" si="188"/>
        <v>0</v>
      </c>
      <c r="AB833" s="338">
        <f>VLOOKUP(H833,'3-Productie normen'!A:O,12,FALSE)</f>
        <v>0</v>
      </c>
      <c r="AC833" s="338"/>
      <c r="AE833" s="339">
        <f t="shared" si="174"/>
        <v>0</v>
      </c>
    </row>
    <row r="834" spans="1:31" ht="14.1" customHeight="1">
      <c r="A834" s="71">
        <v>834</v>
      </c>
      <c r="B834" s="482" t="s">
        <v>54</v>
      </c>
      <c r="C834" s="482"/>
      <c r="D834" s="485" t="s">
        <v>231</v>
      </c>
      <c r="E834" s="334" t="s">
        <v>923</v>
      </c>
      <c r="F834" s="513" t="s">
        <v>197</v>
      </c>
      <c r="G834" s="298" t="s">
        <v>554</v>
      </c>
      <c r="H834" s="317" t="s">
        <v>148</v>
      </c>
      <c r="I834" s="69" t="s">
        <v>927</v>
      </c>
      <c r="J834" s="341">
        <v>0</v>
      </c>
      <c r="K834" s="336">
        <f t="shared" si="190"/>
        <v>0</v>
      </c>
      <c r="L834" s="247" t="s">
        <v>199</v>
      </c>
      <c r="M834" s="247"/>
      <c r="N834" s="247"/>
      <c r="O834" s="247"/>
      <c r="P834" s="247"/>
      <c r="Q834" s="247"/>
      <c r="R834" s="246">
        <f>IF(L834="nio",0,IF(L834&gt;0,L834*J834/X834,0))*VLOOKUP(B834,'2-Kosten per locatie'!$A$14:$C$56,3,FALSE)</f>
        <v>0</v>
      </c>
      <c r="S834" s="246">
        <f>IF(L834="nio",0,IF(M834&gt;0,M834*J834/Y834,0))*VLOOKUP(B834,'2-Kosten per locatie'!$A$14:$C$56,3,FALSE)</f>
        <v>0</v>
      </c>
      <c r="T834" s="246">
        <f>IF(L834="nio",0,IF(N834&gt;0,N834*J834/Z834,0))*VLOOKUP(B834,'2-Kosten per locatie'!$A$14:$C$56,3,FALSE)</f>
        <v>0</v>
      </c>
      <c r="U834" s="246">
        <f>IF(L834="nio",0,IF(O834&gt;0,O834*J834/AA834,0))*VLOOKUP(B834,'2-Kosten per locatie'!$A$14:$C$56,3,FALSE)</f>
        <v>0</v>
      </c>
      <c r="V834" s="246">
        <f>IF(L834="nio",0,IF(P834&gt;0,P834*J834/Z834,0))*VLOOKUP(B834,'2-Kosten per locatie'!$A$14:$C$56,3,FALSE)</f>
        <v>0</v>
      </c>
      <c r="W834" s="246">
        <f>IF(L834="nio",0,IF(Q834&gt;0,Q834*J834/AA834,0))*VLOOKUP(B834,'2-Kosten per locatie'!$A$14:$C$56,3,FALSE)</f>
        <v>0</v>
      </c>
      <c r="X834" s="337">
        <f>IF(L834="nio",0,IF(L834&gt;0,VLOOKUP(H834,'3-Productie normen'!A:L,VLOOKUP(L834,'3-Productie normen'!$B$35:$C$38,2,FALSE),FALSE)))</f>
        <v>0</v>
      </c>
      <c r="Y834" s="337">
        <f t="shared" si="186"/>
        <v>0</v>
      </c>
      <c r="Z834" s="337">
        <f t="shared" si="187"/>
        <v>0</v>
      </c>
      <c r="AA834" s="337">
        <f t="shared" si="188"/>
        <v>0</v>
      </c>
      <c r="AB834" s="338">
        <f>VLOOKUP(H834,'3-Productie normen'!A:O,12,FALSE)</f>
        <v>0</v>
      </c>
      <c r="AC834" s="338"/>
      <c r="AE834" s="339">
        <f t="shared" si="174"/>
        <v>0</v>
      </c>
    </row>
    <row r="835" spans="1:31" ht="14.1" customHeight="1">
      <c r="A835" s="71">
        <v>835</v>
      </c>
      <c r="B835" s="482" t="s">
        <v>54</v>
      </c>
      <c r="C835" s="482"/>
      <c r="D835" s="485" t="s">
        <v>231</v>
      </c>
      <c r="E835" s="334" t="s">
        <v>924</v>
      </c>
      <c r="F835" s="513" t="s">
        <v>185</v>
      </c>
      <c r="G835" s="298" t="s">
        <v>285</v>
      </c>
      <c r="H835" s="314" t="s">
        <v>141</v>
      </c>
      <c r="I835" s="69" t="s">
        <v>920</v>
      </c>
      <c r="J835" s="341">
        <v>1.24</v>
      </c>
      <c r="K835" s="336">
        <f t="shared" si="176"/>
        <v>730</v>
      </c>
      <c r="L835" s="247">
        <v>255</v>
      </c>
      <c r="M835" s="247">
        <v>255</v>
      </c>
      <c r="N835" s="247">
        <v>102</v>
      </c>
      <c r="O835" s="247">
        <v>102</v>
      </c>
      <c r="P835" s="247">
        <v>8</v>
      </c>
      <c r="Q835" s="247">
        <v>8</v>
      </c>
      <c r="R835" s="246" t="e">
        <f>IF(L835="nio",0,IF(L835&gt;0,L835*J835/X835,0))*VLOOKUP(B835,'2-Kosten per locatie'!$A$14:$C$56,3,FALSE)</f>
        <v>#DIV/0!</v>
      </c>
      <c r="S835" s="246" t="e">
        <f>IF(L835="nio",0,IF(M835&gt;0,M835*J835/Y835,0))*VLOOKUP(B835,'2-Kosten per locatie'!$A$14:$C$56,3,FALSE)</f>
        <v>#DIV/0!</v>
      </c>
      <c r="T835" s="246" t="e">
        <f>IF(L835="nio",0,IF(N835&gt;0,N835*J835/Z835,0))*VLOOKUP(B835,'2-Kosten per locatie'!$A$14:$C$56,3,FALSE)</f>
        <v>#DIV/0!</v>
      </c>
      <c r="U835" s="246" t="e">
        <f>IF(L835="nio",0,IF(O835&gt;0,O835*J835/AA835,0))*VLOOKUP(B835,'2-Kosten per locatie'!$A$14:$C$56,3,FALSE)</f>
        <v>#DIV/0!</v>
      </c>
      <c r="V835" s="246" t="e">
        <f>IF(L835="nio",0,IF(P835&gt;0,P835*J835/Z835,0))*VLOOKUP(B835,'2-Kosten per locatie'!$A$14:$C$56,3,FALSE)</f>
        <v>#DIV/0!</v>
      </c>
      <c r="W835" s="246" t="e">
        <f>IF(L835="nio",0,IF(Q835&gt;0,Q835*J835/AA835,0))*VLOOKUP(B835,'2-Kosten per locatie'!$A$14:$C$56,3,FALSE)</f>
        <v>#DIV/0!</v>
      </c>
      <c r="X835" s="337">
        <f>IF(L835="nio",0,IF(L835&gt;0,VLOOKUP(H835,'3-Productie normen'!A:L,VLOOKUP(L835,'3-Productie normen'!$B$35:$C$38,2,FALSE),FALSE)))</f>
        <v>0</v>
      </c>
      <c r="Y835" s="337">
        <f t="shared" si="186"/>
        <v>0</v>
      </c>
      <c r="Z835" s="337">
        <f t="shared" si="187"/>
        <v>0</v>
      </c>
      <c r="AA835" s="337">
        <f t="shared" si="188"/>
        <v>0</v>
      </c>
      <c r="AB835" s="338" t="str">
        <f>VLOOKUP(H835,'3-Productie normen'!A:O,12,FALSE)</f>
        <v>S</v>
      </c>
      <c r="AC835" s="338"/>
      <c r="AE835" s="339">
        <f t="shared" si="174"/>
        <v>905.2</v>
      </c>
    </row>
    <row r="836" spans="1:31" ht="14.1" customHeight="1">
      <c r="A836" s="71">
        <v>836</v>
      </c>
      <c r="B836" s="482" t="s">
        <v>54</v>
      </c>
      <c r="C836" s="482"/>
      <c r="D836" s="485" t="s">
        <v>231</v>
      </c>
      <c r="E836" s="334" t="s">
        <v>925</v>
      </c>
      <c r="F836" s="513" t="s">
        <v>185</v>
      </c>
      <c r="G836" s="298" t="s">
        <v>285</v>
      </c>
      <c r="H836" s="314" t="s">
        <v>141</v>
      </c>
      <c r="I836" s="69" t="s">
        <v>920</v>
      </c>
      <c r="J836" s="341">
        <v>4.1500000000000004</v>
      </c>
      <c r="K836" s="336">
        <f t="shared" si="176"/>
        <v>730</v>
      </c>
      <c r="L836" s="247">
        <v>255</v>
      </c>
      <c r="M836" s="247">
        <v>255</v>
      </c>
      <c r="N836" s="247">
        <v>102</v>
      </c>
      <c r="O836" s="247">
        <v>102</v>
      </c>
      <c r="P836" s="247">
        <v>8</v>
      </c>
      <c r="Q836" s="247">
        <v>8</v>
      </c>
      <c r="R836" s="246" t="e">
        <f>IF(L836="nio",0,IF(L836&gt;0,L836*J836/X836,0))*VLOOKUP(B836,'2-Kosten per locatie'!$A$14:$C$56,3,FALSE)</f>
        <v>#DIV/0!</v>
      </c>
      <c r="S836" s="246" t="e">
        <f>IF(L836="nio",0,IF(M836&gt;0,M836*J836/Y836,0))*VLOOKUP(B836,'2-Kosten per locatie'!$A$14:$C$56,3,FALSE)</f>
        <v>#DIV/0!</v>
      </c>
      <c r="T836" s="246" t="e">
        <f>IF(L836="nio",0,IF(N836&gt;0,N836*J836/Z836,0))*VLOOKUP(B836,'2-Kosten per locatie'!$A$14:$C$56,3,FALSE)</f>
        <v>#DIV/0!</v>
      </c>
      <c r="U836" s="246" t="e">
        <f>IF(L836="nio",0,IF(O836&gt;0,O836*J836/AA836,0))*VLOOKUP(B836,'2-Kosten per locatie'!$A$14:$C$56,3,FALSE)</f>
        <v>#DIV/0!</v>
      </c>
      <c r="V836" s="246" t="e">
        <f>IF(L836="nio",0,IF(P836&gt;0,P836*J836/Z836,0))*VLOOKUP(B836,'2-Kosten per locatie'!$A$14:$C$56,3,FALSE)</f>
        <v>#DIV/0!</v>
      </c>
      <c r="W836" s="246" t="e">
        <f>IF(L836="nio",0,IF(Q836&gt;0,Q836*J836/AA836,0))*VLOOKUP(B836,'2-Kosten per locatie'!$A$14:$C$56,3,FALSE)</f>
        <v>#DIV/0!</v>
      </c>
      <c r="X836" s="337">
        <f>IF(L836="nio",0,IF(L836&gt;0,VLOOKUP(H836,'3-Productie normen'!A:L,VLOOKUP(L836,'3-Productie normen'!$B$35:$C$38,2,FALSE),FALSE)))</f>
        <v>0</v>
      </c>
      <c r="Y836" s="337">
        <f t="shared" si="186"/>
        <v>0</v>
      </c>
      <c r="Z836" s="337">
        <f t="shared" si="187"/>
        <v>0</v>
      </c>
      <c r="AA836" s="337">
        <f t="shared" si="188"/>
        <v>0</v>
      </c>
      <c r="AB836" s="338" t="str">
        <f>VLOOKUP(H836,'3-Productie normen'!A:O,12,FALSE)</f>
        <v>S</v>
      </c>
      <c r="AC836" s="338"/>
      <c r="AE836" s="339">
        <f t="shared" si="174"/>
        <v>3029.5000000000005</v>
      </c>
    </row>
    <row r="837" spans="1:31" ht="14.1" customHeight="1">
      <c r="A837" s="71">
        <v>837</v>
      </c>
      <c r="B837" s="482" t="s">
        <v>54</v>
      </c>
      <c r="C837" s="482"/>
      <c r="D837" s="485" t="s">
        <v>231</v>
      </c>
      <c r="E837" s="334" t="s">
        <v>928</v>
      </c>
      <c r="F837" s="513" t="s">
        <v>185</v>
      </c>
      <c r="G837" s="298" t="s">
        <v>310</v>
      </c>
      <c r="H837" s="314" t="s">
        <v>128</v>
      </c>
      <c r="I837" s="459" t="s">
        <v>225</v>
      </c>
      <c r="J837" s="341">
        <v>10.79</v>
      </c>
      <c r="K837" s="336">
        <f t="shared" si="176"/>
        <v>730</v>
      </c>
      <c r="L837" s="247">
        <v>255</v>
      </c>
      <c r="M837" s="247">
        <v>255</v>
      </c>
      <c r="N837" s="247">
        <v>102</v>
      </c>
      <c r="O837" s="247">
        <v>102</v>
      </c>
      <c r="P837" s="247">
        <v>8</v>
      </c>
      <c r="Q837" s="247">
        <v>8</v>
      </c>
      <c r="R837" s="246" t="e">
        <f>IF(L837="nio",0,IF(L837&gt;0,L837*J837/X837,0))*VLOOKUP(B837,'2-Kosten per locatie'!$A$14:$C$56,3,FALSE)</f>
        <v>#DIV/0!</v>
      </c>
      <c r="S837" s="246" t="e">
        <f>IF(L837="nio",0,IF(M837&gt;0,M837*J837/Y837,0))*VLOOKUP(B837,'2-Kosten per locatie'!$A$14:$C$56,3,FALSE)</f>
        <v>#DIV/0!</v>
      </c>
      <c r="T837" s="246" t="e">
        <f>IF(L837="nio",0,IF(N837&gt;0,N837*J837/Z837,0))*VLOOKUP(B837,'2-Kosten per locatie'!$A$14:$C$56,3,FALSE)</f>
        <v>#DIV/0!</v>
      </c>
      <c r="U837" s="246" t="e">
        <f>IF(L837="nio",0,IF(O837&gt;0,O837*J837/AA837,0))*VLOOKUP(B837,'2-Kosten per locatie'!$A$14:$C$56,3,FALSE)</f>
        <v>#DIV/0!</v>
      </c>
      <c r="V837" s="246" t="e">
        <f>IF(L837="nio",0,IF(P837&gt;0,P837*J837/Z837,0))*VLOOKUP(B837,'2-Kosten per locatie'!$A$14:$C$56,3,FALSE)</f>
        <v>#DIV/0!</v>
      </c>
      <c r="W837" s="246" t="e">
        <f>IF(L837="nio",0,IF(Q837&gt;0,Q837*J837/AA837,0))*VLOOKUP(B837,'2-Kosten per locatie'!$A$14:$C$56,3,FALSE)</f>
        <v>#DIV/0!</v>
      </c>
      <c r="X837" s="337">
        <f>IF(L837="nio",0,IF(L837&gt;0,VLOOKUP(H837,'3-Productie normen'!A:L,VLOOKUP(L837,'3-Productie normen'!$B$35:$C$38,2,FALSE),FALSE)))</f>
        <v>0</v>
      </c>
      <c r="Y837" s="337">
        <f t="shared" si="186"/>
        <v>0</v>
      </c>
      <c r="Z837" s="337">
        <f t="shared" si="187"/>
        <v>0</v>
      </c>
      <c r="AA837" s="337">
        <f t="shared" si="188"/>
        <v>0</v>
      </c>
      <c r="AB837" s="338" t="str">
        <f>VLOOKUP(H837,'3-Productie normen'!A:O,12,FALSE)</f>
        <v>B</v>
      </c>
      <c r="AC837" s="338"/>
      <c r="AE837" s="339">
        <f t="shared" si="174"/>
        <v>7876.7</v>
      </c>
    </row>
    <row r="838" spans="1:31" ht="14.1" customHeight="1">
      <c r="A838" s="71">
        <v>838</v>
      </c>
      <c r="B838" s="482" t="s">
        <v>54</v>
      </c>
      <c r="C838" s="482"/>
      <c r="D838" s="485" t="s">
        <v>231</v>
      </c>
      <c r="E838" s="334" t="s">
        <v>930</v>
      </c>
      <c r="F838" s="513" t="s">
        <v>185</v>
      </c>
      <c r="G838" s="298" t="s">
        <v>310</v>
      </c>
      <c r="H838" s="314" t="s">
        <v>128</v>
      </c>
      <c r="I838" s="459" t="s">
        <v>225</v>
      </c>
      <c r="J838" s="341">
        <v>9.4600000000000009</v>
      </c>
      <c r="K838" s="336">
        <f t="shared" si="176"/>
        <v>730</v>
      </c>
      <c r="L838" s="247">
        <v>255</v>
      </c>
      <c r="M838" s="247">
        <v>255</v>
      </c>
      <c r="N838" s="247">
        <v>102</v>
      </c>
      <c r="O838" s="247">
        <v>102</v>
      </c>
      <c r="P838" s="247">
        <v>8</v>
      </c>
      <c r="Q838" s="247">
        <v>8</v>
      </c>
      <c r="R838" s="246" t="e">
        <f>IF(L838="nio",0,IF(L838&gt;0,L838*J838/X838,0))*VLOOKUP(B838,'2-Kosten per locatie'!$A$14:$C$56,3,FALSE)</f>
        <v>#DIV/0!</v>
      </c>
      <c r="S838" s="246" t="e">
        <f>IF(L838="nio",0,IF(M838&gt;0,M838*J838/Y838,0))*VLOOKUP(B838,'2-Kosten per locatie'!$A$14:$C$56,3,FALSE)</f>
        <v>#DIV/0!</v>
      </c>
      <c r="T838" s="246" t="e">
        <f>IF(L838="nio",0,IF(N838&gt;0,N838*J838/Z838,0))*VLOOKUP(B838,'2-Kosten per locatie'!$A$14:$C$56,3,FALSE)</f>
        <v>#DIV/0!</v>
      </c>
      <c r="U838" s="246" t="e">
        <f>IF(L838="nio",0,IF(O838&gt;0,O838*J838/AA838,0))*VLOOKUP(B838,'2-Kosten per locatie'!$A$14:$C$56,3,FALSE)</f>
        <v>#DIV/0!</v>
      </c>
      <c r="V838" s="246" t="e">
        <f>IF(L838="nio",0,IF(P838&gt;0,P838*J838/Z838,0))*VLOOKUP(B838,'2-Kosten per locatie'!$A$14:$C$56,3,FALSE)</f>
        <v>#DIV/0!</v>
      </c>
      <c r="W838" s="246" t="e">
        <f>IF(L838="nio",0,IF(Q838&gt;0,Q838*J838/AA838,0))*VLOOKUP(B838,'2-Kosten per locatie'!$A$14:$C$56,3,FALSE)</f>
        <v>#DIV/0!</v>
      </c>
      <c r="X838" s="337">
        <f>IF(L838="nio",0,IF(L838&gt;0,VLOOKUP(H838,'3-Productie normen'!A:L,VLOOKUP(L838,'3-Productie normen'!$B$35:$C$38,2,FALSE),FALSE)))</f>
        <v>0</v>
      </c>
      <c r="Y838" s="337">
        <f t="shared" si="186"/>
        <v>0</v>
      </c>
      <c r="Z838" s="337">
        <f t="shared" si="187"/>
        <v>0</v>
      </c>
      <c r="AA838" s="337">
        <f t="shared" si="188"/>
        <v>0</v>
      </c>
      <c r="AB838" s="338" t="str">
        <f>VLOOKUP(H838,'3-Productie normen'!A:O,12,FALSE)</f>
        <v>B</v>
      </c>
      <c r="AC838" s="338"/>
      <c r="AE838" s="339">
        <f t="shared" si="174"/>
        <v>6905.8</v>
      </c>
    </row>
    <row r="839" spans="1:31" ht="14.1" customHeight="1">
      <c r="A839" s="71">
        <v>839</v>
      </c>
      <c r="B839" s="482" t="s">
        <v>54</v>
      </c>
      <c r="C839" s="482"/>
      <c r="D839" s="485" t="s">
        <v>231</v>
      </c>
      <c r="E839" s="334" t="s">
        <v>574</v>
      </c>
      <c r="F839" s="513" t="s">
        <v>185</v>
      </c>
      <c r="G839" s="298" t="s">
        <v>310</v>
      </c>
      <c r="H839" s="314" t="s">
        <v>128</v>
      </c>
      <c r="I839" s="459" t="s">
        <v>225</v>
      </c>
      <c r="J839" s="341">
        <v>34.14</v>
      </c>
      <c r="K839" s="336">
        <f t="shared" si="176"/>
        <v>730</v>
      </c>
      <c r="L839" s="247">
        <v>255</v>
      </c>
      <c r="M839" s="247">
        <v>255</v>
      </c>
      <c r="N839" s="247">
        <v>102</v>
      </c>
      <c r="O839" s="247">
        <v>102</v>
      </c>
      <c r="P839" s="247">
        <v>8</v>
      </c>
      <c r="Q839" s="247">
        <v>8</v>
      </c>
      <c r="R839" s="246" t="e">
        <f>IF(L839="nio",0,IF(L839&gt;0,L839*J839/X839,0))*VLOOKUP(B839,'2-Kosten per locatie'!$A$14:$C$56,3,FALSE)</f>
        <v>#DIV/0!</v>
      </c>
      <c r="S839" s="246" t="e">
        <f>IF(L839="nio",0,IF(M839&gt;0,M839*J839/Y839,0))*VLOOKUP(B839,'2-Kosten per locatie'!$A$14:$C$56,3,FALSE)</f>
        <v>#DIV/0!</v>
      </c>
      <c r="T839" s="246" t="e">
        <f>IF(L839="nio",0,IF(N839&gt;0,N839*J839/Z839,0))*VLOOKUP(B839,'2-Kosten per locatie'!$A$14:$C$56,3,FALSE)</f>
        <v>#DIV/0!</v>
      </c>
      <c r="U839" s="246" t="e">
        <f>IF(L839="nio",0,IF(O839&gt;0,O839*J839/AA839,0))*VLOOKUP(B839,'2-Kosten per locatie'!$A$14:$C$56,3,FALSE)</f>
        <v>#DIV/0!</v>
      </c>
      <c r="V839" s="246" t="e">
        <f>IF(L839="nio",0,IF(P839&gt;0,P839*J839/Z839,0))*VLOOKUP(B839,'2-Kosten per locatie'!$A$14:$C$56,3,FALSE)</f>
        <v>#DIV/0!</v>
      </c>
      <c r="W839" s="246" t="e">
        <f>IF(L839="nio",0,IF(Q839&gt;0,Q839*J839/AA839,0))*VLOOKUP(B839,'2-Kosten per locatie'!$A$14:$C$56,3,FALSE)</f>
        <v>#DIV/0!</v>
      </c>
      <c r="X839" s="337">
        <f>IF(L839="nio",0,IF(L839&gt;0,VLOOKUP(H839,'3-Productie normen'!A:L,VLOOKUP(L839,'3-Productie normen'!$B$35:$C$38,2,FALSE),FALSE)))</f>
        <v>0</v>
      </c>
      <c r="Y839" s="337">
        <f t="shared" si="186"/>
        <v>0</v>
      </c>
      <c r="Z839" s="337">
        <f t="shared" si="187"/>
        <v>0</v>
      </c>
      <c r="AA839" s="337">
        <f t="shared" si="188"/>
        <v>0</v>
      </c>
      <c r="AB839" s="338" t="str">
        <f>VLOOKUP(H839,'3-Productie normen'!A:O,12,FALSE)</f>
        <v>B</v>
      </c>
      <c r="AC839" s="338"/>
      <c r="AE839" s="339">
        <f t="shared" si="174"/>
        <v>24922.2</v>
      </c>
    </row>
    <row r="840" spans="1:31" ht="14.1" customHeight="1">
      <c r="A840" s="71">
        <v>840</v>
      </c>
      <c r="B840" s="482" t="s">
        <v>54</v>
      </c>
      <c r="C840" s="482"/>
      <c r="D840" s="485" t="s">
        <v>231</v>
      </c>
      <c r="E840" s="334" t="s">
        <v>575</v>
      </c>
      <c r="F840" s="513" t="s">
        <v>185</v>
      </c>
      <c r="G840" s="298" t="s">
        <v>285</v>
      </c>
      <c r="H840" s="314" t="s">
        <v>141</v>
      </c>
      <c r="I840" s="69" t="s">
        <v>920</v>
      </c>
      <c r="J840" s="341">
        <v>0.96</v>
      </c>
      <c r="K840" s="336">
        <f t="shared" si="176"/>
        <v>730</v>
      </c>
      <c r="L840" s="247">
        <v>255</v>
      </c>
      <c r="M840" s="247">
        <v>255</v>
      </c>
      <c r="N840" s="247">
        <v>102</v>
      </c>
      <c r="O840" s="247">
        <v>102</v>
      </c>
      <c r="P840" s="247">
        <v>8</v>
      </c>
      <c r="Q840" s="247">
        <v>8</v>
      </c>
      <c r="R840" s="246" t="e">
        <f>IF(L840="nio",0,IF(L840&gt;0,L840*J840/X840,0))*VLOOKUP(B840,'2-Kosten per locatie'!$A$14:$C$56,3,FALSE)</f>
        <v>#DIV/0!</v>
      </c>
      <c r="S840" s="246" t="e">
        <f>IF(L840="nio",0,IF(M840&gt;0,M840*J840/Y840,0))*VLOOKUP(B840,'2-Kosten per locatie'!$A$14:$C$56,3,FALSE)</f>
        <v>#DIV/0!</v>
      </c>
      <c r="T840" s="246" t="e">
        <f>IF(L840="nio",0,IF(N840&gt;0,N840*J840/Z840,0))*VLOOKUP(B840,'2-Kosten per locatie'!$A$14:$C$56,3,FALSE)</f>
        <v>#DIV/0!</v>
      </c>
      <c r="U840" s="246" t="e">
        <f>IF(L840="nio",0,IF(O840&gt;0,O840*J840/AA840,0))*VLOOKUP(B840,'2-Kosten per locatie'!$A$14:$C$56,3,FALSE)</f>
        <v>#DIV/0!</v>
      </c>
      <c r="V840" s="246" t="e">
        <f>IF(L840="nio",0,IF(P840&gt;0,P840*J840/Z840,0))*VLOOKUP(B840,'2-Kosten per locatie'!$A$14:$C$56,3,FALSE)</f>
        <v>#DIV/0!</v>
      </c>
      <c r="W840" s="246" t="e">
        <f>IF(L840="nio",0,IF(Q840&gt;0,Q840*J840/AA840,0))*VLOOKUP(B840,'2-Kosten per locatie'!$A$14:$C$56,3,FALSE)</f>
        <v>#DIV/0!</v>
      </c>
      <c r="X840" s="337">
        <f>IF(L840="nio",0,IF(L840&gt;0,VLOOKUP(H840,'3-Productie normen'!A:L,VLOOKUP(L840,'3-Productie normen'!$B$35:$C$38,2,FALSE),FALSE)))</f>
        <v>0</v>
      </c>
      <c r="Y840" s="337">
        <f t="shared" si="186"/>
        <v>0</v>
      </c>
      <c r="Z840" s="337">
        <f t="shared" si="187"/>
        <v>0</v>
      </c>
      <c r="AA840" s="337">
        <f t="shared" si="188"/>
        <v>0</v>
      </c>
      <c r="AB840" s="338" t="str">
        <f>VLOOKUP(H840,'3-Productie normen'!A:O,12,FALSE)</f>
        <v>S</v>
      </c>
      <c r="AC840" s="338"/>
      <c r="AE840" s="339">
        <f t="shared" si="174"/>
        <v>700.8</v>
      </c>
    </row>
    <row r="841" spans="1:31" ht="14.1" customHeight="1">
      <c r="A841" s="71">
        <v>841</v>
      </c>
      <c r="B841" s="482" t="s">
        <v>54</v>
      </c>
      <c r="C841" s="482"/>
      <c r="D841" s="485" t="s">
        <v>231</v>
      </c>
      <c r="E841" s="334" t="s">
        <v>577</v>
      </c>
      <c r="F841" s="513" t="s">
        <v>197</v>
      </c>
      <c r="G841" s="298" t="s">
        <v>301</v>
      </c>
      <c r="H841" s="317" t="s">
        <v>148</v>
      </c>
      <c r="I841" s="69" t="s">
        <v>927</v>
      </c>
      <c r="J841" s="341">
        <v>0</v>
      </c>
      <c r="K841" s="336">
        <f t="shared" ref="K841" si="191">SUM(L841:Q841)</f>
        <v>0</v>
      </c>
      <c r="L841" s="247" t="s">
        <v>199</v>
      </c>
      <c r="M841" s="247"/>
      <c r="N841" s="247"/>
      <c r="O841" s="247"/>
      <c r="P841" s="247"/>
      <c r="Q841" s="247"/>
      <c r="R841" s="246">
        <f>IF(L841="nio",0,IF(L841&gt;0,L841*J841/X841,0))*VLOOKUP(B841,'2-Kosten per locatie'!$A$14:$C$56,3,FALSE)</f>
        <v>0</v>
      </c>
      <c r="S841" s="246">
        <f>IF(L841="nio",0,IF(M841&gt;0,M841*J841/Y841,0))*VLOOKUP(B841,'2-Kosten per locatie'!$A$14:$C$56,3,FALSE)</f>
        <v>0</v>
      </c>
      <c r="T841" s="246">
        <f>IF(L841="nio",0,IF(N841&gt;0,N841*J841/Z841,0))*VLOOKUP(B841,'2-Kosten per locatie'!$A$14:$C$56,3,FALSE)</f>
        <v>0</v>
      </c>
      <c r="U841" s="246">
        <f>IF(L841="nio",0,IF(O841&gt;0,O841*J841/AA841,0))*VLOOKUP(B841,'2-Kosten per locatie'!$A$14:$C$56,3,FALSE)</f>
        <v>0</v>
      </c>
      <c r="V841" s="246">
        <f>IF(L841="nio",0,IF(P841&gt;0,P841*J841/Z841,0))*VLOOKUP(B841,'2-Kosten per locatie'!$A$14:$C$56,3,FALSE)</f>
        <v>0</v>
      </c>
      <c r="W841" s="246">
        <f>IF(L841="nio",0,IF(Q841&gt;0,Q841*J841/AA841,0))*VLOOKUP(B841,'2-Kosten per locatie'!$A$14:$C$56,3,FALSE)</f>
        <v>0</v>
      </c>
      <c r="X841" s="337">
        <f>IF(L841="nio",0,IF(L841&gt;0,VLOOKUP(H841,'3-Productie normen'!A:L,VLOOKUP(L841,'3-Productie normen'!$B$35:$C$38,2,FALSE),FALSE)))</f>
        <v>0</v>
      </c>
      <c r="Y841" s="337">
        <f t="shared" si="186"/>
        <v>0</v>
      </c>
      <c r="Z841" s="337">
        <f t="shared" si="187"/>
        <v>0</v>
      </c>
      <c r="AA841" s="337">
        <f t="shared" si="188"/>
        <v>0</v>
      </c>
      <c r="AB841" s="338">
        <f>VLOOKUP(H841,'3-Productie normen'!A:O,12,FALSE)</f>
        <v>0</v>
      </c>
      <c r="AC841" s="338"/>
      <c r="AE841" s="339">
        <f t="shared" si="174"/>
        <v>0</v>
      </c>
    </row>
    <row r="842" spans="1:31" ht="14.1" customHeight="1">
      <c r="A842" s="71">
        <v>842</v>
      </c>
      <c r="B842" s="482" t="s">
        <v>54</v>
      </c>
      <c r="C842" s="482"/>
      <c r="D842" s="485" t="s">
        <v>231</v>
      </c>
      <c r="E842" s="334" t="s">
        <v>578</v>
      </c>
      <c r="F842" s="513" t="s">
        <v>185</v>
      </c>
      <c r="G842" s="298" t="s">
        <v>310</v>
      </c>
      <c r="H842" s="314" t="s">
        <v>128</v>
      </c>
      <c r="I842" s="459" t="s">
        <v>225</v>
      </c>
      <c r="J842" s="341">
        <v>10.17</v>
      </c>
      <c r="K842" s="336">
        <f t="shared" si="176"/>
        <v>730</v>
      </c>
      <c r="L842" s="247">
        <v>255</v>
      </c>
      <c r="M842" s="247">
        <v>255</v>
      </c>
      <c r="N842" s="247">
        <v>102</v>
      </c>
      <c r="O842" s="247">
        <v>102</v>
      </c>
      <c r="P842" s="247">
        <v>8</v>
      </c>
      <c r="Q842" s="247">
        <v>8</v>
      </c>
      <c r="R842" s="246" t="e">
        <f>IF(L842="nio",0,IF(L842&gt;0,L842*J842/X842,0))*VLOOKUP(B842,'2-Kosten per locatie'!$A$14:$C$56,3,FALSE)</f>
        <v>#DIV/0!</v>
      </c>
      <c r="S842" s="246" t="e">
        <f>IF(L842="nio",0,IF(M842&gt;0,M842*J842/Y842,0))*VLOOKUP(B842,'2-Kosten per locatie'!$A$14:$C$56,3,FALSE)</f>
        <v>#DIV/0!</v>
      </c>
      <c r="T842" s="246" t="e">
        <f>IF(L842="nio",0,IF(N842&gt;0,N842*J842/Z842,0))*VLOOKUP(B842,'2-Kosten per locatie'!$A$14:$C$56,3,FALSE)</f>
        <v>#DIV/0!</v>
      </c>
      <c r="U842" s="246" t="e">
        <f>IF(L842="nio",0,IF(O842&gt;0,O842*J842/AA842,0))*VLOOKUP(B842,'2-Kosten per locatie'!$A$14:$C$56,3,FALSE)</f>
        <v>#DIV/0!</v>
      </c>
      <c r="V842" s="246" t="e">
        <f>IF(L842="nio",0,IF(P842&gt;0,P842*J842/Z842,0))*VLOOKUP(B842,'2-Kosten per locatie'!$A$14:$C$56,3,FALSE)</f>
        <v>#DIV/0!</v>
      </c>
      <c r="W842" s="246" t="e">
        <f>IF(L842="nio",0,IF(Q842&gt;0,Q842*J842/AA842,0))*VLOOKUP(B842,'2-Kosten per locatie'!$A$14:$C$56,3,FALSE)</f>
        <v>#DIV/0!</v>
      </c>
      <c r="X842" s="337">
        <f>IF(L842="nio",0,IF(L842&gt;0,VLOOKUP(H842,'3-Productie normen'!A:L,VLOOKUP(L842,'3-Productie normen'!$B$35:$C$38,2,FALSE),FALSE)))</f>
        <v>0</v>
      </c>
      <c r="Y842" s="337">
        <f t="shared" si="186"/>
        <v>0</v>
      </c>
      <c r="Z842" s="337">
        <f t="shared" si="187"/>
        <v>0</v>
      </c>
      <c r="AA842" s="337">
        <f t="shared" si="188"/>
        <v>0</v>
      </c>
      <c r="AB842" s="338" t="str">
        <f>VLOOKUP(H842,'3-Productie normen'!A:O,12,FALSE)</f>
        <v>B</v>
      </c>
      <c r="AC842" s="338"/>
      <c r="AE842" s="339">
        <f t="shared" ref="AE842:AE905" si="192">K842*J842</f>
        <v>7424.1</v>
      </c>
    </row>
    <row r="843" spans="1:31" ht="14.1" customHeight="1">
      <c r="A843" s="71">
        <v>843</v>
      </c>
      <c r="B843" s="482" t="s">
        <v>54</v>
      </c>
      <c r="C843" s="482"/>
      <c r="D843" s="485" t="s">
        <v>231</v>
      </c>
      <c r="E843" s="334" t="s">
        <v>634</v>
      </c>
      <c r="F843" s="513" t="s">
        <v>185</v>
      </c>
      <c r="G843" s="298" t="s">
        <v>633</v>
      </c>
      <c r="H843" s="314" t="s">
        <v>145</v>
      </c>
      <c r="I843" s="459" t="s">
        <v>225</v>
      </c>
      <c r="J843" s="341">
        <v>10.83</v>
      </c>
      <c r="K843" s="336">
        <f t="shared" si="176"/>
        <v>730</v>
      </c>
      <c r="L843" s="247">
        <v>255</v>
      </c>
      <c r="M843" s="247">
        <v>255</v>
      </c>
      <c r="N843" s="247">
        <v>102</v>
      </c>
      <c r="O843" s="247">
        <v>102</v>
      </c>
      <c r="P843" s="247">
        <v>8</v>
      </c>
      <c r="Q843" s="247">
        <v>8</v>
      </c>
      <c r="R843" s="246" t="e">
        <f>IF(L843="nio",0,IF(L843&gt;0,L843*J843/X843,0))*VLOOKUP(B843,'2-Kosten per locatie'!$A$14:$C$56,3,FALSE)</f>
        <v>#DIV/0!</v>
      </c>
      <c r="S843" s="246" t="e">
        <f>IF(L843="nio",0,IF(M843&gt;0,M843*J843/Y843,0))*VLOOKUP(B843,'2-Kosten per locatie'!$A$14:$C$56,3,FALSE)</f>
        <v>#DIV/0!</v>
      </c>
      <c r="T843" s="246" t="e">
        <f>IF(L843="nio",0,IF(N843&gt;0,N843*J843/Z843,0))*VLOOKUP(B843,'2-Kosten per locatie'!$A$14:$C$56,3,FALSE)</f>
        <v>#DIV/0!</v>
      </c>
      <c r="U843" s="246" t="e">
        <f>IF(L843="nio",0,IF(O843&gt;0,O843*J843/AA843,0))*VLOOKUP(B843,'2-Kosten per locatie'!$A$14:$C$56,3,FALSE)</f>
        <v>#DIV/0!</v>
      </c>
      <c r="V843" s="246" t="e">
        <f>IF(L843="nio",0,IF(P843&gt;0,P843*J843/Z843,0))*VLOOKUP(B843,'2-Kosten per locatie'!$A$14:$C$56,3,FALSE)</f>
        <v>#DIV/0!</v>
      </c>
      <c r="W843" s="246" t="e">
        <f>IF(L843="nio",0,IF(Q843&gt;0,Q843*J843/AA843,0))*VLOOKUP(B843,'2-Kosten per locatie'!$A$14:$C$56,3,FALSE)</f>
        <v>#DIV/0!</v>
      </c>
      <c r="X843" s="337">
        <f>IF(L843="nio",0,IF(L843&gt;0,VLOOKUP(H843,'3-Productie normen'!A:L,VLOOKUP(L843,'3-Productie normen'!$B$35:$C$38,2,FALSE),FALSE)))</f>
        <v>0</v>
      </c>
      <c r="Y843" s="337">
        <f t="shared" si="186"/>
        <v>0</v>
      </c>
      <c r="Z843" s="337">
        <f t="shared" si="187"/>
        <v>0</v>
      </c>
      <c r="AA843" s="337">
        <f t="shared" si="188"/>
        <v>0</v>
      </c>
      <c r="AB843" s="338" t="str">
        <f>VLOOKUP(H843,'3-Productie normen'!A:O,12,FALSE)</f>
        <v>B</v>
      </c>
      <c r="AC843" s="338"/>
      <c r="AE843" s="339">
        <f t="shared" si="192"/>
        <v>7905.9</v>
      </c>
    </row>
    <row r="844" spans="1:31" ht="14.1" customHeight="1">
      <c r="A844" s="71">
        <v>844</v>
      </c>
      <c r="B844" s="482" t="s">
        <v>54</v>
      </c>
      <c r="C844" s="482"/>
      <c r="D844" s="485" t="s">
        <v>231</v>
      </c>
      <c r="E844" s="334" t="s">
        <v>580</v>
      </c>
      <c r="F844" s="513" t="s">
        <v>185</v>
      </c>
      <c r="G844" s="298" t="s">
        <v>285</v>
      </c>
      <c r="H844" s="314" t="s">
        <v>141</v>
      </c>
      <c r="I844" s="69" t="s">
        <v>920</v>
      </c>
      <c r="J844" s="341">
        <v>1.48</v>
      </c>
      <c r="K844" s="336">
        <f t="shared" si="176"/>
        <v>730</v>
      </c>
      <c r="L844" s="247">
        <v>255</v>
      </c>
      <c r="M844" s="247">
        <v>255</v>
      </c>
      <c r="N844" s="247">
        <v>102</v>
      </c>
      <c r="O844" s="247">
        <v>102</v>
      </c>
      <c r="P844" s="247">
        <v>8</v>
      </c>
      <c r="Q844" s="247">
        <v>8</v>
      </c>
      <c r="R844" s="246" t="e">
        <f>IF(L844="nio",0,IF(L844&gt;0,L844*J844/X844,0))*VLOOKUP(B844,'2-Kosten per locatie'!$A$14:$C$56,3,FALSE)</f>
        <v>#DIV/0!</v>
      </c>
      <c r="S844" s="246" t="e">
        <f>IF(L844="nio",0,IF(M844&gt;0,M844*J844/Y844,0))*VLOOKUP(B844,'2-Kosten per locatie'!$A$14:$C$56,3,FALSE)</f>
        <v>#DIV/0!</v>
      </c>
      <c r="T844" s="246" t="e">
        <f>IF(L844="nio",0,IF(N844&gt;0,N844*J844/Z844,0))*VLOOKUP(B844,'2-Kosten per locatie'!$A$14:$C$56,3,FALSE)</f>
        <v>#DIV/0!</v>
      </c>
      <c r="U844" s="246" t="e">
        <f>IF(L844="nio",0,IF(O844&gt;0,O844*J844/AA844,0))*VLOOKUP(B844,'2-Kosten per locatie'!$A$14:$C$56,3,FALSE)</f>
        <v>#DIV/0!</v>
      </c>
      <c r="V844" s="246" t="e">
        <f>IF(L844="nio",0,IF(P844&gt;0,P844*J844/Z844,0))*VLOOKUP(B844,'2-Kosten per locatie'!$A$14:$C$56,3,FALSE)</f>
        <v>#DIV/0!</v>
      </c>
      <c r="W844" s="246" t="e">
        <f>IF(L844="nio",0,IF(Q844&gt;0,Q844*J844/AA844,0))*VLOOKUP(B844,'2-Kosten per locatie'!$A$14:$C$56,3,FALSE)</f>
        <v>#DIV/0!</v>
      </c>
      <c r="X844" s="337">
        <f>IF(L844="nio",0,IF(L844&gt;0,VLOOKUP(H844,'3-Productie normen'!A:L,VLOOKUP(L844,'3-Productie normen'!$B$35:$C$38,2,FALSE),FALSE)))</f>
        <v>0</v>
      </c>
      <c r="Y844" s="337">
        <f t="shared" si="186"/>
        <v>0</v>
      </c>
      <c r="Z844" s="337">
        <f t="shared" si="187"/>
        <v>0</v>
      </c>
      <c r="AA844" s="337">
        <f t="shared" si="188"/>
        <v>0</v>
      </c>
      <c r="AB844" s="338" t="str">
        <f>VLOOKUP(H844,'3-Productie normen'!A:O,12,FALSE)</f>
        <v>S</v>
      </c>
      <c r="AC844" s="338"/>
      <c r="AE844" s="339">
        <f t="shared" si="192"/>
        <v>1080.4000000000001</v>
      </c>
    </row>
    <row r="845" spans="1:31" ht="14.1" customHeight="1">
      <c r="A845" s="71">
        <v>845</v>
      </c>
      <c r="B845" s="482" t="s">
        <v>54</v>
      </c>
      <c r="C845" s="482"/>
      <c r="D845" s="485" t="s">
        <v>231</v>
      </c>
      <c r="E845" s="334" t="s">
        <v>582</v>
      </c>
      <c r="F845" s="513" t="s">
        <v>185</v>
      </c>
      <c r="G845" s="298" t="s">
        <v>285</v>
      </c>
      <c r="H845" s="314" t="s">
        <v>141</v>
      </c>
      <c r="I845" s="69" t="s">
        <v>920</v>
      </c>
      <c r="J845" s="341">
        <v>0.96</v>
      </c>
      <c r="K845" s="336">
        <f t="shared" si="176"/>
        <v>730</v>
      </c>
      <c r="L845" s="247">
        <v>255</v>
      </c>
      <c r="M845" s="247">
        <v>255</v>
      </c>
      <c r="N845" s="247">
        <v>102</v>
      </c>
      <c r="O845" s="247">
        <v>102</v>
      </c>
      <c r="P845" s="247">
        <v>8</v>
      </c>
      <c r="Q845" s="247">
        <v>8</v>
      </c>
      <c r="R845" s="246" t="e">
        <f>IF(L845="nio",0,IF(L845&gt;0,L845*J845/X845,0))*VLOOKUP(B845,'2-Kosten per locatie'!$A$14:$C$56,3,FALSE)</f>
        <v>#DIV/0!</v>
      </c>
      <c r="S845" s="246" t="e">
        <f>IF(L845="nio",0,IF(M845&gt;0,M845*J845/Y845,0))*VLOOKUP(B845,'2-Kosten per locatie'!$A$14:$C$56,3,FALSE)</f>
        <v>#DIV/0!</v>
      </c>
      <c r="T845" s="246" t="e">
        <f>IF(L845="nio",0,IF(N845&gt;0,N845*J845/Z845,0))*VLOOKUP(B845,'2-Kosten per locatie'!$A$14:$C$56,3,FALSE)</f>
        <v>#DIV/0!</v>
      </c>
      <c r="U845" s="246" t="e">
        <f>IF(L845="nio",0,IF(O845&gt;0,O845*J845/AA845,0))*VLOOKUP(B845,'2-Kosten per locatie'!$A$14:$C$56,3,FALSE)</f>
        <v>#DIV/0!</v>
      </c>
      <c r="V845" s="246" t="e">
        <f>IF(L845="nio",0,IF(P845&gt;0,P845*J845/Z845,0))*VLOOKUP(B845,'2-Kosten per locatie'!$A$14:$C$56,3,FALSE)</f>
        <v>#DIV/0!</v>
      </c>
      <c r="W845" s="246" t="e">
        <f>IF(L845="nio",0,IF(Q845&gt;0,Q845*J845/AA845,0))*VLOOKUP(B845,'2-Kosten per locatie'!$A$14:$C$56,3,FALSE)</f>
        <v>#DIV/0!</v>
      </c>
      <c r="X845" s="337">
        <f>IF(L845="nio",0,IF(L845&gt;0,VLOOKUP(H845,'3-Productie normen'!A:L,VLOOKUP(L845,'3-Productie normen'!$B$35:$C$38,2,FALSE),FALSE)))</f>
        <v>0</v>
      </c>
      <c r="Y845" s="337">
        <f t="shared" si="186"/>
        <v>0</v>
      </c>
      <c r="Z845" s="337">
        <f t="shared" si="187"/>
        <v>0</v>
      </c>
      <c r="AA845" s="337">
        <f t="shared" si="188"/>
        <v>0</v>
      </c>
      <c r="AB845" s="338" t="str">
        <f>VLOOKUP(H845,'3-Productie normen'!A:O,12,FALSE)</f>
        <v>S</v>
      </c>
      <c r="AC845" s="338"/>
      <c r="AE845" s="339">
        <f t="shared" si="192"/>
        <v>700.8</v>
      </c>
    </row>
    <row r="846" spans="1:31" ht="14.1" customHeight="1">
      <c r="A846" s="71">
        <v>846</v>
      </c>
      <c r="B846" s="482" t="s">
        <v>54</v>
      </c>
      <c r="C846" s="482"/>
      <c r="D846" s="485" t="s">
        <v>231</v>
      </c>
      <c r="E846" s="334" t="s">
        <v>583</v>
      </c>
      <c r="F846" s="513" t="s">
        <v>185</v>
      </c>
      <c r="G846" s="298" t="s">
        <v>787</v>
      </c>
      <c r="H846" s="314" t="s">
        <v>138</v>
      </c>
      <c r="I846" s="459" t="s">
        <v>225</v>
      </c>
      <c r="J846" s="341">
        <v>7.29</v>
      </c>
      <c r="K846" s="336">
        <f t="shared" si="176"/>
        <v>730</v>
      </c>
      <c r="L846" s="247">
        <v>255</v>
      </c>
      <c r="M846" s="247">
        <v>255</v>
      </c>
      <c r="N846" s="247">
        <v>102</v>
      </c>
      <c r="O846" s="247">
        <v>102</v>
      </c>
      <c r="P846" s="247">
        <v>8</v>
      </c>
      <c r="Q846" s="247">
        <v>8</v>
      </c>
      <c r="R846" s="246" t="e">
        <f>IF(L846="nio",0,IF(L846&gt;0,L846*J846/X846,0))*VLOOKUP(B846,'2-Kosten per locatie'!$A$14:$C$56,3,FALSE)</f>
        <v>#DIV/0!</v>
      </c>
      <c r="S846" s="246" t="e">
        <f>IF(L846="nio",0,IF(M846&gt;0,M846*J846/Y846,0))*VLOOKUP(B846,'2-Kosten per locatie'!$A$14:$C$56,3,FALSE)</f>
        <v>#DIV/0!</v>
      </c>
      <c r="T846" s="246" t="e">
        <f>IF(L846="nio",0,IF(N846&gt;0,N846*J846/Z846,0))*VLOOKUP(B846,'2-Kosten per locatie'!$A$14:$C$56,3,FALSE)</f>
        <v>#DIV/0!</v>
      </c>
      <c r="U846" s="246" t="e">
        <f>IF(L846="nio",0,IF(O846&gt;0,O846*J846/AA846,0))*VLOOKUP(B846,'2-Kosten per locatie'!$A$14:$C$56,3,FALSE)</f>
        <v>#DIV/0!</v>
      </c>
      <c r="V846" s="246" t="e">
        <f>IF(L846="nio",0,IF(P846&gt;0,P846*J846/Z846,0))*VLOOKUP(B846,'2-Kosten per locatie'!$A$14:$C$56,3,FALSE)</f>
        <v>#DIV/0!</v>
      </c>
      <c r="W846" s="246" t="e">
        <f>IF(L846="nio",0,IF(Q846&gt;0,Q846*J846/AA846,0))*VLOOKUP(B846,'2-Kosten per locatie'!$A$14:$C$56,3,FALSE)</f>
        <v>#DIV/0!</v>
      </c>
      <c r="X846" s="337">
        <f>IF(L846="nio",0,IF(L846&gt;0,VLOOKUP(H846,'3-Productie normen'!A:L,VLOOKUP(L846,'3-Productie normen'!$B$35:$C$38,2,FALSE),FALSE)))</f>
        <v>0</v>
      </c>
      <c r="Y846" s="337">
        <f t="shared" si="186"/>
        <v>0</v>
      </c>
      <c r="Z846" s="337">
        <f t="shared" si="187"/>
        <v>0</v>
      </c>
      <c r="AA846" s="337">
        <f t="shared" si="188"/>
        <v>0</v>
      </c>
      <c r="AB846" s="338" t="str">
        <f>VLOOKUP(H846,'3-Productie normen'!A:O,12,FALSE)</f>
        <v>V</v>
      </c>
      <c r="AC846" s="338"/>
      <c r="AE846" s="339">
        <f t="shared" si="192"/>
        <v>5321.7</v>
      </c>
    </row>
    <row r="847" spans="1:31" ht="14.1" customHeight="1">
      <c r="A847" s="71">
        <v>847</v>
      </c>
      <c r="B847" s="482" t="s">
        <v>66</v>
      </c>
      <c r="C847" s="482"/>
      <c r="D847" s="485" t="s">
        <v>231</v>
      </c>
      <c r="E847" s="334" t="s">
        <v>962</v>
      </c>
      <c r="F847" s="513" t="s">
        <v>185</v>
      </c>
      <c r="G847" s="298" t="s">
        <v>291</v>
      </c>
      <c r="H847" s="314" t="s">
        <v>135</v>
      </c>
      <c r="I847" s="459" t="s">
        <v>225</v>
      </c>
      <c r="J847" s="341">
        <v>1.87</v>
      </c>
      <c r="K847" s="336">
        <f t="shared" si="176"/>
        <v>730</v>
      </c>
      <c r="L847" s="247">
        <v>255</v>
      </c>
      <c r="M847" s="247">
        <v>255</v>
      </c>
      <c r="N847" s="247">
        <v>102</v>
      </c>
      <c r="O847" s="247">
        <v>102</v>
      </c>
      <c r="P847" s="247">
        <v>8</v>
      </c>
      <c r="Q847" s="247">
        <v>8</v>
      </c>
      <c r="R847" s="246" t="e">
        <f>IF(L847="nio",0,IF(L847&gt;0,L847*J847/X847,0))*VLOOKUP(B847,'2-Kosten per locatie'!$A$14:$C$56,3,FALSE)</f>
        <v>#DIV/0!</v>
      </c>
      <c r="S847" s="246" t="e">
        <f>IF(L847="nio",0,IF(M847&gt;0,M847*J847/Y847,0))*VLOOKUP(B847,'2-Kosten per locatie'!$A$14:$C$56,3,FALSE)</f>
        <v>#DIV/0!</v>
      </c>
      <c r="T847" s="246" t="e">
        <f>IF(L847="nio",0,IF(N847&gt;0,N847*J847/Z847,0))*VLOOKUP(B847,'2-Kosten per locatie'!$A$14:$C$56,3,FALSE)</f>
        <v>#DIV/0!</v>
      </c>
      <c r="U847" s="246" t="e">
        <f>IF(L847="nio",0,IF(O847&gt;0,O847*J847/AA847,0))*VLOOKUP(B847,'2-Kosten per locatie'!$A$14:$C$56,3,FALSE)</f>
        <v>#DIV/0!</v>
      </c>
      <c r="V847" s="246" t="e">
        <f>IF(L847="nio",0,IF(P847&gt;0,P847*J847/Z847,0))*VLOOKUP(B847,'2-Kosten per locatie'!$A$14:$C$56,3,FALSE)</f>
        <v>#DIV/0!</v>
      </c>
      <c r="W847" s="246" t="e">
        <f>IF(L847="nio",0,IF(Q847&gt;0,Q847*J847/AA847,0))*VLOOKUP(B847,'2-Kosten per locatie'!$A$14:$C$56,3,FALSE)</f>
        <v>#DIV/0!</v>
      </c>
      <c r="X847" s="337">
        <f>IF(L847="nio",0,IF(L847&gt;0,VLOOKUP(H847,'3-Productie normen'!A:L,VLOOKUP(L847,'3-Productie normen'!$B$35:$C$38,2,FALSE),FALSE)))</f>
        <v>0</v>
      </c>
      <c r="Y847" s="337">
        <f t="shared" si="186"/>
        <v>0</v>
      </c>
      <c r="Z847" s="337">
        <f t="shared" si="187"/>
        <v>0</v>
      </c>
      <c r="AA847" s="337">
        <f t="shared" si="188"/>
        <v>0</v>
      </c>
      <c r="AB847" s="338" t="str">
        <f>VLOOKUP(H847,'3-Productie normen'!A:O,12,FALSE)</f>
        <v>V</v>
      </c>
      <c r="AC847" s="338"/>
      <c r="AE847" s="339">
        <f t="shared" si="192"/>
        <v>1365.1000000000001</v>
      </c>
    </row>
    <row r="848" spans="1:31" ht="14.1" customHeight="1">
      <c r="A848" s="71">
        <v>848</v>
      </c>
      <c r="B848" s="482" t="s">
        <v>66</v>
      </c>
      <c r="C848" s="482"/>
      <c r="D848" s="485" t="s">
        <v>231</v>
      </c>
      <c r="E848" s="334" t="s">
        <v>963</v>
      </c>
      <c r="F848" s="513" t="s">
        <v>197</v>
      </c>
      <c r="G848" s="298" t="s">
        <v>301</v>
      </c>
      <c r="H848" s="317" t="s">
        <v>148</v>
      </c>
      <c r="I848" s="69" t="s">
        <v>927</v>
      </c>
      <c r="J848" s="341">
        <v>0</v>
      </c>
      <c r="K848" s="336">
        <f t="shared" ref="K848" si="193">SUM(L848:Q848)</f>
        <v>0</v>
      </c>
      <c r="L848" s="247" t="s">
        <v>199</v>
      </c>
      <c r="M848" s="247"/>
      <c r="N848" s="247"/>
      <c r="O848" s="247"/>
      <c r="P848" s="247"/>
      <c r="Q848" s="247"/>
      <c r="R848" s="246">
        <f>IF(L848="nio",0,IF(L848&gt;0,L848*J848/X848,0))*VLOOKUP(B848,'2-Kosten per locatie'!$A$14:$C$56,3,FALSE)</f>
        <v>0</v>
      </c>
      <c r="S848" s="246">
        <f>IF(L848="nio",0,IF(M848&gt;0,M848*J848/Y848,0))*VLOOKUP(B848,'2-Kosten per locatie'!$A$14:$C$56,3,FALSE)</f>
        <v>0</v>
      </c>
      <c r="T848" s="246">
        <f>IF(L848="nio",0,IF(N848&gt;0,N848*J848/Z848,0))*VLOOKUP(B848,'2-Kosten per locatie'!$A$14:$C$56,3,FALSE)</f>
        <v>0</v>
      </c>
      <c r="U848" s="246">
        <f>IF(L848="nio",0,IF(O848&gt;0,O848*J848/AA848,0))*VLOOKUP(B848,'2-Kosten per locatie'!$A$14:$C$56,3,FALSE)</f>
        <v>0</v>
      </c>
      <c r="V848" s="246">
        <f>IF(L848="nio",0,IF(P848&gt;0,P848*J848/Z848,0))*VLOOKUP(B848,'2-Kosten per locatie'!$A$14:$C$56,3,FALSE)</f>
        <v>0</v>
      </c>
      <c r="W848" s="246">
        <f>IF(L848="nio",0,IF(Q848&gt;0,Q848*J848/AA848,0))*VLOOKUP(B848,'2-Kosten per locatie'!$A$14:$C$56,3,FALSE)</f>
        <v>0</v>
      </c>
      <c r="X848" s="337">
        <f>IF(L848="nio",0,IF(L848&gt;0,VLOOKUP(H848,'3-Productie normen'!A:L,VLOOKUP(L848,'3-Productie normen'!$B$35:$C$38,2,FALSE),FALSE)))</f>
        <v>0</v>
      </c>
      <c r="Y848" s="337">
        <f t="shared" si="186"/>
        <v>0</v>
      </c>
      <c r="Z848" s="337">
        <f t="shared" si="187"/>
        <v>0</v>
      </c>
      <c r="AA848" s="337">
        <f t="shared" si="188"/>
        <v>0</v>
      </c>
      <c r="AB848" s="338">
        <f>VLOOKUP(H848,'3-Productie normen'!A:O,12,FALSE)</f>
        <v>0</v>
      </c>
      <c r="AC848" s="338"/>
      <c r="AE848" s="339">
        <f t="shared" si="192"/>
        <v>0</v>
      </c>
    </row>
    <row r="849" spans="1:31" ht="14.1" customHeight="1">
      <c r="A849" s="71">
        <v>849</v>
      </c>
      <c r="B849" s="482" t="s">
        <v>66</v>
      </c>
      <c r="C849" s="482"/>
      <c r="D849" s="485" t="s">
        <v>231</v>
      </c>
      <c r="E849" s="334" t="s">
        <v>964</v>
      </c>
      <c r="F849" s="513" t="s">
        <v>185</v>
      </c>
      <c r="G849" s="298" t="s">
        <v>285</v>
      </c>
      <c r="H849" s="314" t="s">
        <v>141</v>
      </c>
      <c r="I849" s="69" t="s">
        <v>920</v>
      </c>
      <c r="J849" s="341">
        <v>2.8</v>
      </c>
      <c r="K849" s="336">
        <f t="shared" si="176"/>
        <v>730</v>
      </c>
      <c r="L849" s="247">
        <v>255</v>
      </c>
      <c r="M849" s="247">
        <v>255</v>
      </c>
      <c r="N849" s="247">
        <v>102</v>
      </c>
      <c r="O849" s="247">
        <v>102</v>
      </c>
      <c r="P849" s="247">
        <v>8</v>
      </c>
      <c r="Q849" s="247">
        <v>8</v>
      </c>
      <c r="R849" s="246" t="e">
        <f>IF(L849="nio",0,IF(L849&gt;0,L849*J849/X849,0))*VLOOKUP(B849,'2-Kosten per locatie'!$A$14:$C$56,3,FALSE)</f>
        <v>#DIV/0!</v>
      </c>
      <c r="S849" s="246" t="e">
        <f>IF(L849="nio",0,IF(M849&gt;0,M849*J849/Y849,0))*VLOOKUP(B849,'2-Kosten per locatie'!$A$14:$C$56,3,FALSE)</f>
        <v>#DIV/0!</v>
      </c>
      <c r="T849" s="246" t="e">
        <f>IF(L849="nio",0,IF(N849&gt;0,N849*J849/Z849,0))*VLOOKUP(B849,'2-Kosten per locatie'!$A$14:$C$56,3,FALSE)</f>
        <v>#DIV/0!</v>
      </c>
      <c r="U849" s="246" t="e">
        <f>IF(L849="nio",0,IF(O849&gt;0,O849*J849/AA849,0))*VLOOKUP(B849,'2-Kosten per locatie'!$A$14:$C$56,3,FALSE)</f>
        <v>#DIV/0!</v>
      </c>
      <c r="V849" s="246" t="e">
        <f>IF(L849="nio",0,IF(P849&gt;0,P849*J849/Z849,0))*VLOOKUP(B849,'2-Kosten per locatie'!$A$14:$C$56,3,FALSE)</f>
        <v>#DIV/0!</v>
      </c>
      <c r="W849" s="246" t="e">
        <f>IF(L849="nio",0,IF(Q849&gt;0,Q849*J849/AA849,0))*VLOOKUP(B849,'2-Kosten per locatie'!$A$14:$C$56,3,FALSE)</f>
        <v>#DIV/0!</v>
      </c>
      <c r="X849" s="337">
        <f>IF(L849="nio",0,IF(L849&gt;0,VLOOKUP(H849,'3-Productie normen'!A:L,VLOOKUP(L849,'3-Productie normen'!$B$35:$C$38,2,FALSE),FALSE)))</f>
        <v>0</v>
      </c>
      <c r="Y849" s="337">
        <f t="shared" si="186"/>
        <v>0</v>
      </c>
      <c r="Z849" s="337">
        <f t="shared" si="187"/>
        <v>0</v>
      </c>
      <c r="AA849" s="337">
        <f t="shared" si="188"/>
        <v>0</v>
      </c>
      <c r="AB849" s="338" t="str">
        <f>VLOOKUP(H849,'3-Productie normen'!A:O,12,FALSE)</f>
        <v>S</v>
      </c>
      <c r="AC849" s="338"/>
      <c r="AE849" s="339">
        <f t="shared" si="192"/>
        <v>2043.9999999999998</v>
      </c>
    </row>
    <row r="850" spans="1:31" ht="14.1" customHeight="1">
      <c r="A850" s="71">
        <v>850</v>
      </c>
      <c r="B850" s="482" t="s">
        <v>66</v>
      </c>
      <c r="C850" s="482"/>
      <c r="D850" s="485" t="s">
        <v>231</v>
      </c>
      <c r="E850" s="334" t="s">
        <v>965</v>
      </c>
      <c r="F850" s="513" t="s">
        <v>185</v>
      </c>
      <c r="G850" s="298" t="s">
        <v>922</v>
      </c>
      <c r="H850" s="314" t="s">
        <v>141</v>
      </c>
      <c r="I850" s="69" t="s">
        <v>920</v>
      </c>
      <c r="J850" s="341">
        <v>1.67</v>
      </c>
      <c r="K850" s="336">
        <f t="shared" si="176"/>
        <v>730</v>
      </c>
      <c r="L850" s="247">
        <v>255</v>
      </c>
      <c r="M850" s="247">
        <v>255</v>
      </c>
      <c r="N850" s="247">
        <v>102</v>
      </c>
      <c r="O850" s="247">
        <v>102</v>
      </c>
      <c r="P850" s="247">
        <v>8</v>
      </c>
      <c r="Q850" s="247">
        <v>8</v>
      </c>
      <c r="R850" s="246" t="e">
        <f>IF(L850="nio",0,IF(L850&gt;0,L850*J850/X850,0))*VLOOKUP(B850,'2-Kosten per locatie'!$A$14:$C$56,3,FALSE)</f>
        <v>#DIV/0!</v>
      </c>
      <c r="S850" s="246" t="e">
        <f>IF(L850="nio",0,IF(M850&gt;0,M850*J850/Y850,0))*VLOOKUP(B850,'2-Kosten per locatie'!$A$14:$C$56,3,FALSE)</f>
        <v>#DIV/0!</v>
      </c>
      <c r="T850" s="246" t="e">
        <f>IF(L850="nio",0,IF(N850&gt;0,N850*J850/Z850,0))*VLOOKUP(B850,'2-Kosten per locatie'!$A$14:$C$56,3,FALSE)</f>
        <v>#DIV/0!</v>
      </c>
      <c r="U850" s="246" t="e">
        <f>IF(L850="nio",0,IF(O850&gt;0,O850*J850/AA850,0))*VLOOKUP(B850,'2-Kosten per locatie'!$A$14:$C$56,3,FALSE)</f>
        <v>#DIV/0!</v>
      </c>
      <c r="V850" s="246" t="e">
        <f>IF(L850="nio",0,IF(P850&gt;0,P850*J850/Z850,0))*VLOOKUP(B850,'2-Kosten per locatie'!$A$14:$C$56,3,FALSE)</f>
        <v>#DIV/0!</v>
      </c>
      <c r="W850" s="246" t="e">
        <f>IF(L850="nio",0,IF(Q850&gt;0,Q850*J850/AA850,0))*VLOOKUP(B850,'2-Kosten per locatie'!$A$14:$C$56,3,FALSE)</f>
        <v>#DIV/0!</v>
      </c>
      <c r="X850" s="337">
        <f>IF(L850="nio",0,IF(L850&gt;0,VLOOKUP(H850,'3-Productie normen'!A:L,VLOOKUP(L850,'3-Productie normen'!$B$35:$C$38,2,FALSE),FALSE)))</f>
        <v>0</v>
      </c>
      <c r="Y850" s="337">
        <f t="shared" si="186"/>
        <v>0</v>
      </c>
      <c r="Z850" s="337">
        <f t="shared" si="187"/>
        <v>0</v>
      </c>
      <c r="AA850" s="337">
        <f t="shared" si="188"/>
        <v>0</v>
      </c>
      <c r="AB850" s="338" t="str">
        <f>VLOOKUP(H850,'3-Productie normen'!A:O,12,FALSE)</f>
        <v>S</v>
      </c>
      <c r="AC850" s="338"/>
      <c r="AE850" s="339">
        <f t="shared" si="192"/>
        <v>1219.0999999999999</v>
      </c>
    </row>
    <row r="851" spans="1:31" ht="14.1" customHeight="1">
      <c r="A851" s="71">
        <v>851</v>
      </c>
      <c r="B851" s="482" t="s">
        <v>66</v>
      </c>
      <c r="C851" s="482"/>
      <c r="D851" s="485" t="s">
        <v>231</v>
      </c>
      <c r="E851" s="334" t="s">
        <v>966</v>
      </c>
      <c r="F851" s="513" t="s">
        <v>185</v>
      </c>
      <c r="G851" s="298" t="s">
        <v>919</v>
      </c>
      <c r="H851" s="314" t="s">
        <v>141</v>
      </c>
      <c r="I851" s="69" t="s">
        <v>920</v>
      </c>
      <c r="J851" s="341">
        <v>0.89</v>
      </c>
      <c r="K851" s="336">
        <f t="shared" si="176"/>
        <v>730</v>
      </c>
      <c r="L851" s="247">
        <v>255</v>
      </c>
      <c r="M851" s="247">
        <v>255</v>
      </c>
      <c r="N851" s="247">
        <v>102</v>
      </c>
      <c r="O851" s="247">
        <v>102</v>
      </c>
      <c r="P851" s="247">
        <v>8</v>
      </c>
      <c r="Q851" s="247">
        <v>8</v>
      </c>
      <c r="R851" s="246" t="e">
        <f>IF(L851="nio",0,IF(L851&gt;0,L851*J851/X851,0))*VLOOKUP(B851,'2-Kosten per locatie'!$A$14:$C$56,3,FALSE)</f>
        <v>#DIV/0!</v>
      </c>
      <c r="S851" s="246" t="e">
        <f>IF(L851="nio",0,IF(M851&gt;0,M851*J851/Y851,0))*VLOOKUP(B851,'2-Kosten per locatie'!$A$14:$C$56,3,FALSE)</f>
        <v>#DIV/0!</v>
      </c>
      <c r="T851" s="246" t="e">
        <f>IF(L851="nio",0,IF(N851&gt;0,N851*J851/Z851,0))*VLOOKUP(B851,'2-Kosten per locatie'!$A$14:$C$56,3,FALSE)</f>
        <v>#DIV/0!</v>
      </c>
      <c r="U851" s="246" t="e">
        <f>IF(L851="nio",0,IF(O851&gt;0,O851*J851/AA851,0))*VLOOKUP(B851,'2-Kosten per locatie'!$A$14:$C$56,3,FALSE)</f>
        <v>#DIV/0!</v>
      </c>
      <c r="V851" s="246" t="e">
        <f>IF(L851="nio",0,IF(P851&gt;0,P851*J851/Z851,0))*VLOOKUP(B851,'2-Kosten per locatie'!$A$14:$C$56,3,FALSE)</f>
        <v>#DIV/0!</v>
      </c>
      <c r="W851" s="246" t="e">
        <f>IF(L851="nio",0,IF(Q851&gt;0,Q851*J851/AA851,0))*VLOOKUP(B851,'2-Kosten per locatie'!$A$14:$C$56,3,FALSE)</f>
        <v>#DIV/0!</v>
      </c>
      <c r="X851" s="337">
        <f>IF(L851="nio",0,IF(L851&gt;0,VLOOKUP(H851,'3-Productie normen'!A:L,VLOOKUP(L851,'3-Productie normen'!$B$35:$C$38,2,FALSE),FALSE)))</f>
        <v>0</v>
      </c>
      <c r="Y851" s="337">
        <f t="shared" si="186"/>
        <v>0</v>
      </c>
      <c r="Z851" s="337">
        <f t="shared" si="187"/>
        <v>0</v>
      </c>
      <c r="AA851" s="337">
        <f t="shared" si="188"/>
        <v>0</v>
      </c>
      <c r="AB851" s="338" t="str">
        <f>VLOOKUP(H851,'3-Productie normen'!A:O,12,FALSE)</f>
        <v>S</v>
      </c>
      <c r="AC851" s="338"/>
      <c r="AE851" s="339">
        <f t="shared" si="192"/>
        <v>649.70000000000005</v>
      </c>
    </row>
    <row r="852" spans="1:31" ht="14.1" customHeight="1">
      <c r="A852" s="71">
        <v>852</v>
      </c>
      <c r="B852" s="482" t="s">
        <v>66</v>
      </c>
      <c r="C852" s="482"/>
      <c r="D852" s="485" t="s">
        <v>231</v>
      </c>
      <c r="E852" s="334" t="s">
        <v>967</v>
      </c>
      <c r="F852" s="513" t="s">
        <v>185</v>
      </c>
      <c r="G852" s="298" t="s">
        <v>919</v>
      </c>
      <c r="H852" s="314" t="s">
        <v>141</v>
      </c>
      <c r="I852" s="69" t="s">
        <v>920</v>
      </c>
      <c r="J852" s="341">
        <v>0.88</v>
      </c>
      <c r="K852" s="336">
        <f t="shared" si="176"/>
        <v>730</v>
      </c>
      <c r="L852" s="247">
        <v>255</v>
      </c>
      <c r="M852" s="247">
        <v>255</v>
      </c>
      <c r="N852" s="247">
        <v>102</v>
      </c>
      <c r="O852" s="247">
        <v>102</v>
      </c>
      <c r="P852" s="247">
        <v>8</v>
      </c>
      <c r="Q852" s="247">
        <v>8</v>
      </c>
      <c r="R852" s="246" t="e">
        <f>IF(L852="nio",0,IF(L852&gt;0,L852*J852/X852,0))*VLOOKUP(B852,'2-Kosten per locatie'!$A$14:$C$56,3,FALSE)</f>
        <v>#DIV/0!</v>
      </c>
      <c r="S852" s="246" t="e">
        <f>IF(L852="nio",0,IF(M852&gt;0,M852*J852/Y852,0))*VLOOKUP(B852,'2-Kosten per locatie'!$A$14:$C$56,3,FALSE)</f>
        <v>#DIV/0!</v>
      </c>
      <c r="T852" s="246" t="e">
        <f>IF(L852="nio",0,IF(N852&gt;0,N852*J852/Z852,0))*VLOOKUP(B852,'2-Kosten per locatie'!$A$14:$C$56,3,FALSE)</f>
        <v>#DIV/0!</v>
      </c>
      <c r="U852" s="246" t="e">
        <f>IF(L852="nio",0,IF(O852&gt;0,O852*J852/AA852,0))*VLOOKUP(B852,'2-Kosten per locatie'!$A$14:$C$56,3,FALSE)</f>
        <v>#DIV/0!</v>
      </c>
      <c r="V852" s="246" t="e">
        <f>IF(L852="nio",0,IF(P852&gt;0,P852*J852/Z852,0))*VLOOKUP(B852,'2-Kosten per locatie'!$A$14:$C$56,3,FALSE)</f>
        <v>#DIV/0!</v>
      </c>
      <c r="W852" s="246" t="e">
        <f>IF(L852="nio",0,IF(Q852&gt;0,Q852*J852/AA852,0))*VLOOKUP(B852,'2-Kosten per locatie'!$A$14:$C$56,3,FALSE)</f>
        <v>#DIV/0!</v>
      </c>
      <c r="X852" s="337">
        <f>IF(L852="nio",0,IF(L852&gt;0,VLOOKUP(H852,'3-Productie normen'!A:L,VLOOKUP(L852,'3-Productie normen'!$B$35:$C$38,2,FALSE),FALSE)))</f>
        <v>0</v>
      </c>
      <c r="Y852" s="337">
        <f t="shared" si="186"/>
        <v>0</v>
      </c>
      <c r="Z852" s="337">
        <f t="shared" si="187"/>
        <v>0</v>
      </c>
      <c r="AA852" s="337">
        <f t="shared" si="188"/>
        <v>0</v>
      </c>
      <c r="AB852" s="338" t="str">
        <f>VLOOKUP(H852,'3-Productie normen'!A:O,12,FALSE)</f>
        <v>S</v>
      </c>
      <c r="AC852" s="338"/>
      <c r="AE852" s="339">
        <f t="shared" si="192"/>
        <v>642.4</v>
      </c>
    </row>
    <row r="853" spans="1:31" ht="14.1" customHeight="1">
      <c r="A853" s="71">
        <v>853</v>
      </c>
      <c r="B853" s="482" t="s">
        <v>66</v>
      </c>
      <c r="C853" s="482"/>
      <c r="D853" s="485" t="s">
        <v>231</v>
      </c>
      <c r="E853" s="334" t="s">
        <v>968</v>
      </c>
      <c r="F853" s="513" t="s">
        <v>185</v>
      </c>
      <c r="G853" s="298" t="s">
        <v>303</v>
      </c>
      <c r="H853" s="317" t="s">
        <v>144</v>
      </c>
      <c r="I853" s="459" t="s">
        <v>225</v>
      </c>
      <c r="J853" s="341">
        <v>7.66</v>
      </c>
      <c r="K853" s="336">
        <f t="shared" si="176"/>
        <v>730</v>
      </c>
      <c r="L853" s="247">
        <v>255</v>
      </c>
      <c r="M853" s="247">
        <v>255</v>
      </c>
      <c r="N853" s="247">
        <v>102</v>
      </c>
      <c r="O853" s="247">
        <v>102</v>
      </c>
      <c r="P853" s="247">
        <v>8</v>
      </c>
      <c r="Q853" s="247">
        <v>8</v>
      </c>
      <c r="R853" s="246" t="e">
        <f>IF(L853="nio",0,IF(L853&gt;0,L853*J853/X853,0))*VLOOKUP(B853,'2-Kosten per locatie'!$A$14:$C$56,3,FALSE)</f>
        <v>#DIV/0!</v>
      </c>
      <c r="S853" s="246" t="e">
        <f>IF(L853="nio",0,IF(M853&gt;0,M853*J853/Y853,0))*VLOOKUP(B853,'2-Kosten per locatie'!$A$14:$C$56,3,FALSE)</f>
        <v>#DIV/0!</v>
      </c>
      <c r="T853" s="246" t="e">
        <f>IF(L853="nio",0,IF(N853&gt;0,N853*J853/Z853,0))*VLOOKUP(B853,'2-Kosten per locatie'!$A$14:$C$56,3,FALSE)</f>
        <v>#DIV/0!</v>
      </c>
      <c r="U853" s="246" t="e">
        <f>IF(L853="nio",0,IF(O853&gt;0,O853*J853/AA853,0))*VLOOKUP(B853,'2-Kosten per locatie'!$A$14:$C$56,3,FALSE)</f>
        <v>#DIV/0!</v>
      </c>
      <c r="V853" s="246" t="e">
        <f>IF(L853="nio",0,IF(P853&gt;0,P853*J853/Z853,0))*VLOOKUP(B853,'2-Kosten per locatie'!$A$14:$C$56,3,FALSE)</f>
        <v>#DIV/0!</v>
      </c>
      <c r="W853" s="246" t="e">
        <f>IF(L853="nio",0,IF(Q853&gt;0,Q853*J853/AA853,0))*VLOOKUP(B853,'2-Kosten per locatie'!$A$14:$C$56,3,FALSE)</f>
        <v>#DIV/0!</v>
      </c>
      <c r="X853" s="337">
        <f>IF(L853="nio",0,IF(L853&gt;0,VLOOKUP(H853,'3-Productie normen'!A:L,VLOOKUP(L853,'3-Productie normen'!$B$35:$C$38,2,FALSE),FALSE)))</f>
        <v>0</v>
      </c>
      <c r="Y853" s="337">
        <f t="shared" si="186"/>
        <v>0</v>
      </c>
      <c r="Z853" s="337">
        <f t="shared" si="187"/>
        <v>0</v>
      </c>
      <c r="AA853" s="337">
        <f t="shared" si="188"/>
        <v>0</v>
      </c>
      <c r="AB853" s="338" t="str">
        <f>VLOOKUP(H853,'3-Productie normen'!A:O,12,FALSE)</f>
        <v>B</v>
      </c>
      <c r="AC853" s="338"/>
      <c r="AE853" s="339">
        <f t="shared" si="192"/>
        <v>5591.8</v>
      </c>
    </row>
    <row r="854" spans="1:31" ht="14.1" customHeight="1">
      <c r="A854" s="71">
        <v>854</v>
      </c>
      <c r="B854" s="482" t="s">
        <v>66</v>
      </c>
      <c r="C854" s="482"/>
      <c r="D854" s="485" t="s">
        <v>231</v>
      </c>
      <c r="E854" s="334" t="s">
        <v>969</v>
      </c>
      <c r="F854" s="513" t="s">
        <v>185</v>
      </c>
      <c r="G854" s="298" t="s">
        <v>303</v>
      </c>
      <c r="H854" s="317" t="s">
        <v>144</v>
      </c>
      <c r="I854" s="459" t="s">
        <v>225</v>
      </c>
      <c r="J854" s="341">
        <v>2.5099999999999998</v>
      </c>
      <c r="K854" s="336">
        <f t="shared" si="176"/>
        <v>730</v>
      </c>
      <c r="L854" s="247">
        <v>255</v>
      </c>
      <c r="M854" s="247">
        <v>255</v>
      </c>
      <c r="N854" s="247">
        <v>102</v>
      </c>
      <c r="O854" s="247">
        <v>102</v>
      </c>
      <c r="P854" s="247">
        <v>8</v>
      </c>
      <c r="Q854" s="247">
        <v>8</v>
      </c>
      <c r="R854" s="246" t="e">
        <f>IF(L854="nio",0,IF(L854&gt;0,L854*J854/X854,0))*VLOOKUP(B854,'2-Kosten per locatie'!$A$14:$C$56,3,FALSE)</f>
        <v>#DIV/0!</v>
      </c>
      <c r="S854" s="246" t="e">
        <f>IF(L854="nio",0,IF(M854&gt;0,M854*J854/Y854,0))*VLOOKUP(B854,'2-Kosten per locatie'!$A$14:$C$56,3,FALSE)</f>
        <v>#DIV/0!</v>
      </c>
      <c r="T854" s="246" t="e">
        <f>IF(L854="nio",0,IF(N854&gt;0,N854*J854/Z854,0))*VLOOKUP(B854,'2-Kosten per locatie'!$A$14:$C$56,3,FALSE)</f>
        <v>#DIV/0!</v>
      </c>
      <c r="U854" s="246" t="e">
        <f>IF(L854="nio",0,IF(O854&gt;0,O854*J854/AA854,0))*VLOOKUP(B854,'2-Kosten per locatie'!$A$14:$C$56,3,FALSE)</f>
        <v>#DIV/0!</v>
      </c>
      <c r="V854" s="246" t="e">
        <f>IF(L854="nio",0,IF(P854&gt;0,P854*J854/Z854,0))*VLOOKUP(B854,'2-Kosten per locatie'!$A$14:$C$56,3,FALSE)</f>
        <v>#DIV/0!</v>
      </c>
      <c r="W854" s="246" t="e">
        <f>IF(L854="nio",0,IF(Q854&gt;0,Q854*J854/AA854,0))*VLOOKUP(B854,'2-Kosten per locatie'!$A$14:$C$56,3,FALSE)</f>
        <v>#DIV/0!</v>
      </c>
      <c r="X854" s="337">
        <f>IF(L854="nio",0,IF(L854&gt;0,VLOOKUP(H854,'3-Productie normen'!A:L,VLOOKUP(L854,'3-Productie normen'!$B$35:$C$38,2,FALSE),FALSE)))</f>
        <v>0</v>
      </c>
      <c r="Y854" s="337">
        <f t="shared" si="186"/>
        <v>0</v>
      </c>
      <c r="Z854" s="337">
        <f t="shared" si="187"/>
        <v>0</v>
      </c>
      <c r="AA854" s="337">
        <f t="shared" si="188"/>
        <v>0</v>
      </c>
      <c r="AB854" s="338" t="str">
        <f>VLOOKUP(H854,'3-Productie normen'!A:O,12,FALSE)</f>
        <v>B</v>
      </c>
      <c r="AC854" s="338"/>
      <c r="AE854" s="339">
        <f t="shared" si="192"/>
        <v>1832.3</v>
      </c>
    </row>
    <row r="855" spans="1:31" ht="14.1" customHeight="1">
      <c r="A855" s="71">
        <v>855</v>
      </c>
      <c r="B855" s="482" t="s">
        <v>82</v>
      </c>
      <c r="C855" s="482"/>
      <c r="D855" s="485" t="s">
        <v>231</v>
      </c>
      <c r="E855" s="334" t="s">
        <v>295</v>
      </c>
      <c r="F855" s="513" t="s">
        <v>185</v>
      </c>
      <c r="G855" s="298" t="s">
        <v>291</v>
      </c>
      <c r="H855" s="314" t="s">
        <v>135</v>
      </c>
      <c r="I855" s="459" t="s">
        <v>225</v>
      </c>
      <c r="J855" s="341">
        <v>28.27</v>
      </c>
      <c r="K855" s="336">
        <f t="shared" si="176"/>
        <v>730</v>
      </c>
      <c r="L855" s="247">
        <v>255</v>
      </c>
      <c r="M855" s="247">
        <v>255</v>
      </c>
      <c r="N855" s="247">
        <v>102</v>
      </c>
      <c r="O855" s="247">
        <v>102</v>
      </c>
      <c r="P855" s="247">
        <v>8</v>
      </c>
      <c r="Q855" s="247">
        <v>8</v>
      </c>
      <c r="R855" s="246" t="e">
        <f>IF(L855="nio",0,IF(L855&gt;0,L855*J855/X855,0))*VLOOKUP(B855,'2-Kosten per locatie'!$A$14:$C$56,3,FALSE)</f>
        <v>#DIV/0!</v>
      </c>
      <c r="S855" s="246" t="e">
        <f>IF(L855="nio",0,IF(M855&gt;0,M855*J855/Y855,0))*VLOOKUP(B855,'2-Kosten per locatie'!$A$14:$C$56,3,FALSE)</f>
        <v>#DIV/0!</v>
      </c>
      <c r="T855" s="246" t="e">
        <f>IF(L855="nio",0,IF(N855&gt;0,N855*J855/Z855,0))*VLOOKUP(B855,'2-Kosten per locatie'!$A$14:$C$56,3,FALSE)</f>
        <v>#DIV/0!</v>
      </c>
      <c r="U855" s="246" t="e">
        <f>IF(L855="nio",0,IF(O855&gt;0,O855*J855/AA855,0))*VLOOKUP(B855,'2-Kosten per locatie'!$A$14:$C$56,3,FALSE)</f>
        <v>#DIV/0!</v>
      </c>
      <c r="V855" s="246" t="e">
        <f>IF(L855="nio",0,IF(P855&gt;0,P855*J855/Z855,0))*VLOOKUP(B855,'2-Kosten per locatie'!$A$14:$C$56,3,FALSE)</f>
        <v>#DIV/0!</v>
      </c>
      <c r="W855" s="246" t="e">
        <f>IF(L855="nio",0,IF(Q855&gt;0,Q855*J855/AA855,0))*VLOOKUP(B855,'2-Kosten per locatie'!$A$14:$C$56,3,FALSE)</f>
        <v>#DIV/0!</v>
      </c>
      <c r="X855" s="337">
        <f>IF(L855="nio",0,IF(L855&gt;0,VLOOKUP(H855,'3-Productie normen'!A:L,VLOOKUP(L855,'3-Productie normen'!$B$35:$C$38,2,FALSE),FALSE)))</f>
        <v>0</v>
      </c>
      <c r="Y855" s="337">
        <f t="shared" si="186"/>
        <v>0</v>
      </c>
      <c r="Z855" s="337">
        <f t="shared" si="187"/>
        <v>0</v>
      </c>
      <c r="AA855" s="337">
        <f t="shared" si="188"/>
        <v>0</v>
      </c>
      <c r="AB855" s="338" t="str">
        <f>VLOOKUP(H855,'3-Productie normen'!A:O,12,FALSE)</f>
        <v>V</v>
      </c>
      <c r="AC855" s="338"/>
      <c r="AE855" s="339">
        <f t="shared" si="192"/>
        <v>20637.099999999999</v>
      </c>
    </row>
    <row r="856" spans="1:31" ht="14.1" customHeight="1">
      <c r="A856" s="71">
        <v>856</v>
      </c>
      <c r="B856" s="482" t="s">
        <v>82</v>
      </c>
      <c r="C856" s="482"/>
      <c r="D856" s="485" t="s">
        <v>231</v>
      </c>
      <c r="E856" s="334" t="s">
        <v>970</v>
      </c>
      <c r="F856" s="513" t="s">
        <v>185</v>
      </c>
      <c r="G856" s="298" t="s">
        <v>971</v>
      </c>
      <c r="H856" s="314" t="s">
        <v>141</v>
      </c>
      <c r="I856" s="69" t="s">
        <v>920</v>
      </c>
      <c r="J856" s="341">
        <v>1.55</v>
      </c>
      <c r="K856" s="336">
        <f t="shared" si="176"/>
        <v>730</v>
      </c>
      <c r="L856" s="247">
        <v>255</v>
      </c>
      <c r="M856" s="247">
        <v>255</v>
      </c>
      <c r="N856" s="247">
        <v>102</v>
      </c>
      <c r="O856" s="247">
        <v>102</v>
      </c>
      <c r="P856" s="247">
        <v>8</v>
      </c>
      <c r="Q856" s="247">
        <v>8</v>
      </c>
      <c r="R856" s="246" t="e">
        <f>IF(L856="nio",0,IF(L856&gt;0,L856*J856/X856,0))*VLOOKUP(B856,'2-Kosten per locatie'!$A$14:$C$56,3,FALSE)</f>
        <v>#DIV/0!</v>
      </c>
      <c r="S856" s="246" t="e">
        <f>IF(L856="nio",0,IF(M856&gt;0,M856*J856/Y856,0))*VLOOKUP(B856,'2-Kosten per locatie'!$A$14:$C$56,3,FALSE)</f>
        <v>#DIV/0!</v>
      </c>
      <c r="T856" s="246" t="e">
        <f>IF(L856="nio",0,IF(N856&gt;0,N856*J856/Z856,0))*VLOOKUP(B856,'2-Kosten per locatie'!$A$14:$C$56,3,FALSE)</f>
        <v>#DIV/0!</v>
      </c>
      <c r="U856" s="246" t="e">
        <f>IF(L856="nio",0,IF(O856&gt;0,O856*J856/AA856,0))*VLOOKUP(B856,'2-Kosten per locatie'!$A$14:$C$56,3,FALSE)</f>
        <v>#DIV/0!</v>
      </c>
      <c r="V856" s="246" t="e">
        <f>IF(L856="nio",0,IF(P856&gt;0,P856*J856/Z856,0))*VLOOKUP(B856,'2-Kosten per locatie'!$A$14:$C$56,3,FALSE)</f>
        <v>#DIV/0!</v>
      </c>
      <c r="W856" s="246" t="e">
        <f>IF(L856="nio",0,IF(Q856&gt;0,Q856*J856/AA856,0))*VLOOKUP(B856,'2-Kosten per locatie'!$A$14:$C$56,3,FALSE)</f>
        <v>#DIV/0!</v>
      </c>
      <c r="X856" s="337">
        <f>IF(L856="nio",0,IF(L856&gt;0,VLOOKUP(H856,'3-Productie normen'!A:L,VLOOKUP(L856,'3-Productie normen'!$B$35:$C$38,2,FALSE),FALSE)))</f>
        <v>0</v>
      </c>
      <c r="Y856" s="337">
        <f t="shared" si="186"/>
        <v>0</v>
      </c>
      <c r="Z856" s="337">
        <f t="shared" si="187"/>
        <v>0</v>
      </c>
      <c r="AA856" s="337">
        <f t="shared" si="188"/>
        <v>0</v>
      </c>
      <c r="AB856" s="338" t="str">
        <f>VLOOKUP(H856,'3-Productie normen'!A:O,12,FALSE)</f>
        <v>S</v>
      </c>
      <c r="AC856" s="338"/>
      <c r="AE856" s="339">
        <f t="shared" si="192"/>
        <v>1131.5</v>
      </c>
    </row>
    <row r="857" spans="1:31" ht="14.1" customHeight="1">
      <c r="A857" s="71">
        <v>857</v>
      </c>
      <c r="B857" s="482" t="s">
        <v>82</v>
      </c>
      <c r="C857" s="482"/>
      <c r="D857" s="485" t="s">
        <v>231</v>
      </c>
      <c r="E857" s="334" t="s">
        <v>972</v>
      </c>
      <c r="F857" s="513" t="s">
        <v>185</v>
      </c>
      <c r="G857" s="298" t="s">
        <v>973</v>
      </c>
      <c r="H857" s="314" t="s">
        <v>141</v>
      </c>
      <c r="I857" s="69" t="s">
        <v>920</v>
      </c>
      <c r="J857" s="341">
        <v>1.5</v>
      </c>
      <c r="K857" s="336">
        <f t="shared" si="176"/>
        <v>730</v>
      </c>
      <c r="L857" s="247">
        <v>255</v>
      </c>
      <c r="M857" s="247">
        <v>255</v>
      </c>
      <c r="N857" s="247">
        <v>102</v>
      </c>
      <c r="O857" s="247">
        <v>102</v>
      </c>
      <c r="P857" s="247">
        <v>8</v>
      </c>
      <c r="Q857" s="247">
        <v>8</v>
      </c>
      <c r="R857" s="246" t="e">
        <f>IF(L857="nio",0,IF(L857&gt;0,L857*J857/X857,0))*VLOOKUP(B857,'2-Kosten per locatie'!$A$14:$C$56,3,FALSE)</f>
        <v>#DIV/0!</v>
      </c>
      <c r="S857" s="246" t="e">
        <f>IF(L857="nio",0,IF(M857&gt;0,M857*J857/Y857,0))*VLOOKUP(B857,'2-Kosten per locatie'!$A$14:$C$56,3,FALSE)</f>
        <v>#DIV/0!</v>
      </c>
      <c r="T857" s="246" t="e">
        <f>IF(L857="nio",0,IF(N857&gt;0,N857*J857/Z857,0))*VLOOKUP(B857,'2-Kosten per locatie'!$A$14:$C$56,3,FALSE)</f>
        <v>#DIV/0!</v>
      </c>
      <c r="U857" s="246" t="e">
        <f>IF(L857="nio",0,IF(O857&gt;0,O857*J857/AA857,0))*VLOOKUP(B857,'2-Kosten per locatie'!$A$14:$C$56,3,FALSE)</f>
        <v>#DIV/0!</v>
      </c>
      <c r="V857" s="246" t="e">
        <f>IF(L857="nio",0,IF(P857&gt;0,P857*J857/Z857,0))*VLOOKUP(B857,'2-Kosten per locatie'!$A$14:$C$56,3,FALSE)</f>
        <v>#DIV/0!</v>
      </c>
      <c r="W857" s="246" t="e">
        <f>IF(L857="nio",0,IF(Q857&gt;0,Q857*J857/AA857,0))*VLOOKUP(B857,'2-Kosten per locatie'!$A$14:$C$56,3,FALSE)</f>
        <v>#DIV/0!</v>
      </c>
      <c r="X857" s="337">
        <f>IF(L857="nio",0,IF(L857&gt;0,VLOOKUP(H857,'3-Productie normen'!A:L,VLOOKUP(L857,'3-Productie normen'!$B$35:$C$38,2,FALSE),FALSE)))</f>
        <v>0</v>
      </c>
      <c r="Y857" s="337">
        <f t="shared" si="186"/>
        <v>0</v>
      </c>
      <c r="Z857" s="337">
        <f t="shared" si="187"/>
        <v>0</v>
      </c>
      <c r="AA857" s="337">
        <f t="shared" si="188"/>
        <v>0</v>
      </c>
      <c r="AB857" s="338" t="str">
        <f>VLOOKUP(H857,'3-Productie normen'!A:O,12,FALSE)</f>
        <v>S</v>
      </c>
      <c r="AC857" s="338"/>
      <c r="AE857" s="339">
        <f t="shared" si="192"/>
        <v>1095</v>
      </c>
    </row>
    <row r="858" spans="1:31" ht="14.1" customHeight="1">
      <c r="A858" s="71">
        <v>858</v>
      </c>
      <c r="B858" s="482" t="s">
        <v>82</v>
      </c>
      <c r="C858" s="482"/>
      <c r="D858" s="485" t="s">
        <v>231</v>
      </c>
      <c r="E858" s="334" t="s">
        <v>296</v>
      </c>
      <c r="F858" s="513" t="s">
        <v>197</v>
      </c>
      <c r="G858" s="298" t="s">
        <v>940</v>
      </c>
      <c r="H858" s="317" t="s">
        <v>148</v>
      </c>
      <c r="I858" s="69" t="s">
        <v>927</v>
      </c>
      <c r="J858" s="341">
        <v>0</v>
      </c>
      <c r="K858" s="336">
        <f t="shared" ref="K858" si="194">SUM(L858:Q858)</f>
        <v>0</v>
      </c>
      <c r="L858" s="247" t="s">
        <v>199</v>
      </c>
      <c r="M858" s="247"/>
      <c r="N858" s="247"/>
      <c r="O858" s="247"/>
      <c r="P858" s="247"/>
      <c r="Q858" s="247"/>
      <c r="R858" s="246">
        <f>IF(L858="nio",0,IF(L858&gt;0,L858*J858/X858,0))*VLOOKUP(B858,'2-Kosten per locatie'!$A$14:$C$56,3,FALSE)</f>
        <v>0</v>
      </c>
      <c r="S858" s="246">
        <f>IF(L858="nio",0,IF(M858&gt;0,M858*J858/Y858,0))*VLOOKUP(B858,'2-Kosten per locatie'!$A$14:$C$56,3,FALSE)</f>
        <v>0</v>
      </c>
      <c r="T858" s="246">
        <f>IF(L858="nio",0,IF(N858&gt;0,N858*J858/Z858,0))*VLOOKUP(B858,'2-Kosten per locatie'!$A$14:$C$56,3,FALSE)</f>
        <v>0</v>
      </c>
      <c r="U858" s="246">
        <f>IF(L858="nio",0,IF(O858&gt;0,O858*J858/AA858,0))*VLOOKUP(B858,'2-Kosten per locatie'!$A$14:$C$56,3,FALSE)</f>
        <v>0</v>
      </c>
      <c r="V858" s="246">
        <f>IF(L858="nio",0,IF(P858&gt;0,P858*J858/Z858,0))*VLOOKUP(B858,'2-Kosten per locatie'!$A$14:$C$56,3,FALSE)</f>
        <v>0</v>
      </c>
      <c r="W858" s="246">
        <f>IF(L858="nio",0,IF(Q858&gt;0,Q858*J858/AA858,0))*VLOOKUP(B858,'2-Kosten per locatie'!$A$14:$C$56,3,FALSE)</f>
        <v>0</v>
      </c>
      <c r="X858" s="337">
        <f>IF(L858="nio",0,IF(L858&gt;0,VLOOKUP(H858,'3-Productie normen'!A:L,VLOOKUP(L858,'3-Productie normen'!$B$35:$C$38,2,FALSE),FALSE)))</f>
        <v>0</v>
      </c>
      <c r="Y858" s="337">
        <f t="shared" si="186"/>
        <v>0</v>
      </c>
      <c r="Z858" s="337">
        <f t="shared" si="187"/>
        <v>0</v>
      </c>
      <c r="AA858" s="337">
        <f t="shared" si="188"/>
        <v>0</v>
      </c>
      <c r="AB858" s="338">
        <f>VLOOKUP(H858,'3-Productie normen'!A:O,12,FALSE)</f>
        <v>0</v>
      </c>
      <c r="AC858" s="338"/>
      <c r="AE858" s="339">
        <f t="shared" si="192"/>
        <v>0</v>
      </c>
    </row>
    <row r="859" spans="1:31" ht="14.1" customHeight="1">
      <c r="A859" s="71">
        <v>859</v>
      </c>
      <c r="B859" s="482" t="s">
        <v>82</v>
      </c>
      <c r="C859" s="482"/>
      <c r="D859" s="485" t="s">
        <v>231</v>
      </c>
      <c r="E859" s="334" t="s">
        <v>974</v>
      </c>
      <c r="F859" s="513" t="s">
        <v>185</v>
      </c>
      <c r="G859" s="298" t="s">
        <v>975</v>
      </c>
      <c r="H859" s="317" t="s">
        <v>144</v>
      </c>
      <c r="I859" s="459" t="s">
        <v>225</v>
      </c>
      <c r="J859" s="341">
        <v>5.72</v>
      </c>
      <c r="K859" s="336">
        <f t="shared" ref="K859:K920" si="195">SUM(L859:Q859)</f>
        <v>730</v>
      </c>
      <c r="L859" s="247">
        <v>255</v>
      </c>
      <c r="M859" s="247">
        <v>255</v>
      </c>
      <c r="N859" s="247">
        <v>102</v>
      </c>
      <c r="O859" s="247">
        <v>102</v>
      </c>
      <c r="P859" s="247">
        <v>8</v>
      </c>
      <c r="Q859" s="247">
        <v>8</v>
      </c>
      <c r="R859" s="246" t="e">
        <f>IF(L859="nio",0,IF(L859&gt;0,L859*J859/X859,0))*VLOOKUP(B859,'2-Kosten per locatie'!$A$14:$C$56,3,FALSE)</f>
        <v>#DIV/0!</v>
      </c>
      <c r="S859" s="246" t="e">
        <f>IF(L859="nio",0,IF(M859&gt;0,M859*J859/Y859,0))*VLOOKUP(B859,'2-Kosten per locatie'!$A$14:$C$56,3,FALSE)</f>
        <v>#DIV/0!</v>
      </c>
      <c r="T859" s="246" t="e">
        <f>IF(L859="nio",0,IF(N859&gt;0,N859*J859/Z859,0))*VLOOKUP(B859,'2-Kosten per locatie'!$A$14:$C$56,3,FALSE)</f>
        <v>#DIV/0!</v>
      </c>
      <c r="U859" s="246" t="e">
        <f>IF(L859="nio",0,IF(O859&gt;0,O859*J859/AA859,0))*VLOOKUP(B859,'2-Kosten per locatie'!$A$14:$C$56,3,FALSE)</f>
        <v>#DIV/0!</v>
      </c>
      <c r="V859" s="246" t="e">
        <f>IF(L859="nio",0,IF(P859&gt;0,P859*J859/Z859,0))*VLOOKUP(B859,'2-Kosten per locatie'!$A$14:$C$56,3,FALSE)</f>
        <v>#DIV/0!</v>
      </c>
      <c r="W859" s="246" t="e">
        <f>IF(L859="nio",0,IF(Q859&gt;0,Q859*J859/AA859,0))*VLOOKUP(B859,'2-Kosten per locatie'!$A$14:$C$56,3,FALSE)</f>
        <v>#DIV/0!</v>
      </c>
      <c r="X859" s="337">
        <f>IF(L859="nio",0,IF(L859&gt;0,VLOOKUP(H859,'3-Productie normen'!A:L,VLOOKUP(L859,'3-Productie normen'!$B$35:$C$38,2,FALSE),FALSE)))</f>
        <v>0</v>
      </c>
      <c r="Y859" s="337">
        <f t="shared" si="186"/>
        <v>0</v>
      </c>
      <c r="Z859" s="337">
        <f t="shared" si="187"/>
        <v>0</v>
      </c>
      <c r="AA859" s="337">
        <f t="shared" si="188"/>
        <v>0</v>
      </c>
      <c r="AB859" s="338" t="str">
        <f>VLOOKUP(H859,'3-Productie normen'!A:O,12,FALSE)</f>
        <v>B</v>
      </c>
      <c r="AC859" s="338"/>
      <c r="AE859" s="339">
        <f t="shared" si="192"/>
        <v>4175.5999999999995</v>
      </c>
    </row>
    <row r="860" spans="1:31" ht="14.1" customHeight="1">
      <c r="A860" s="71">
        <v>860</v>
      </c>
      <c r="B860" s="482" t="s">
        <v>82</v>
      </c>
      <c r="C860" s="482"/>
      <c r="D860" s="485" t="s">
        <v>231</v>
      </c>
      <c r="E860" s="334" t="s">
        <v>976</v>
      </c>
      <c r="F860" s="513" t="s">
        <v>197</v>
      </c>
      <c r="G860" s="298" t="s">
        <v>977</v>
      </c>
      <c r="H860" s="317" t="s">
        <v>148</v>
      </c>
      <c r="I860" s="69" t="s">
        <v>927</v>
      </c>
      <c r="J860" s="341">
        <v>0</v>
      </c>
      <c r="K860" s="336">
        <f t="shared" ref="K860" si="196">SUM(L860:Q860)</f>
        <v>0</v>
      </c>
      <c r="L860" s="247" t="s">
        <v>199</v>
      </c>
      <c r="M860" s="247"/>
      <c r="N860" s="247"/>
      <c r="O860" s="247"/>
      <c r="P860" s="247"/>
      <c r="Q860" s="247"/>
      <c r="R860" s="246">
        <f>IF(L860="nio",0,IF(L860&gt;0,L860*J860/X860,0))*VLOOKUP(B860,'2-Kosten per locatie'!$A$14:$C$56,3,FALSE)</f>
        <v>0</v>
      </c>
      <c r="S860" s="246">
        <f>IF(L860="nio",0,IF(M860&gt;0,M860*J860/Y860,0))*VLOOKUP(B860,'2-Kosten per locatie'!$A$14:$C$56,3,FALSE)</f>
        <v>0</v>
      </c>
      <c r="T860" s="246">
        <f>IF(L860="nio",0,IF(N860&gt;0,N860*J860/Z860,0))*VLOOKUP(B860,'2-Kosten per locatie'!$A$14:$C$56,3,FALSE)</f>
        <v>0</v>
      </c>
      <c r="U860" s="246">
        <f>IF(L860="nio",0,IF(O860&gt;0,O860*J860/AA860,0))*VLOOKUP(B860,'2-Kosten per locatie'!$A$14:$C$56,3,FALSE)</f>
        <v>0</v>
      </c>
      <c r="V860" s="246">
        <f>IF(L860="nio",0,IF(P860&gt;0,P860*J860/Z860,0))*VLOOKUP(B860,'2-Kosten per locatie'!$A$14:$C$56,3,FALSE)</f>
        <v>0</v>
      </c>
      <c r="W860" s="246">
        <f>IF(L860="nio",0,IF(Q860&gt;0,Q860*J860/AA860,0))*VLOOKUP(B860,'2-Kosten per locatie'!$A$14:$C$56,3,FALSE)</f>
        <v>0</v>
      </c>
      <c r="X860" s="337">
        <f>IF(L860="nio",0,IF(L860&gt;0,VLOOKUP(H860,'3-Productie normen'!A:L,VLOOKUP(L860,'3-Productie normen'!$B$35:$C$38,2,FALSE),FALSE)))</f>
        <v>0</v>
      </c>
      <c r="Y860" s="337">
        <f t="shared" si="186"/>
        <v>0</v>
      </c>
      <c r="Z860" s="337">
        <f t="shared" si="187"/>
        <v>0</v>
      </c>
      <c r="AA860" s="337">
        <f t="shared" si="188"/>
        <v>0</v>
      </c>
      <c r="AB860" s="338">
        <f>VLOOKUP(H860,'3-Productie normen'!A:O,12,FALSE)</f>
        <v>0</v>
      </c>
      <c r="AC860" s="338"/>
      <c r="AE860" s="339">
        <f t="shared" si="192"/>
        <v>0</v>
      </c>
    </row>
    <row r="861" spans="1:31" ht="14.1" customHeight="1">
      <c r="A861" s="71">
        <v>861</v>
      </c>
      <c r="B861" s="482" t="s">
        <v>82</v>
      </c>
      <c r="C861" s="482"/>
      <c r="D861" s="485" t="s">
        <v>231</v>
      </c>
      <c r="E861" s="334" t="s">
        <v>978</v>
      </c>
      <c r="F861" s="513" t="s">
        <v>185</v>
      </c>
      <c r="G861" s="298" t="s">
        <v>979</v>
      </c>
      <c r="H861" s="314" t="s">
        <v>128</v>
      </c>
      <c r="I861" s="459" t="s">
        <v>225</v>
      </c>
      <c r="J861" s="341">
        <v>18.98</v>
      </c>
      <c r="K861" s="336">
        <f t="shared" si="195"/>
        <v>730</v>
      </c>
      <c r="L861" s="247">
        <v>255</v>
      </c>
      <c r="M861" s="247">
        <v>255</v>
      </c>
      <c r="N861" s="247">
        <v>102</v>
      </c>
      <c r="O861" s="247">
        <v>102</v>
      </c>
      <c r="P861" s="247">
        <v>8</v>
      </c>
      <c r="Q861" s="247">
        <v>8</v>
      </c>
      <c r="R861" s="246" t="e">
        <f>IF(L861="nio",0,IF(L861&gt;0,L861*J861/X861,0))*VLOOKUP(B861,'2-Kosten per locatie'!$A$14:$C$56,3,FALSE)</f>
        <v>#DIV/0!</v>
      </c>
      <c r="S861" s="246" t="e">
        <f>IF(L861="nio",0,IF(M861&gt;0,M861*J861/Y861,0))*VLOOKUP(B861,'2-Kosten per locatie'!$A$14:$C$56,3,FALSE)</f>
        <v>#DIV/0!</v>
      </c>
      <c r="T861" s="246" t="e">
        <f>IF(L861="nio",0,IF(N861&gt;0,N861*J861/Z861,0))*VLOOKUP(B861,'2-Kosten per locatie'!$A$14:$C$56,3,FALSE)</f>
        <v>#DIV/0!</v>
      </c>
      <c r="U861" s="246" t="e">
        <f>IF(L861="nio",0,IF(O861&gt;0,O861*J861/AA861,0))*VLOOKUP(B861,'2-Kosten per locatie'!$A$14:$C$56,3,FALSE)</f>
        <v>#DIV/0!</v>
      </c>
      <c r="V861" s="246" t="e">
        <f>IF(L861="nio",0,IF(P861&gt;0,P861*J861/Z861,0))*VLOOKUP(B861,'2-Kosten per locatie'!$A$14:$C$56,3,FALSE)</f>
        <v>#DIV/0!</v>
      </c>
      <c r="W861" s="246" t="e">
        <f>IF(L861="nio",0,IF(Q861&gt;0,Q861*J861/AA861,0))*VLOOKUP(B861,'2-Kosten per locatie'!$A$14:$C$56,3,FALSE)</f>
        <v>#DIV/0!</v>
      </c>
      <c r="X861" s="337">
        <f>IF(L861="nio",0,IF(L861&gt;0,VLOOKUP(H861,'3-Productie normen'!A:L,VLOOKUP(L861,'3-Productie normen'!$B$35:$C$38,2,FALSE),FALSE)))</f>
        <v>0</v>
      </c>
      <c r="Y861" s="337">
        <f t="shared" si="186"/>
        <v>0</v>
      </c>
      <c r="Z861" s="337">
        <f t="shared" si="187"/>
        <v>0</v>
      </c>
      <c r="AA861" s="337">
        <f t="shared" si="188"/>
        <v>0</v>
      </c>
      <c r="AB861" s="338" t="str">
        <f>VLOOKUP(H861,'3-Productie normen'!A:O,12,FALSE)</f>
        <v>B</v>
      </c>
      <c r="AC861" s="338"/>
      <c r="AE861" s="339">
        <f t="shared" si="192"/>
        <v>13855.4</v>
      </c>
    </row>
    <row r="862" spans="1:31" ht="14.1" customHeight="1">
      <c r="A862" s="71">
        <v>862</v>
      </c>
      <c r="B862" s="482" t="s">
        <v>82</v>
      </c>
      <c r="C862" s="482"/>
      <c r="D862" s="485" t="s">
        <v>231</v>
      </c>
      <c r="E862" s="334" t="s">
        <v>980</v>
      </c>
      <c r="F862" s="513" t="s">
        <v>185</v>
      </c>
      <c r="G862" s="298" t="s">
        <v>975</v>
      </c>
      <c r="H862" s="317" t="s">
        <v>144</v>
      </c>
      <c r="I862" s="459" t="s">
        <v>225</v>
      </c>
      <c r="J862" s="341">
        <v>49.26</v>
      </c>
      <c r="K862" s="336">
        <f t="shared" si="195"/>
        <v>730</v>
      </c>
      <c r="L862" s="247">
        <v>255</v>
      </c>
      <c r="M862" s="247">
        <v>255</v>
      </c>
      <c r="N862" s="247">
        <v>102</v>
      </c>
      <c r="O862" s="247">
        <v>102</v>
      </c>
      <c r="P862" s="247">
        <v>8</v>
      </c>
      <c r="Q862" s="247">
        <v>8</v>
      </c>
      <c r="R862" s="246" t="e">
        <f>IF(L862="nio",0,IF(L862&gt;0,L862*J862/X862,0))*VLOOKUP(B862,'2-Kosten per locatie'!$A$14:$C$56,3,FALSE)</f>
        <v>#DIV/0!</v>
      </c>
      <c r="S862" s="246" t="e">
        <f>IF(L862="nio",0,IF(M862&gt;0,M862*J862/Y862,0))*VLOOKUP(B862,'2-Kosten per locatie'!$A$14:$C$56,3,FALSE)</f>
        <v>#DIV/0!</v>
      </c>
      <c r="T862" s="246" t="e">
        <f>IF(L862="nio",0,IF(N862&gt;0,N862*J862/Z862,0))*VLOOKUP(B862,'2-Kosten per locatie'!$A$14:$C$56,3,FALSE)</f>
        <v>#DIV/0!</v>
      </c>
      <c r="U862" s="246" t="e">
        <f>IF(L862="nio",0,IF(O862&gt;0,O862*J862/AA862,0))*VLOOKUP(B862,'2-Kosten per locatie'!$A$14:$C$56,3,FALSE)</f>
        <v>#DIV/0!</v>
      </c>
      <c r="V862" s="246" t="e">
        <f>IF(L862="nio",0,IF(P862&gt;0,P862*J862/Z862,0))*VLOOKUP(B862,'2-Kosten per locatie'!$A$14:$C$56,3,FALSE)</f>
        <v>#DIV/0!</v>
      </c>
      <c r="W862" s="246" t="e">
        <f>IF(L862="nio",0,IF(Q862&gt;0,Q862*J862/AA862,0))*VLOOKUP(B862,'2-Kosten per locatie'!$A$14:$C$56,3,FALSE)</f>
        <v>#DIV/0!</v>
      </c>
      <c r="X862" s="337">
        <f>IF(L862="nio",0,IF(L862&gt;0,VLOOKUP(H862,'3-Productie normen'!A:L,VLOOKUP(L862,'3-Productie normen'!$B$35:$C$38,2,FALSE),FALSE)))</f>
        <v>0</v>
      </c>
      <c r="Y862" s="337">
        <f t="shared" si="186"/>
        <v>0</v>
      </c>
      <c r="Z862" s="337">
        <f t="shared" si="187"/>
        <v>0</v>
      </c>
      <c r="AA862" s="337">
        <f t="shared" si="188"/>
        <v>0</v>
      </c>
      <c r="AB862" s="338" t="str">
        <f>VLOOKUP(H862,'3-Productie normen'!A:O,12,FALSE)</f>
        <v>B</v>
      </c>
      <c r="AC862" s="338"/>
      <c r="AE862" s="339">
        <f t="shared" si="192"/>
        <v>35959.799999999996</v>
      </c>
    </row>
    <row r="863" spans="1:31" ht="14.1" customHeight="1">
      <c r="A863" s="71">
        <v>863</v>
      </c>
      <c r="B863" s="482" t="s">
        <v>82</v>
      </c>
      <c r="C863" s="482"/>
      <c r="D863" s="485" t="s">
        <v>231</v>
      </c>
      <c r="E863" s="334" t="s">
        <v>981</v>
      </c>
      <c r="F863" s="513" t="s">
        <v>185</v>
      </c>
      <c r="G863" s="298" t="s">
        <v>982</v>
      </c>
      <c r="H863" s="314" t="s">
        <v>128</v>
      </c>
      <c r="I863" s="459" t="s">
        <v>225</v>
      </c>
      <c r="J863" s="341">
        <v>10.75</v>
      </c>
      <c r="K863" s="336">
        <f t="shared" si="195"/>
        <v>730</v>
      </c>
      <c r="L863" s="247">
        <v>255</v>
      </c>
      <c r="M863" s="247">
        <v>255</v>
      </c>
      <c r="N863" s="247">
        <v>102</v>
      </c>
      <c r="O863" s="247">
        <v>102</v>
      </c>
      <c r="P863" s="247">
        <v>8</v>
      </c>
      <c r="Q863" s="247">
        <v>8</v>
      </c>
      <c r="R863" s="246" t="e">
        <f>IF(L863="nio",0,IF(L863&gt;0,L863*J863/X863,0))*VLOOKUP(B863,'2-Kosten per locatie'!$A$14:$C$56,3,FALSE)</f>
        <v>#DIV/0!</v>
      </c>
      <c r="S863" s="246" t="e">
        <f>IF(L863="nio",0,IF(M863&gt;0,M863*J863/Y863,0))*VLOOKUP(B863,'2-Kosten per locatie'!$A$14:$C$56,3,FALSE)</f>
        <v>#DIV/0!</v>
      </c>
      <c r="T863" s="246" t="e">
        <f>IF(L863="nio",0,IF(N863&gt;0,N863*J863/Z863,0))*VLOOKUP(B863,'2-Kosten per locatie'!$A$14:$C$56,3,FALSE)</f>
        <v>#DIV/0!</v>
      </c>
      <c r="U863" s="246" t="e">
        <f>IF(L863="nio",0,IF(O863&gt;0,O863*J863/AA863,0))*VLOOKUP(B863,'2-Kosten per locatie'!$A$14:$C$56,3,FALSE)</f>
        <v>#DIV/0!</v>
      </c>
      <c r="V863" s="246" t="e">
        <f>IF(L863="nio",0,IF(P863&gt;0,P863*J863/Z863,0))*VLOOKUP(B863,'2-Kosten per locatie'!$A$14:$C$56,3,FALSE)</f>
        <v>#DIV/0!</v>
      </c>
      <c r="W863" s="246" t="e">
        <f>IF(L863="nio",0,IF(Q863&gt;0,Q863*J863/AA863,0))*VLOOKUP(B863,'2-Kosten per locatie'!$A$14:$C$56,3,FALSE)</f>
        <v>#DIV/0!</v>
      </c>
      <c r="X863" s="337">
        <f>IF(L863="nio",0,IF(L863&gt;0,VLOOKUP(H863,'3-Productie normen'!A:L,VLOOKUP(L863,'3-Productie normen'!$B$35:$C$38,2,FALSE),FALSE)))</f>
        <v>0</v>
      </c>
      <c r="Y863" s="337">
        <f t="shared" si="186"/>
        <v>0</v>
      </c>
      <c r="Z863" s="337">
        <f t="shared" si="187"/>
        <v>0</v>
      </c>
      <c r="AA863" s="337">
        <f t="shared" si="188"/>
        <v>0</v>
      </c>
      <c r="AB863" s="338" t="str">
        <f>VLOOKUP(H863,'3-Productie normen'!A:O,12,FALSE)</f>
        <v>B</v>
      </c>
      <c r="AC863" s="338"/>
      <c r="AE863" s="339">
        <f t="shared" si="192"/>
        <v>7847.5</v>
      </c>
    </row>
    <row r="864" spans="1:31" ht="14.1" customHeight="1">
      <c r="A864" s="71">
        <v>864</v>
      </c>
      <c r="B864" s="482" t="s">
        <v>82</v>
      </c>
      <c r="C864" s="482"/>
      <c r="D864" s="485" t="s">
        <v>231</v>
      </c>
      <c r="E864" s="334" t="s">
        <v>983</v>
      </c>
      <c r="F864" s="513" t="s">
        <v>185</v>
      </c>
      <c r="G864" s="298" t="s">
        <v>633</v>
      </c>
      <c r="H864" s="314" t="s">
        <v>145</v>
      </c>
      <c r="I864" s="459" t="s">
        <v>225</v>
      </c>
      <c r="J864" s="341">
        <v>13.26</v>
      </c>
      <c r="K864" s="336">
        <f t="shared" si="195"/>
        <v>730</v>
      </c>
      <c r="L864" s="247">
        <v>255</v>
      </c>
      <c r="M864" s="247">
        <v>255</v>
      </c>
      <c r="N864" s="247">
        <v>102</v>
      </c>
      <c r="O864" s="247">
        <v>102</v>
      </c>
      <c r="P864" s="247">
        <v>8</v>
      </c>
      <c r="Q864" s="247">
        <v>8</v>
      </c>
      <c r="R864" s="246" t="e">
        <f>IF(L864="nio",0,IF(L864&gt;0,L864*J864/X864,0))*VLOOKUP(B864,'2-Kosten per locatie'!$A$14:$C$56,3,FALSE)</f>
        <v>#DIV/0!</v>
      </c>
      <c r="S864" s="246" t="e">
        <f>IF(L864="nio",0,IF(M864&gt;0,M864*J864/Y864,0))*VLOOKUP(B864,'2-Kosten per locatie'!$A$14:$C$56,3,FALSE)</f>
        <v>#DIV/0!</v>
      </c>
      <c r="T864" s="246" t="e">
        <f>IF(L864="nio",0,IF(N864&gt;0,N864*J864/Z864,0))*VLOOKUP(B864,'2-Kosten per locatie'!$A$14:$C$56,3,FALSE)</f>
        <v>#DIV/0!</v>
      </c>
      <c r="U864" s="246" t="e">
        <f>IF(L864="nio",0,IF(O864&gt;0,O864*J864/AA864,0))*VLOOKUP(B864,'2-Kosten per locatie'!$A$14:$C$56,3,FALSE)</f>
        <v>#DIV/0!</v>
      </c>
      <c r="V864" s="246" t="e">
        <f>IF(L864="nio",0,IF(P864&gt;0,P864*J864/Z864,0))*VLOOKUP(B864,'2-Kosten per locatie'!$A$14:$C$56,3,FALSE)</f>
        <v>#DIV/0!</v>
      </c>
      <c r="W864" s="246" t="e">
        <f>IF(L864="nio",0,IF(Q864&gt;0,Q864*J864/AA864,0))*VLOOKUP(B864,'2-Kosten per locatie'!$A$14:$C$56,3,FALSE)</f>
        <v>#DIV/0!</v>
      </c>
      <c r="X864" s="337">
        <f>IF(L864="nio",0,IF(L864&gt;0,VLOOKUP(H864,'3-Productie normen'!A:L,VLOOKUP(L864,'3-Productie normen'!$B$35:$C$38,2,FALSE),FALSE)))</f>
        <v>0</v>
      </c>
      <c r="Y864" s="337">
        <f t="shared" si="186"/>
        <v>0</v>
      </c>
      <c r="Z864" s="337">
        <f t="shared" si="187"/>
        <v>0</v>
      </c>
      <c r="AA864" s="337">
        <f t="shared" si="188"/>
        <v>0</v>
      </c>
      <c r="AB864" s="338" t="str">
        <f>VLOOKUP(H864,'3-Productie normen'!A:O,12,FALSE)</f>
        <v>B</v>
      </c>
      <c r="AC864" s="338"/>
      <c r="AE864" s="339">
        <f t="shared" si="192"/>
        <v>9679.7999999999993</v>
      </c>
    </row>
    <row r="865" spans="1:31" ht="14.1" customHeight="1">
      <c r="A865" s="71">
        <v>865</v>
      </c>
      <c r="B865" s="482" t="s">
        <v>82</v>
      </c>
      <c r="C865" s="482"/>
      <c r="D865" s="485" t="s">
        <v>231</v>
      </c>
      <c r="E865" s="334" t="s">
        <v>984</v>
      </c>
      <c r="F865" s="513" t="s">
        <v>197</v>
      </c>
      <c r="G865" s="298" t="s">
        <v>985</v>
      </c>
      <c r="H865" s="317" t="s">
        <v>148</v>
      </c>
      <c r="I865" s="69" t="s">
        <v>927</v>
      </c>
      <c r="J865" s="341">
        <v>0</v>
      </c>
      <c r="K865" s="336">
        <f t="shared" ref="K865" si="197">SUM(L865:Q865)</f>
        <v>0</v>
      </c>
      <c r="L865" s="247" t="s">
        <v>199</v>
      </c>
      <c r="M865" s="247"/>
      <c r="N865" s="247"/>
      <c r="O865" s="247"/>
      <c r="P865" s="247"/>
      <c r="Q865" s="247"/>
      <c r="R865" s="246">
        <f>IF(L865="nio",0,IF(L865&gt;0,L865*J865/X865,0))*VLOOKUP(B865,'2-Kosten per locatie'!$A$14:$C$56,3,FALSE)</f>
        <v>0</v>
      </c>
      <c r="S865" s="246">
        <f>IF(L865="nio",0,IF(M865&gt;0,M865*J865/Y865,0))*VLOOKUP(B865,'2-Kosten per locatie'!$A$14:$C$56,3,FALSE)</f>
        <v>0</v>
      </c>
      <c r="T865" s="246">
        <f>IF(L865="nio",0,IF(N865&gt;0,N865*J865/Z865,0))*VLOOKUP(B865,'2-Kosten per locatie'!$A$14:$C$56,3,FALSE)</f>
        <v>0</v>
      </c>
      <c r="U865" s="246">
        <f>IF(L865="nio",0,IF(O865&gt;0,O865*J865/AA865,0))*VLOOKUP(B865,'2-Kosten per locatie'!$A$14:$C$56,3,FALSE)</f>
        <v>0</v>
      </c>
      <c r="V865" s="246">
        <f>IF(L865="nio",0,IF(P865&gt;0,P865*J865/Z865,0))*VLOOKUP(B865,'2-Kosten per locatie'!$A$14:$C$56,3,FALSE)</f>
        <v>0</v>
      </c>
      <c r="W865" s="246">
        <f>IF(L865="nio",0,IF(Q865&gt;0,Q865*J865/AA865,0))*VLOOKUP(B865,'2-Kosten per locatie'!$A$14:$C$56,3,FALSE)</f>
        <v>0</v>
      </c>
      <c r="X865" s="337">
        <f>IF(L865="nio",0,IF(L865&gt;0,VLOOKUP(H865,'3-Productie normen'!A:L,VLOOKUP(L865,'3-Productie normen'!$B$35:$C$38,2,FALSE),FALSE)))</f>
        <v>0</v>
      </c>
      <c r="Y865" s="337">
        <f t="shared" si="186"/>
        <v>0</v>
      </c>
      <c r="Z865" s="337">
        <f t="shared" si="187"/>
        <v>0</v>
      </c>
      <c r="AA865" s="337">
        <f t="shared" si="188"/>
        <v>0</v>
      </c>
      <c r="AB865" s="338">
        <f>VLOOKUP(H865,'3-Productie normen'!A:O,12,FALSE)</f>
        <v>0</v>
      </c>
      <c r="AC865" s="338"/>
      <c r="AE865" s="339">
        <f t="shared" si="192"/>
        <v>0</v>
      </c>
    </row>
    <row r="866" spans="1:31" ht="14.1" customHeight="1">
      <c r="A866" s="71">
        <v>866</v>
      </c>
      <c r="B866" s="482" t="s">
        <v>82</v>
      </c>
      <c r="C866" s="482"/>
      <c r="D866" s="485" t="s">
        <v>231</v>
      </c>
      <c r="E866" s="334" t="s">
        <v>986</v>
      </c>
      <c r="F866" s="513" t="s">
        <v>185</v>
      </c>
      <c r="G866" s="298" t="s">
        <v>987</v>
      </c>
      <c r="H866" s="314" t="s">
        <v>128</v>
      </c>
      <c r="I866" s="459" t="s">
        <v>225</v>
      </c>
      <c r="J866" s="341">
        <v>4.92</v>
      </c>
      <c r="K866" s="336">
        <f t="shared" si="195"/>
        <v>730</v>
      </c>
      <c r="L866" s="247">
        <v>255</v>
      </c>
      <c r="M866" s="247">
        <v>255</v>
      </c>
      <c r="N866" s="247">
        <v>102</v>
      </c>
      <c r="O866" s="247">
        <v>102</v>
      </c>
      <c r="P866" s="247">
        <v>8</v>
      </c>
      <c r="Q866" s="247">
        <v>8</v>
      </c>
      <c r="R866" s="246" t="e">
        <f>IF(L866="nio",0,IF(L866&gt;0,L866*J866/X866,0))*VLOOKUP(B866,'2-Kosten per locatie'!$A$14:$C$56,3,FALSE)</f>
        <v>#DIV/0!</v>
      </c>
      <c r="S866" s="246" t="e">
        <f>IF(L866="nio",0,IF(M866&gt;0,M866*J866/Y866,0))*VLOOKUP(B866,'2-Kosten per locatie'!$A$14:$C$56,3,FALSE)</f>
        <v>#DIV/0!</v>
      </c>
      <c r="T866" s="246" t="e">
        <f>IF(L866="nio",0,IF(N866&gt;0,N866*J866/Z866,0))*VLOOKUP(B866,'2-Kosten per locatie'!$A$14:$C$56,3,FALSE)</f>
        <v>#DIV/0!</v>
      </c>
      <c r="U866" s="246" t="e">
        <f>IF(L866="nio",0,IF(O866&gt;0,O866*J866/AA866,0))*VLOOKUP(B866,'2-Kosten per locatie'!$A$14:$C$56,3,FALSE)</f>
        <v>#DIV/0!</v>
      </c>
      <c r="V866" s="246" t="e">
        <f>IF(L866="nio",0,IF(P866&gt;0,P866*J866/Z866,0))*VLOOKUP(B866,'2-Kosten per locatie'!$A$14:$C$56,3,FALSE)</f>
        <v>#DIV/0!</v>
      </c>
      <c r="W866" s="246" t="e">
        <f>IF(L866="nio",0,IF(Q866&gt;0,Q866*J866/AA866,0))*VLOOKUP(B866,'2-Kosten per locatie'!$A$14:$C$56,3,FALSE)</f>
        <v>#DIV/0!</v>
      </c>
      <c r="X866" s="337">
        <f>IF(L866="nio",0,IF(L866&gt;0,VLOOKUP(H866,'3-Productie normen'!A:L,VLOOKUP(L866,'3-Productie normen'!$B$35:$C$38,2,FALSE),FALSE)))</f>
        <v>0</v>
      </c>
      <c r="Y866" s="337">
        <f t="shared" si="186"/>
        <v>0</v>
      </c>
      <c r="Z866" s="337">
        <f t="shared" si="187"/>
        <v>0</v>
      </c>
      <c r="AA866" s="337">
        <f t="shared" si="188"/>
        <v>0</v>
      </c>
      <c r="AB866" s="338" t="str">
        <f>VLOOKUP(H866,'3-Productie normen'!A:O,12,FALSE)</f>
        <v>B</v>
      </c>
      <c r="AC866" s="338"/>
      <c r="AE866" s="339">
        <f t="shared" si="192"/>
        <v>3591.6</v>
      </c>
    </row>
    <row r="867" spans="1:31" ht="14.1" customHeight="1">
      <c r="A867" s="71">
        <v>867</v>
      </c>
      <c r="B867" s="482" t="s">
        <v>82</v>
      </c>
      <c r="C867" s="482"/>
      <c r="D867" s="485" t="s">
        <v>231</v>
      </c>
      <c r="E867" s="334" t="s">
        <v>988</v>
      </c>
      <c r="F867" s="513" t="s">
        <v>185</v>
      </c>
      <c r="G867" s="298" t="s">
        <v>989</v>
      </c>
      <c r="H867" s="314" t="s">
        <v>128</v>
      </c>
      <c r="I867" s="459" t="s">
        <v>225</v>
      </c>
      <c r="J867" s="341">
        <v>18.75</v>
      </c>
      <c r="K867" s="336">
        <f t="shared" si="195"/>
        <v>730</v>
      </c>
      <c r="L867" s="247">
        <v>255</v>
      </c>
      <c r="M867" s="247">
        <v>255</v>
      </c>
      <c r="N867" s="247">
        <v>102</v>
      </c>
      <c r="O867" s="247">
        <v>102</v>
      </c>
      <c r="P867" s="247">
        <v>8</v>
      </c>
      <c r="Q867" s="247">
        <v>8</v>
      </c>
      <c r="R867" s="246" t="e">
        <f>IF(L867="nio",0,IF(L867&gt;0,L867*J867/X867,0))*VLOOKUP(B867,'2-Kosten per locatie'!$A$14:$C$56,3,FALSE)</f>
        <v>#DIV/0!</v>
      </c>
      <c r="S867" s="246" t="e">
        <f>IF(L867="nio",0,IF(M867&gt;0,M867*J867/Y867,0))*VLOOKUP(B867,'2-Kosten per locatie'!$A$14:$C$56,3,FALSE)</f>
        <v>#DIV/0!</v>
      </c>
      <c r="T867" s="246" t="e">
        <f>IF(L867="nio",0,IF(N867&gt;0,N867*J867/Z867,0))*VLOOKUP(B867,'2-Kosten per locatie'!$A$14:$C$56,3,FALSE)</f>
        <v>#DIV/0!</v>
      </c>
      <c r="U867" s="246" t="e">
        <f>IF(L867="nio",0,IF(O867&gt;0,O867*J867/AA867,0))*VLOOKUP(B867,'2-Kosten per locatie'!$A$14:$C$56,3,FALSE)</f>
        <v>#DIV/0!</v>
      </c>
      <c r="V867" s="246" t="e">
        <f>IF(L867="nio",0,IF(P867&gt;0,P867*J867/Z867,0))*VLOOKUP(B867,'2-Kosten per locatie'!$A$14:$C$56,3,FALSE)</f>
        <v>#DIV/0!</v>
      </c>
      <c r="W867" s="246" t="e">
        <f>IF(L867="nio",0,IF(Q867&gt;0,Q867*J867/AA867,0))*VLOOKUP(B867,'2-Kosten per locatie'!$A$14:$C$56,3,FALSE)</f>
        <v>#DIV/0!</v>
      </c>
      <c r="X867" s="337">
        <f>IF(L867="nio",0,IF(L867&gt;0,VLOOKUP(H867,'3-Productie normen'!A:L,VLOOKUP(L867,'3-Productie normen'!$B$35:$C$38,2,FALSE),FALSE)))</f>
        <v>0</v>
      </c>
      <c r="Y867" s="337">
        <f t="shared" si="186"/>
        <v>0</v>
      </c>
      <c r="Z867" s="337">
        <f t="shared" si="187"/>
        <v>0</v>
      </c>
      <c r="AA867" s="337">
        <f t="shared" si="188"/>
        <v>0</v>
      </c>
      <c r="AB867" s="338" t="str">
        <f>VLOOKUP(H867,'3-Productie normen'!A:O,12,FALSE)</f>
        <v>B</v>
      </c>
      <c r="AC867" s="338"/>
      <c r="AE867" s="339">
        <f t="shared" si="192"/>
        <v>13687.5</v>
      </c>
    </row>
    <row r="868" spans="1:31" ht="14.1" customHeight="1">
      <c r="A868" s="71">
        <v>868</v>
      </c>
      <c r="B868" s="482" t="s">
        <v>82</v>
      </c>
      <c r="C868" s="482"/>
      <c r="D868" s="485" t="s">
        <v>231</v>
      </c>
      <c r="E868" s="334" t="s">
        <v>990</v>
      </c>
      <c r="F868" s="513" t="s">
        <v>185</v>
      </c>
      <c r="G868" s="298" t="s">
        <v>979</v>
      </c>
      <c r="H868" s="314" t="s">
        <v>128</v>
      </c>
      <c r="I868" s="459" t="s">
        <v>225</v>
      </c>
      <c r="J868" s="341">
        <v>10.64</v>
      </c>
      <c r="K868" s="336">
        <f t="shared" si="195"/>
        <v>730</v>
      </c>
      <c r="L868" s="247">
        <v>255</v>
      </c>
      <c r="M868" s="247">
        <v>255</v>
      </c>
      <c r="N868" s="247">
        <v>102</v>
      </c>
      <c r="O868" s="247">
        <v>102</v>
      </c>
      <c r="P868" s="247">
        <v>8</v>
      </c>
      <c r="Q868" s="247">
        <v>8</v>
      </c>
      <c r="R868" s="246" t="e">
        <f>IF(L868="nio",0,IF(L868&gt;0,L868*J868/X868,0))*VLOOKUP(B868,'2-Kosten per locatie'!$A$14:$C$56,3,FALSE)</f>
        <v>#DIV/0!</v>
      </c>
      <c r="S868" s="246" t="e">
        <f>IF(L868="nio",0,IF(M868&gt;0,M868*J868/Y868,0))*VLOOKUP(B868,'2-Kosten per locatie'!$A$14:$C$56,3,FALSE)</f>
        <v>#DIV/0!</v>
      </c>
      <c r="T868" s="246" t="e">
        <f>IF(L868="nio",0,IF(N868&gt;0,N868*J868/Z868,0))*VLOOKUP(B868,'2-Kosten per locatie'!$A$14:$C$56,3,FALSE)</f>
        <v>#DIV/0!</v>
      </c>
      <c r="U868" s="246" t="e">
        <f>IF(L868="nio",0,IF(O868&gt;0,O868*J868/AA868,0))*VLOOKUP(B868,'2-Kosten per locatie'!$A$14:$C$56,3,FALSE)</f>
        <v>#DIV/0!</v>
      </c>
      <c r="V868" s="246" t="e">
        <f>IF(L868="nio",0,IF(P868&gt;0,P868*J868/Z868,0))*VLOOKUP(B868,'2-Kosten per locatie'!$A$14:$C$56,3,FALSE)</f>
        <v>#DIV/0!</v>
      </c>
      <c r="W868" s="246" t="e">
        <f>IF(L868="nio",0,IF(Q868&gt;0,Q868*J868/AA868,0))*VLOOKUP(B868,'2-Kosten per locatie'!$A$14:$C$56,3,FALSE)</f>
        <v>#DIV/0!</v>
      </c>
      <c r="X868" s="337">
        <f>IF(L868="nio",0,IF(L868&gt;0,VLOOKUP(H868,'3-Productie normen'!A:L,VLOOKUP(L868,'3-Productie normen'!$B$35:$C$38,2,FALSE),FALSE)))</f>
        <v>0</v>
      </c>
      <c r="Y868" s="337">
        <f t="shared" si="186"/>
        <v>0</v>
      </c>
      <c r="Z868" s="337">
        <f t="shared" si="187"/>
        <v>0</v>
      </c>
      <c r="AA868" s="337">
        <f t="shared" si="188"/>
        <v>0</v>
      </c>
      <c r="AB868" s="338" t="str">
        <f>VLOOKUP(H868,'3-Productie normen'!A:O,12,FALSE)</f>
        <v>B</v>
      </c>
      <c r="AC868" s="338"/>
      <c r="AE868" s="339">
        <f t="shared" si="192"/>
        <v>7767.2000000000007</v>
      </c>
    </row>
    <row r="869" spans="1:31" ht="14.1" customHeight="1">
      <c r="A869" s="71">
        <v>869</v>
      </c>
      <c r="B869" s="482" t="s">
        <v>82</v>
      </c>
      <c r="C869" s="482"/>
      <c r="D869" s="485" t="s">
        <v>231</v>
      </c>
      <c r="E869" s="334" t="s">
        <v>991</v>
      </c>
      <c r="F869" s="513" t="s">
        <v>197</v>
      </c>
      <c r="G869" s="298" t="s">
        <v>301</v>
      </c>
      <c r="H869" s="317" t="s">
        <v>148</v>
      </c>
      <c r="I869" s="69" t="s">
        <v>927</v>
      </c>
      <c r="J869" s="341">
        <v>0</v>
      </c>
      <c r="K869" s="336">
        <f t="shared" ref="K869" si="198">SUM(L869:Q869)</f>
        <v>0</v>
      </c>
      <c r="L869" s="247" t="s">
        <v>199</v>
      </c>
      <c r="M869" s="247"/>
      <c r="N869" s="247"/>
      <c r="O869" s="247"/>
      <c r="P869" s="247"/>
      <c r="Q869" s="247"/>
      <c r="R869" s="246">
        <f>IF(L869="nio",0,IF(L869&gt;0,L869*J869/X869,0))*VLOOKUP(B869,'2-Kosten per locatie'!$A$14:$C$56,3,FALSE)</f>
        <v>0</v>
      </c>
      <c r="S869" s="246">
        <f>IF(L869="nio",0,IF(M869&gt;0,M869*J869/Y869,0))*VLOOKUP(B869,'2-Kosten per locatie'!$A$14:$C$56,3,FALSE)</f>
        <v>0</v>
      </c>
      <c r="T869" s="246">
        <f>IF(L869="nio",0,IF(N869&gt;0,N869*J869/Z869,0))*VLOOKUP(B869,'2-Kosten per locatie'!$A$14:$C$56,3,FALSE)</f>
        <v>0</v>
      </c>
      <c r="U869" s="246">
        <f>IF(L869="nio",0,IF(O869&gt;0,O869*J869/AA869,0))*VLOOKUP(B869,'2-Kosten per locatie'!$A$14:$C$56,3,FALSE)</f>
        <v>0</v>
      </c>
      <c r="V869" s="246">
        <f>IF(L869="nio",0,IF(P869&gt;0,P869*J869/Z869,0))*VLOOKUP(B869,'2-Kosten per locatie'!$A$14:$C$56,3,FALSE)</f>
        <v>0</v>
      </c>
      <c r="W869" s="246">
        <f>IF(L869="nio",0,IF(Q869&gt;0,Q869*J869/AA869,0))*VLOOKUP(B869,'2-Kosten per locatie'!$A$14:$C$56,3,FALSE)</f>
        <v>0</v>
      </c>
      <c r="X869" s="337">
        <f>IF(L869="nio",0,IF(L869&gt;0,VLOOKUP(H869,'3-Productie normen'!A:L,VLOOKUP(L869,'3-Productie normen'!$B$35:$C$38,2,FALSE),FALSE)))</f>
        <v>0</v>
      </c>
      <c r="Y869" s="337">
        <f t="shared" si="186"/>
        <v>0</v>
      </c>
      <c r="Z869" s="337">
        <f t="shared" si="187"/>
        <v>0</v>
      </c>
      <c r="AA869" s="337">
        <f t="shared" si="188"/>
        <v>0</v>
      </c>
      <c r="AB869" s="338">
        <f>VLOOKUP(H869,'3-Productie normen'!A:O,12,FALSE)</f>
        <v>0</v>
      </c>
      <c r="AC869" s="338"/>
      <c r="AE869" s="339">
        <f t="shared" si="192"/>
        <v>0</v>
      </c>
    </row>
    <row r="870" spans="1:31" ht="14.1" customHeight="1">
      <c r="A870" s="71">
        <v>870</v>
      </c>
      <c r="B870" s="482" t="s">
        <v>82</v>
      </c>
      <c r="C870" s="482"/>
      <c r="D870" s="485" t="s">
        <v>231</v>
      </c>
      <c r="E870" s="334" t="s">
        <v>992</v>
      </c>
      <c r="F870" s="513" t="s">
        <v>185</v>
      </c>
      <c r="G870" s="298" t="s">
        <v>971</v>
      </c>
      <c r="H870" s="314" t="s">
        <v>141</v>
      </c>
      <c r="I870" s="69" t="s">
        <v>920</v>
      </c>
      <c r="J870" s="341">
        <v>5.78</v>
      </c>
      <c r="K870" s="336">
        <f t="shared" si="195"/>
        <v>730</v>
      </c>
      <c r="L870" s="247">
        <v>255</v>
      </c>
      <c r="M870" s="247">
        <v>255</v>
      </c>
      <c r="N870" s="247">
        <v>102</v>
      </c>
      <c r="O870" s="247">
        <v>102</v>
      </c>
      <c r="P870" s="247">
        <v>8</v>
      </c>
      <c r="Q870" s="247">
        <v>8</v>
      </c>
      <c r="R870" s="246" t="e">
        <f>IF(L870="nio",0,IF(L870&gt;0,L870*J870/X870,0))*VLOOKUP(B870,'2-Kosten per locatie'!$A$14:$C$56,3,FALSE)</f>
        <v>#DIV/0!</v>
      </c>
      <c r="S870" s="246" t="e">
        <f>IF(L870="nio",0,IF(M870&gt;0,M870*J870/Y870,0))*VLOOKUP(B870,'2-Kosten per locatie'!$A$14:$C$56,3,FALSE)</f>
        <v>#DIV/0!</v>
      </c>
      <c r="T870" s="246" t="e">
        <f>IF(L870="nio",0,IF(N870&gt;0,N870*J870/Z870,0))*VLOOKUP(B870,'2-Kosten per locatie'!$A$14:$C$56,3,FALSE)</f>
        <v>#DIV/0!</v>
      </c>
      <c r="U870" s="246" t="e">
        <f>IF(L870="nio",0,IF(O870&gt;0,O870*J870/AA870,0))*VLOOKUP(B870,'2-Kosten per locatie'!$A$14:$C$56,3,FALSE)</f>
        <v>#DIV/0!</v>
      </c>
      <c r="V870" s="246" t="e">
        <f>IF(L870="nio",0,IF(P870&gt;0,P870*J870/Z870,0))*VLOOKUP(B870,'2-Kosten per locatie'!$A$14:$C$56,3,FALSE)</f>
        <v>#DIV/0!</v>
      </c>
      <c r="W870" s="246" t="e">
        <f>IF(L870="nio",0,IF(Q870&gt;0,Q870*J870/AA870,0))*VLOOKUP(B870,'2-Kosten per locatie'!$A$14:$C$56,3,FALSE)</f>
        <v>#DIV/0!</v>
      </c>
      <c r="X870" s="337">
        <f>IF(L870="nio",0,IF(L870&gt;0,VLOOKUP(H870,'3-Productie normen'!A:L,VLOOKUP(L870,'3-Productie normen'!$B$35:$C$38,2,FALSE),FALSE)))</f>
        <v>0</v>
      </c>
      <c r="Y870" s="337">
        <f t="shared" si="186"/>
        <v>0</v>
      </c>
      <c r="Z870" s="337">
        <f t="shared" si="187"/>
        <v>0</v>
      </c>
      <c r="AA870" s="337">
        <f t="shared" si="188"/>
        <v>0</v>
      </c>
      <c r="AB870" s="338" t="str">
        <f>VLOOKUP(H870,'3-Productie normen'!A:O,12,FALSE)</f>
        <v>S</v>
      </c>
      <c r="AC870" s="338"/>
      <c r="AE870" s="339">
        <f t="shared" si="192"/>
        <v>4219.4000000000005</v>
      </c>
    </row>
    <row r="871" spans="1:31" ht="14.1" customHeight="1">
      <c r="A871" s="71">
        <v>871</v>
      </c>
      <c r="B871" s="482" t="s">
        <v>82</v>
      </c>
      <c r="C871" s="482"/>
      <c r="D871" s="485" t="s">
        <v>231</v>
      </c>
      <c r="E871" s="334" t="s">
        <v>993</v>
      </c>
      <c r="F871" s="513" t="s">
        <v>185</v>
      </c>
      <c r="G871" s="298" t="s">
        <v>994</v>
      </c>
      <c r="H871" s="314" t="s">
        <v>141</v>
      </c>
      <c r="I871" s="69" t="s">
        <v>920</v>
      </c>
      <c r="J871" s="341">
        <v>0.98</v>
      </c>
      <c r="K871" s="336">
        <f t="shared" si="195"/>
        <v>730</v>
      </c>
      <c r="L871" s="247">
        <v>255</v>
      </c>
      <c r="M871" s="247">
        <v>255</v>
      </c>
      <c r="N871" s="247">
        <v>102</v>
      </c>
      <c r="O871" s="247">
        <v>102</v>
      </c>
      <c r="P871" s="247">
        <v>8</v>
      </c>
      <c r="Q871" s="247">
        <v>8</v>
      </c>
      <c r="R871" s="246" t="e">
        <f>IF(L871="nio",0,IF(L871&gt;0,L871*J871/X871,0))*VLOOKUP(B871,'2-Kosten per locatie'!$A$14:$C$56,3,FALSE)</f>
        <v>#DIV/0!</v>
      </c>
      <c r="S871" s="246" t="e">
        <f>IF(L871="nio",0,IF(M871&gt;0,M871*J871/Y871,0))*VLOOKUP(B871,'2-Kosten per locatie'!$A$14:$C$56,3,FALSE)</f>
        <v>#DIV/0!</v>
      </c>
      <c r="T871" s="246" t="e">
        <f>IF(L871="nio",0,IF(N871&gt;0,N871*J871/Z871,0))*VLOOKUP(B871,'2-Kosten per locatie'!$A$14:$C$56,3,FALSE)</f>
        <v>#DIV/0!</v>
      </c>
      <c r="U871" s="246" t="e">
        <f>IF(L871="nio",0,IF(O871&gt;0,O871*J871/AA871,0))*VLOOKUP(B871,'2-Kosten per locatie'!$A$14:$C$56,3,FALSE)</f>
        <v>#DIV/0!</v>
      </c>
      <c r="V871" s="246" t="e">
        <f>IF(L871="nio",0,IF(P871&gt;0,P871*J871/Z871,0))*VLOOKUP(B871,'2-Kosten per locatie'!$A$14:$C$56,3,FALSE)</f>
        <v>#DIV/0!</v>
      </c>
      <c r="W871" s="246" t="e">
        <f>IF(L871="nio",0,IF(Q871&gt;0,Q871*J871/AA871,0))*VLOOKUP(B871,'2-Kosten per locatie'!$A$14:$C$56,3,FALSE)</f>
        <v>#DIV/0!</v>
      </c>
      <c r="X871" s="337">
        <f>IF(L871="nio",0,IF(L871&gt;0,VLOOKUP(H871,'3-Productie normen'!A:L,VLOOKUP(L871,'3-Productie normen'!$B$35:$C$38,2,FALSE),FALSE)))</f>
        <v>0</v>
      </c>
      <c r="Y871" s="337">
        <f t="shared" si="186"/>
        <v>0</v>
      </c>
      <c r="Z871" s="337">
        <f t="shared" si="187"/>
        <v>0</v>
      </c>
      <c r="AA871" s="337">
        <f t="shared" si="188"/>
        <v>0</v>
      </c>
      <c r="AB871" s="338" t="str">
        <f>VLOOKUP(H871,'3-Productie normen'!A:O,12,FALSE)</f>
        <v>S</v>
      </c>
      <c r="AC871" s="338"/>
      <c r="AE871" s="339">
        <f t="shared" si="192"/>
        <v>715.4</v>
      </c>
    </row>
    <row r="872" spans="1:31" ht="14.1" customHeight="1">
      <c r="A872" s="71">
        <v>872</v>
      </c>
      <c r="B872" s="482" t="s">
        <v>82</v>
      </c>
      <c r="C872" s="482"/>
      <c r="D872" s="485" t="s">
        <v>231</v>
      </c>
      <c r="E872" s="334" t="s">
        <v>995</v>
      </c>
      <c r="F872" s="513" t="s">
        <v>185</v>
      </c>
      <c r="G872" s="298" t="s">
        <v>994</v>
      </c>
      <c r="H872" s="314" t="s">
        <v>141</v>
      </c>
      <c r="I872" s="69" t="s">
        <v>920</v>
      </c>
      <c r="J872" s="341">
        <v>0.98</v>
      </c>
      <c r="K872" s="336">
        <f t="shared" si="195"/>
        <v>730</v>
      </c>
      <c r="L872" s="247">
        <v>255</v>
      </c>
      <c r="M872" s="247">
        <v>255</v>
      </c>
      <c r="N872" s="247">
        <v>102</v>
      </c>
      <c r="O872" s="247">
        <v>102</v>
      </c>
      <c r="P872" s="247">
        <v>8</v>
      </c>
      <c r="Q872" s="247">
        <v>8</v>
      </c>
      <c r="R872" s="246" t="e">
        <f>IF(L872="nio",0,IF(L872&gt;0,L872*J872/X872,0))*VLOOKUP(B872,'2-Kosten per locatie'!$A$14:$C$56,3,FALSE)</f>
        <v>#DIV/0!</v>
      </c>
      <c r="S872" s="246" t="e">
        <f>IF(L872="nio",0,IF(M872&gt;0,M872*J872/Y872,0))*VLOOKUP(B872,'2-Kosten per locatie'!$A$14:$C$56,3,FALSE)</f>
        <v>#DIV/0!</v>
      </c>
      <c r="T872" s="246" t="e">
        <f>IF(L872="nio",0,IF(N872&gt;0,N872*J872/Z872,0))*VLOOKUP(B872,'2-Kosten per locatie'!$A$14:$C$56,3,FALSE)</f>
        <v>#DIV/0!</v>
      </c>
      <c r="U872" s="246" t="e">
        <f>IF(L872="nio",0,IF(O872&gt;0,O872*J872/AA872,0))*VLOOKUP(B872,'2-Kosten per locatie'!$A$14:$C$56,3,FALSE)</f>
        <v>#DIV/0!</v>
      </c>
      <c r="V872" s="246" t="e">
        <f>IF(L872="nio",0,IF(P872&gt;0,P872*J872/Z872,0))*VLOOKUP(B872,'2-Kosten per locatie'!$A$14:$C$56,3,FALSE)</f>
        <v>#DIV/0!</v>
      </c>
      <c r="W872" s="246" t="e">
        <f>IF(L872="nio",0,IF(Q872&gt;0,Q872*J872/AA872,0))*VLOOKUP(B872,'2-Kosten per locatie'!$A$14:$C$56,3,FALSE)</f>
        <v>#DIV/0!</v>
      </c>
      <c r="X872" s="337">
        <f>IF(L872="nio",0,IF(L872&gt;0,VLOOKUP(H872,'3-Productie normen'!A:L,VLOOKUP(L872,'3-Productie normen'!$B$35:$C$38,2,FALSE),FALSE)))</f>
        <v>0</v>
      </c>
      <c r="Y872" s="337">
        <f t="shared" si="186"/>
        <v>0</v>
      </c>
      <c r="Z872" s="337">
        <f t="shared" si="187"/>
        <v>0</v>
      </c>
      <c r="AA872" s="337">
        <f t="shared" si="188"/>
        <v>0</v>
      </c>
      <c r="AB872" s="338" t="str">
        <f>VLOOKUP(H872,'3-Productie normen'!A:O,12,FALSE)</f>
        <v>S</v>
      </c>
      <c r="AC872" s="338"/>
      <c r="AE872" s="339">
        <f t="shared" si="192"/>
        <v>715.4</v>
      </c>
    </row>
    <row r="873" spans="1:31" ht="14.1" customHeight="1">
      <c r="A873" s="71">
        <v>873</v>
      </c>
      <c r="B873" s="482" t="s">
        <v>82</v>
      </c>
      <c r="C873" s="482"/>
      <c r="D873" s="485" t="s">
        <v>231</v>
      </c>
      <c r="E873" s="334" t="s">
        <v>996</v>
      </c>
      <c r="F873" s="513" t="s">
        <v>185</v>
      </c>
      <c r="G873" s="298" t="s">
        <v>994</v>
      </c>
      <c r="H873" s="314" t="s">
        <v>141</v>
      </c>
      <c r="I873" s="69" t="s">
        <v>920</v>
      </c>
      <c r="J873" s="341">
        <v>0.98</v>
      </c>
      <c r="K873" s="336">
        <f t="shared" si="195"/>
        <v>730</v>
      </c>
      <c r="L873" s="247">
        <v>255</v>
      </c>
      <c r="M873" s="247">
        <v>255</v>
      </c>
      <c r="N873" s="247">
        <v>102</v>
      </c>
      <c r="O873" s="247">
        <v>102</v>
      </c>
      <c r="P873" s="247">
        <v>8</v>
      </c>
      <c r="Q873" s="247">
        <v>8</v>
      </c>
      <c r="R873" s="246" t="e">
        <f>IF(L873="nio",0,IF(L873&gt;0,L873*J873/X873,0))*VLOOKUP(B873,'2-Kosten per locatie'!$A$14:$C$56,3,FALSE)</f>
        <v>#DIV/0!</v>
      </c>
      <c r="S873" s="246" t="e">
        <f>IF(L873="nio",0,IF(M873&gt;0,M873*J873/Y873,0))*VLOOKUP(B873,'2-Kosten per locatie'!$A$14:$C$56,3,FALSE)</f>
        <v>#DIV/0!</v>
      </c>
      <c r="T873" s="246" t="e">
        <f>IF(L873="nio",0,IF(N873&gt;0,N873*J873/Z873,0))*VLOOKUP(B873,'2-Kosten per locatie'!$A$14:$C$56,3,FALSE)</f>
        <v>#DIV/0!</v>
      </c>
      <c r="U873" s="246" t="e">
        <f>IF(L873="nio",0,IF(O873&gt;0,O873*J873/AA873,0))*VLOOKUP(B873,'2-Kosten per locatie'!$A$14:$C$56,3,FALSE)</f>
        <v>#DIV/0!</v>
      </c>
      <c r="V873" s="246" t="e">
        <f>IF(L873="nio",0,IF(P873&gt;0,P873*J873/Z873,0))*VLOOKUP(B873,'2-Kosten per locatie'!$A$14:$C$56,3,FALSE)</f>
        <v>#DIV/0!</v>
      </c>
      <c r="W873" s="246" t="e">
        <f>IF(L873="nio",0,IF(Q873&gt;0,Q873*J873/AA873,0))*VLOOKUP(B873,'2-Kosten per locatie'!$A$14:$C$56,3,FALSE)</f>
        <v>#DIV/0!</v>
      </c>
      <c r="X873" s="337">
        <f>IF(L873="nio",0,IF(L873&gt;0,VLOOKUP(H873,'3-Productie normen'!A:L,VLOOKUP(L873,'3-Productie normen'!$B$35:$C$38,2,FALSE),FALSE)))</f>
        <v>0</v>
      </c>
      <c r="Y873" s="337">
        <f t="shared" si="186"/>
        <v>0</v>
      </c>
      <c r="Z873" s="337">
        <f t="shared" si="187"/>
        <v>0</v>
      </c>
      <c r="AA873" s="337">
        <f t="shared" si="188"/>
        <v>0</v>
      </c>
      <c r="AB873" s="338" t="str">
        <f>VLOOKUP(H873,'3-Productie normen'!A:O,12,FALSE)</f>
        <v>S</v>
      </c>
      <c r="AC873" s="338"/>
      <c r="AE873" s="339">
        <f t="shared" si="192"/>
        <v>715.4</v>
      </c>
    </row>
    <row r="874" spans="1:31" ht="14.1" customHeight="1">
      <c r="A874" s="71">
        <v>874</v>
      </c>
      <c r="B874" s="482" t="s">
        <v>60</v>
      </c>
      <c r="C874" s="482"/>
      <c r="D874" s="485" t="s">
        <v>231</v>
      </c>
      <c r="E874" s="334" t="s">
        <v>916</v>
      </c>
      <c r="F874" s="513" t="s">
        <v>185</v>
      </c>
      <c r="G874" s="298" t="s">
        <v>291</v>
      </c>
      <c r="H874" s="314" t="s">
        <v>135</v>
      </c>
      <c r="I874" s="459" t="s">
        <v>225</v>
      </c>
      <c r="J874" s="341">
        <v>8.3000000000000007</v>
      </c>
      <c r="K874" s="336">
        <f t="shared" si="195"/>
        <v>730</v>
      </c>
      <c r="L874" s="247">
        <v>255</v>
      </c>
      <c r="M874" s="247">
        <v>255</v>
      </c>
      <c r="N874" s="247">
        <v>102</v>
      </c>
      <c r="O874" s="247">
        <v>102</v>
      </c>
      <c r="P874" s="247">
        <v>8</v>
      </c>
      <c r="Q874" s="247">
        <v>8</v>
      </c>
      <c r="R874" s="246" t="e">
        <f>IF(L874="nio",0,IF(L874&gt;0,L874*J874/X874,0))*VLOOKUP(B874,'2-Kosten per locatie'!$A$14:$C$56,3,FALSE)</f>
        <v>#DIV/0!</v>
      </c>
      <c r="S874" s="246" t="e">
        <f>IF(L874="nio",0,IF(M874&gt;0,M874*J874/Y874,0))*VLOOKUP(B874,'2-Kosten per locatie'!$A$14:$C$56,3,FALSE)</f>
        <v>#DIV/0!</v>
      </c>
      <c r="T874" s="246" t="e">
        <f>IF(L874="nio",0,IF(N874&gt;0,N874*J874/Z874,0))*VLOOKUP(B874,'2-Kosten per locatie'!$A$14:$C$56,3,FALSE)</f>
        <v>#DIV/0!</v>
      </c>
      <c r="U874" s="246" t="e">
        <f>IF(L874="nio",0,IF(O874&gt;0,O874*J874/AA874,0))*VLOOKUP(B874,'2-Kosten per locatie'!$A$14:$C$56,3,FALSE)</f>
        <v>#DIV/0!</v>
      </c>
      <c r="V874" s="246" t="e">
        <f>IF(L874="nio",0,IF(P874&gt;0,P874*J874/Z874,0))*VLOOKUP(B874,'2-Kosten per locatie'!$A$14:$C$56,3,FALSE)</f>
        <v>#DIV/0!</v>
      </c>
      <c r="W874" s="246" t="e">
        <f>IF(L874="nio",0,IF(Q874&gt;0,Q874*J874/AA874,0))*VLOOKUP(B874,'2-Kosten per locatie'!$A$14:$C$56,3,FALSE)</f>
        <v>#DIV/0!</v>
      </c>
      <c r="X874" s="337">
        <f>IF(L874="nio",0,IF(L874&gt;0,VLOOKUP(H874,'3-Productie normen'!A:L,VLOOKUP(L874,'3-Productie normen'!$B$35:$C$38,2,FALSE),FALSE)))</f>
        <v>0</v>
      </c>
      <c r="Y874" s="337">
        <f t="shared" si="186"/>
        <v>0</v>
      </c>
      <c r="Z874" s="337">
        <f t="shared" si="187"/>
        <v>0</v>
      </c>
      <c r="AA874" s="337">
        <f t="shared" si="188"/>
        <v>0</v>
      </c>
      <c r="AB874" s="338" t="str">
        <f>VLOOKUP(H874,'3-Productie normen'!A:O,12,FALSE)</f>
        <v>V</v>
      </c>
      <c r="AC874" s="338"/>
      <c r="AE874" s="339">
        <f t="shared" si="192"/>
        <v>6059.0000000000009</v>
      </c>
    </row>
    <row r="875" spans="1:31" ht="14.1" customHeight="1">
      <c r="A875" s="71">
        <v>875</v>
      </c>
      <c r="B875" s="482" t="s">
        <v>60</v>
      </c>
      <c r="C875" s="482"/>
      <c r="D875" s="485" t="s">
        <v>231</v>
      </c>
      <c r="E875" s="334" t="s">
        <v>917</v>
      </c>
      <c r="F875" s="513" t="s">
        <v>185</v>
      </c>
      <c r="G875" s="298" t="s">
        <v>310</v>
      </c>
      <c r="H875" s="314" t="s">
        <v>128</v>
      </c>
      <c r="I875" s="459" t="s">
        <v>225</v>
      </c>
      <c r="J875" s="341">
        <v>22.54</v>
      </c>
      <c r="K875" s="336">
        <f t="shared" si="195"/>
        <v>730</v>
      </c>
      <c r="L875" s="247">
        <v>255</v>
      </c>
      <c r="M875" s="247">
        <v>255</v>
      </c>
      <c r="N875" s="247">
        <v>102</v>
      </c>
      <c r="O875" s="247">
        <v>102</v>
      </c>
      <c r="P875" s="247">
        <v>8</v>
      </c>
      <c r="Q875" s="247">
        <v>8</v>
      </c>
      <c r="R875" s="246" t="e">
        <f>IF(L875="nio",0,IF(L875&gt;0,L875*J875/X875,0))*VLOOKUP(B875,'2-Kosten per locatie'!$A$14:$C$56,3,FALSE)</f>
        <v>#DIV/0!</v>
      </c>
      <c r="S875" s="246" t="e">
        <f>IF(L875="nio",0,IF(M875&gt;0,M875*J875/Y875,0))*VLOOKUP(B875,'2-Kosten per locatie'!$A$14:$C$56,3,FALSE)</f>
        <v>#DIV/0!</v>
      </c>
      <c r="T875" s="246" t="e">
        <f>IF(L875="nio",0,IF(N875&gt;0,N875*J875/Z875,0))*VLOOKUP(B875,'2-Kosten per locatie'!$A$14:$C$56,3,FALSE)</f>
        <v>#DIV/0!</v>
      </c>
      <c r="U875" s="246" t="e">
        <f>IF(L875="nio",0,IF(O875&gt;0,O875*J875/AA875,0))*VLOOKUP(B875,'2-Kosten per locatie'!$A$14:$C$56,3,FALSE)</f>
        <v>#DIV/0!</v>
      </c>
      <c r="V875" s="246" t="e">
        <f>IF(L875="nio",0,IF(P875&gt;0,P875*J875/Z875,0))*VLOOKUP(B875,'2-Kosten per locatie'!$A$14:$C$56,3,FALSE)</f>
        <v>#DIV/0!</v>
      </c>
      <c r="W875" s="246" t="e">
        <f>IF(L875="nio",0,IF(Q875&gt;0,Q875*J875/AA875,0))*VLOOKUP(B875,'2-Kosten per locatie'!$A$14:$C$56,3,FALSE)</f>
        <v>#DIV/0!</v>
      </c>
      <c r="X875" s="337">
        <f>IF(L875="nio",0,IF(L875&gt;0,VLOOKUP(H875,'3-Productie normen'!A:L,VLOOKUP(L875,'3-Productie normen'!$B$35:$C$38,2,FALSE),FALSE)))</f>
        <v>0</v>
      </c>
      <c r="Y875" s="337">
        <f t="shared" si="186"/>
        <v>0</v>
      </c>
      <c r="Z875" s="337">
        <f t="shared" si="187"/>
        <v>0</v>
      </c>
      <c r="AA875" s="337">
        <f t="shared" si="188"/>
        <v>0</v>
      </c>
      <c r="AB875" s="338" t="str">
        <f>VLOOKUP(H875,'3-Productie normen'!A:O,12,FALSE)</f>
        <v>B</v>
      </c>
      <c r="AC875" s="338"/>
      <c r="AE875" s="339">
        <f t="shared" si="192"/>
        <v>16454.2</v>
      </c>
    </row>
    <row r="876" spans="1:31" ht="14.1" customHeight="1">
      <c r="A876" s="71">
        <v>876</v>
      </c>
      <c r="B876" s="482" t="s">
        <v>60</v>
      </c>
      <c r="C876" s="482"/>
      <c r="D876" s="485" t="s">
        <v>231</v>
      </c>
      <c r="E876" s="334" t="s">
        <v>921</v>
      </c>
      <c r="F876" s="513" t="s">
        <v>197</v>
      </c>
      <c r="G876" s="298" t="s">
        <v>301</v>
      </c>
      <c r="H876" s="317" t="s">
        <v>148</v>
      </c>
      <c r="I876" s="69" t="s">
        <v>927</v>
      </c>
      <c r="J876" s="341">
        <v>0</v>
      </c>
      <c r="K876" s="336">
        <f t="shared" ref="K876" si="199">SUM(L876:Q876)</f>
        <v>0</v>
      </c>
      <c r="L876" s="247" t="s">
        <v>199</v>
      </c>
      <c r="M876" s="247"/>
      <c r="N876" s="247"/>
      <c r="O876" s="247"/>
      <c r="P876" s="247"/>
      <c r="Q876" s="247"/>
      <c r="R876" s="246">
        <f>IF(L876="nio",0,IF(L876&gt;0,L876*J876/X876,0))*VLOOKUP(B876,'2-Kosten per locatie'!$A$14:$C$56,3,FALSE)</f>
        <v>0</v>
      </c>
      <c r="S876" s="246">
        <f>IF(L876="nio",0,IF(M876&gt;0,M876*J876/Y876,0))*VLOOKUP(B876,'2-Kosten per locatie'!$A$14:$C$56,3,FALSE)</f>
        <v>0</v>
      </c>
      <c r="T876" s="246">
        <f>IF(L876="nio",0,IF(N876&gt;0,N876*J876/Z876,0))*VLOOKUP(B876,'2-Kosten per locatie'!$A$14:$C$56,3,FALSE)</f>
        <v>0</v>
      </c>
      <c r="U876" s="246">
        <f>IF(L876="nio",0,IF(O876&gt;0,O876*J876/AA876,0))*VLOOKUP(B876,'2-Kosten per locatie'!$A$14:$C$56,3,FALSE)</f>
        <v>0</v>
      </c>
      <c r="V876" s="246">
        <f>IF(L876="nio",0,IF(P876&gt;0,P876*J876/Z876,0))*VLOOKUP(B876,'2-Kosten per locatie'!$A$14:$C$56,3,FALSE)</f>
        <v>0</v>
      </c>
      <c r="W876" s="246">
        <f>IF(L876="nio",0,IF(Q876&gt;0,Q876*J876/AA876,0))*VLOOKUP(B876,'2-Kosten per locatie'!$A$14:$C$56,3,FALSE)</f>
        <v>0</v>
      </c>
      <c r="X876" s="337">
        <f>IF(L876="nio",0,IF(L876&gt;0,VLOOKUP(H876,'3-Productie normen'!A:L,VLOOKUP(L876,'3-Productie normen'!$B$35:$C$38,2,FALSE),FALSE)))</f>
        <v>0</v>
      </c>
      <c r="Y876" s="337">
        <f t="shared" si="186"/>
        <v>0</v>
      </c>
      <c r="Z876" s="337">
        <f t="shared" si="187"/>
        <v>0</v>
      </c>
      <c r="AA876" s="337">
        <f t="shared" si="188"/>
        <v>0</v>
      </c>
      <c r="AB876" s="338">
        <f>VLOOKUP(H876,'3-Productie normen'!A:O,12,FALSE)</f>
        <v>0</v>
      </c>
      <c r="AC876" s="338"/>
      <c r="AE876" s="339">
        <f t="shared" si="192"/>
        <v>0</v>
      </c>
    </row>
    <row r="877" spans="1:31" ht="14.1" customHeight="1">
      <c r="A877" s="71">
        <v>877</v>
      </c>
      <c r="B877" s="482" t="s">
        <v>60</v>
      </c>
      <c r="C877" s="482"/>
      <c r="D877" s="485" t="s">
        <v>231</v>
      </c>
      <c r="E877" s="334" t="s">
        <v>923</v>
      </c>
      <c r="F877" s="513" t="s">
        <v>185</v>
      </c>
      <c r="G877" s="298" t="s">
        <v>922</v>
      </c>
      <c r="H877" s="314" t="s">
        <v>141</v>
      </c>
      <c r="I877" s="69" t="s">
        <v>920</v>
      </c>
      <c r="J877" s="341">
        <v>1.44</v>
      </c>
      <c r="K877" s="336">
        <f t="shared" si="195"/>
        <v>730</v>
      </c>
      <c r="L877" s="247">
        <v>255</v>
      </c>
      <c r="M877" s="247">
        <v>255</v>
      </c>
      <c r="N877" s="247">
        <v>102</v>
      </c>
      <c r="O877" s="247">
        <v>102</v>
      </c>
      <c r="P877" s="247">
        <v>8</v>
      </c>
      <c r="Q877" s="247">
        <v>8</v>
      </c>
      <c r="R877" s="246" t="e">
        <f>IF(L877="nio",0,IF(L877&gt;0,L877*J877/X877,0))*VLOOKUP(B877,'2-Kosten per locatie'!$A$14:$C$56,3,FALSE)</f>
        <v>#DIV/0!</v>
      </c>
      <c r="S877" s="246" t="e">
        <f>IF(L877="nio",0,IF(M877&gt;0,M877*J877/Y877,0))*VLOOKUP(B877,'2-Kosten per locatie'!$A$14:$C$56,3,FALSE)</f>
        <v>#DIV/0!</v>
      </c>
      <c r="T877" s="246" t="e">
        <f>IF(L877="nio",0,IF(N877&gt;0,N877*J877/Z877,0))*VLOOKUP(B877,'2-Kosten per locatie'!$A$14:$C$56,3,FALSE)</f>
        <v>#DIV/0!</v>
      </c>
      <c r="U877" s="246" t="e">
        <f>IF(L877="nio",0,IF(O877&gt;0,O877*J877/AA877,0))*VLOOKUP(B877,'2-Kosten per locatie'!$A$14:$C$56,3,FALSE)</f>
        <v>#DIV/0!</v>
      </c>
      <c r="V877" s="246" t="e">
        <f>IF(L877="nio",0,IF(P877&gt;0,P877*J877/Z877,0))*VLOOKUP(B877,'2-Kosten per locatie'!$A$14:$C$56,3,FALSE)</f>
        <v>#DIV/0!</v>
      </c>
      <c r="W877" s="246" t="e">
        <f>IF(L877="nio",0,IF(Q877&gt;0,Q877*J877/AA877,0))*VLOOKUP(B877,'2-Kosten per locatie'!$A$14:$C$56,3,FALSE)</f>
        <v>#DIV/0!</v>
      </c>
      <c r="X877" s="337">
        <f>IF(L877="nio",0,IF(L877&gt;0,VLOOKUP(H877,'3-Productie normen'!A:L,VLOOKUP(L877,'3-Productie normen'!$B$35:$C$38,2,FALSE),FALSE)))</f>
        <v>0</v>
      </c>
      <c r="Y877" s="337">
        <f t="shared" si="186"/>
        <v>0</v>
      </c>
      <c r="Z877" s="337">
        <f t="shared" si="187"/>
        <v>0</v>
      </c>
      <c r="AA877" s="337">
        <f t="shared" si="188"/>
        <v>0</v>
      </c>
      <c r="AB877" s="338" t="str">
        <f>VLOOKUP(H877,'3-Productie normen'!A:O,12,FALSE)</f>
        <v>S</v>
      </c>
      <c r="AC877" s="338"/>
      <c r="AE877" s="339">
        <f t="shared" si="192"/>
        <v>1051.2</v>
      </c>
    </row>
    <row r="878" spans="1:31" ht="14.1" customHeight="1">
      <c r="A878" s="71">
        <v>878</v>
      </c>
      <c r="B878" s="482" t="s">
        <v>60</v>
      </c>
      <c r="C878" s="482"/>
      <c r="D878" s="485" t="s">
        <v>231</v>
      </c>
      <c r="E878" s="334" t="s">
        <v>924</v>
      </c>
      <c r="F878" s="513" t="s">
        <v>185</v>
      </c>
      <c r="G878" s="298" t="s">
        <v>919</v>
      </c>
      <c r="H878" s="314" t="s">
        <v>141</v>
      </c>
      <c r="I878" s="69" t="s">
        <v>920</v>
      </c>
      <c r="J878" s="341">
        <v>3.36</v>
      </c>
      <c r="K878" s="336">
        <f t="shared" si="195"/>
        <v>730</v>
      </c>
      <c r="L878" s="247">
        <v>255</v>
      </c>
      <c r="M878" s="247">
        <v>255</v>
      </c>
      <c r="N878" s="247">
        <v>102</v>
      </c>
      <c r="O878" s="247">
        <v>102</v>
      </c>
      <c r="P878" s="247">
        <v>8</v>
      </c>
      <c r="Q878" s="247">
        <v>8</v>
      </c>
      <c r="R878" s="246" t="e">
        <f>IF(L878="nio",0,IF(L878&gt;0,L878*J878/X878,0))*VLOOKUP(B878,'2-Kosten per locatie'!$A$14:$C$56,3,FALSE)</f>
        <v>#DIV/0!</v>
      </c>
      <c r="S878" s="246" t="e">
        <f>IF(L878="nio",0,IF(M878&gt;0,M878*J878/Y878,0))*VLOOKUP(B878,'2-Kosten per locatie'!$A$14:$C$56,3,FALSE)</f>
        <v>#DIV/0!</v>
      </c>
      <c r="T878" s="246" t="e">
        <f>IF(L878="nio",0,IF(N878&gt;0,N878*J878/Z878,0))*VLOOKUP(B878,'2-Kosten per locatie'!$A$14:$C$56,3,FALSE)</f>
        <v>#DIV/0!</v>
      </c>
      <c r="U878" s="246" t="e">
        <f>IF(L878="nio",0,IF(O878&gt;0,O878*J878/AA878,0))*VLOOKUP(B878,'2-Kosten per locatie'!$A$14:$C$56,3,FALSE)</f>
        <v>#DIV/0!</v>
      </c>
      <c r="V878" s="246" t="e">
        <f>IF(L878="nio",0,IF(P878&gt;0,P878*J878/Z878,0))*VLOOKUP(B878,'2-Kosten per locatie'!$A$14:$C$56,3,FALSE)</f>
        <v>#DIV/0!</v>
      </c>
      <c r="W878" s="246" t="e">
        <f>IF(L878="nio",0,IF(Q878&gt;0,Q878*J878/AA878,0))*VLOOKUP(B878,'2-Kosten per locatie'!$A$14:$C$56,3,FALSE)</f>
        <v>#DIV/0!</v>
      </c>
      <c r="X878" s="337">
        <f>IF(L878="nio",0,IF(L878&gt;0,VLOOKUP(H878,'3-Productie normen'!A:L,VLOOKUP(L878,'3-Productie normen'!$B$35:$C$38,2,FALSE),FALSE)))</f>
        <v>0</v>
      </c>
      <c r="Y878" s="337">
        <f t="shared" si="186"/>
        <v>0</v>
      </c>
      <c r="Z878" s="337">
        <f t="shared" si="187"/>
        <v>0</v>
      </c>
      <c r="AA878" s="337">
        <f t="shared" si="188"/>
        <v>0</v>
      </c>
      <c r="AB878" s="338" t="str">
        <f>VLOOKUP(H878,'3-Productie normen'!A:O,12,FALSE)</f>
        <v>S</v>
      </c>
      <c r="AC878" s="338"/>
      <c r="AE878" s="339">
        <f t="shared" si="192"/>
        <v>2452.7999999999997</v>
      </c>
    </row>
    <row r="879" spans="1:31" ht="14.1" customHeight="1">
      <c r="A879" s="71">
        <v>879</v>
      </c>
      <c r="B879" s="482" t="s">
        <v>60</v>
      </c>
      <c r="C879" s="482"/>
      <c r="D879" s="485" t="s">
        <v>231</v>
      </c>
      <c r="E879" s="334" t="s">
        <v>925</v>
      </c>
      <c r="F879" s="513" t="s">
        <v>185</v>
      </c>
      <c r="G879" s="298" t="s">
        <v>919</v>
      </c>
      <c r="H879" s="314" t="s">
        <v>141</v>
      </c>
      <c r="I879" s="69" t="s">
        <v>920</v>
      </c>
      <c r="J879" s="341">
        <v>1.4</v>
      </c>
      <c r="K879" s="336">
        <f t="shared" si="195"/>
        <v>730</v>
      </c>
      <c r="L879" s="247">
        <v>255</v>
      </c>
      <c r="M879" s="247">
        <v>255</v>
      </c>
      <c r="N879" s="247">
        <v>102</v>
      </c>
      <c r="O879" s="247">
        <v>102</v>
      </c>
      <c r="P879" s="247">
        <v>8</v>
      </c>
      <c r="Q879" s="247">
        <v>8</v>
      </c>
      <c r="R879" s="246" t="e">
        <f>IF(L879="nio",0,IF(L879&gt;0,L879*J879/X879,0))*VLOOKUP(B879,'2-Kosten per locatie'!$A$14:$C$56,3,FALSE)</f>
        <v>#DIV/0!</v>
      </c>
      <c r="S879" s="246" t="e">
        <f>IF(L879="nio",0,IF(M879&gt;0,M879*J879/Y879,0))*VLOOKUP(B879,'2-Kosten per locatie'!$A$14:$C$56,3,FALSE)</f>
        <v>#DIV/0!</v>
      </c>
      <c r="T879" s="246" t="e">
        <f>IF(L879="nio",0,IF(N879&gt;0,N879*J879/Z879,0))*VLOOKUP(B879,'2-Kosten per locatie'!$A$14:$C$56,3,FALSE)</f>
        <v>#DIV/0!</v>
      </c>
      <c r="U879" s="246" t="e">
        <f>IF(L879="nio",0,IF(O879&gt;0,O879*J879/AA879,0))*VLOOKUP(B879,'2-Kosten per locatie'!$A$14:$C$56,3,FALSE)</f>
        <v>#DIV/0!</v>
      </c>
      <c r="V879" s="246" t="e">
        <f>IF(L879="nio",0,IF(P879&gt;0,P879*J879/Z879,0))*VLOOKUP(B879,'2-Kosten per locatie'!$A$14:$C$56,3,FALSE)</f>
        <v>#DIV/0!</v>
      </c>
      <c r="W879" s="246" t="e">
        <f>IF(L879="nio",0,IF(Q879&gt;0,Q879*J879/AA879,0))*VLOOKUP(B879,'2-Kosten per locatie'!$A$14:$C$56,3,FALSE)</f>
        <v>#DIV/0!</v>
      </c>
      <c r="X879" s="337">
        <f>IF(L879="nio",0,IF(L879&gt;0,VLOOKUP(H879,'3-Productie normen'!A:L,VLOOKUP(L879,'3-Productie normen'!$B$35:$C$38,2,FALSE),FALSE)))</f>
        <v>0</v>
      </c>
      <c r="Y879" s="337">
        <f t="shared" si="186"/>
        <v>0</v>
      </c>
      <c r="Z879" s="337">
        <f t="shared" si="187"/>
        <v>0</v>
      </c>
      <c r="AA879" s="337">
        <f t="shared" si="188"/>
        <v>0</v>
      </c>
      <c r="AB879" s="338" t="str">
        <f>VLOOKUP(H879,'3-Productie normen'!A:O,12,FALSE)</f>
        <v>S</v>
      </c>
      <c r="AC879" s="338"/>
      <c r="AE879" s="339">
        <f t="shared" si="192"/>
        <v>1021.9999999999999</v>
      </c>
    </row>
    <row r="880" spans="1:31" ht="14.1" customHeight="1">
      <c r="A880" s="71">
        <v>880</v>
      </c>
      <c r="B880" s="482" t="s">
        <v>60</v>
      </c>
      <c r="C880" s="482"/>
      <c r="D880" s="485" t="s">
        <v>231</v>
      </c>
      <c r="E880" s="334" t="s">
        <v>928</v>
      </c>
      <c r="F880" s="513" t="s">
        <v>185</v>
      </c>
      <c r="G880" s="298" t="s">
        <v>310</v>
      </c>
      <c r="H880" s="314" t="s">
        <v>128</v>
      </c>
      <c r="I880" s="459" t="s">
        <v>225</v>
      </c>
      <c r="J880" s="341">
        <v>11.31</v>
      </c>
      <c r="K880" s="336">
        <f t="shared" si="195"/>
        <v>730</v>
      </c>
      <c r="L880" s="247">
        <v>255</v>
      </c>
      <c r="M880" s="247">
        <v>255</v>
      </c>
      <c r="N880" s="247">
        <v>102</v>
      </c>
      <c r="O880" s="247">
        <v>102</v>
      </c>
      <c r="P880" s="247">
        <v>8</v>
      </c>
      <c r="Q880" s="247">
        <v>8</v>
      </c>
      <c r="R880" s="246" t="e">
        <f>IF(L880="nio",0,IF(L880&gt;0,L880*J880/X880,0))*VLOOKUP(B880,'2-Kosten per locatie'!$A$14:$C$56,3,FALSE)</f>
        <v>#DIV/0!</v>
      </c>
      <c r="S880" s="246" t="e">
        <f>IF(L880="nio",0,IF(M880&gt;0,M880*J880/Y880,0))*VLOOKUP(B880,'2-Kosten per locatie'!$A$14:$C$56,3,FALSE)</f>
        <v>#DIV/0!</v>
      </c>
      <c r="T880" s="246" t="e">
        <f>IF(L880="nio",0,IF(N880&gt;0,N880*J880/Z880,0))*VLOOKUP(B880,'2-Kosten per locatie'!$A$14:$C$56,3,FALSE)</f>
        <v>#DIV/0!</v>
      </c>
      <c r="U880" s="246" t="e">
        <f>IF(L880="nio",0,IF(O880&gt;0,O880*J880/AA880,0))*VLOOKUP(B880,'2-Kosten per locatie'!$A$14:$C$56,3,FALSE)</f>
        <v>#DIV/0!</v>
      </c>
      <c r="V880" s="246" t="e">
        <f>IF(L880="nio",0,IF(P880&gt;0,P880*J880/Z880,0))*VLOOKUP(B880,'2-Kosten per locatie'!$A$14:$C$56,3,FALSE)</f>
        <v>#DIV/0!</v>
      </c>
      <c r="W880" s="246" t="e">
        <f>IF(L880="nio",0,IF(Q880&gt;0,Q880*J880/AA880,0))*VLOOKUP(B880,'2-Kosten per locatie'!$A$14:$C$56,3,FALSE)</f>
        <v>#DIV/0!</v>
      </c>
      <c r="X880" s="337">
        <f>IF(L880="nio",0,IF(L880&gt;0,VLOOKUP(H880,'3-Productie normen'!A:L,VLOOKUP(L880,'3-Productie normen'!$B$35:$C$38,2,FALSE),FALSE)))</f>
        <v>0</v>
      </c>
      <c r="Y880" s="337">
        <f t="shared" si="186"/>
        <v>0</v>
      </c>
      <c r="Z880" s="337">
        <f t="shared" si="187"/>
        <v>0</v>
      </c>
      <c r="AA880" s="337">
        <f t="shared" si="188"/>
        <v>0</v>
      </c>
      <c r="AB880" s="338" t="str">
        <f>VLOOKUP(H880,'3-Productie normen'!A:O,12,FALSE)</f>
        <v>B</v>
      </c>
      <c r="AC880" s="338"/>
      <c r="AE880" s="339">
        <f t="shared" si="192"/>
        <v>8256.3000000000011</v>
      </c>
    </row>
    <row r="881" spans="1:31" ht="14.1" customHeight="1">
      <c r="A881" s="71">
        <v>881</v>
      </c>
      <c r="B881" s="482" t="s">
        <v>60</v>
      </c>
      <c r="C881" s="482"/>
      <c r="D881" s="485" t="s">
        <v>231</v>
      </c>
      <c r="E881" s="334" t="s">
        <v>930</v>
      </c>
      <c r="F881" s="513" t="s">
        <v>185</v>
      </c>
      <c r="G881" s="298" t="s">
        <v>633</v>
      </c>
      <c r="H881" s="314" t="s">
        <v>145</v>
      </c>
      <c r="I881" s="459" t="s">
        <v>225</v>
      </c>
      <c r="J881" s="341">
        <v>12.12</v>
      </c>
      <c r="K881" s="336">
        <f t="shared" si="195"/>
        <v>730</v>
      </c>
      <c r="L881" s="247">
        <v>255</v>
      </c>
      <c r="M881" s="247">
        <v>255</v>
      </c>
      <c r="N881" s="247">
        <v>102</v>
      </c>
      <c r="O881" s="247">
        <v>102</v>
      </c>
      <c r="P881" s="247">
        <v>8</v>
      </c>
      <c r="Q881" s="247">
        <v>8</v>
      </c>
      <c r="R881" s="246" t="e">
        <f>IF(L881="nio",0,IF(L881&gt;0,L881*J881/X881,0))*VLOOKUP(B881,'2-Kosten per locatie'!$A$14:$C$56,3,FALSE)</f>
        <v>#DIV/0!</v>
      </c>
      <c r="S881" s="246" t="e">
        <f>IF(L881="nio",0,IF(M881&gt;0,M881*J881/Y881,0))*VLOOKUP(B881,'2-Kosten per locatie'!$A$14:$C$56,3,FALSE)</f>
        <v>#DIV/0!</v>
      </c>
      <c r="T881" s="246" t="e">
        <f>IF(L881="nio",0,IF(N881&gt;0,N881*J881/Z881,0))*VLOOKUP(B881,'2-Kosten per locatie'!$A$14:$C$56,3,FALSE)</f>
        <v>#DIV/0!</v>
      </c>
      <c r="U881" s="246" t="e">
        <f>IF(L881="nio",0,IF(O881&gt;0,O881*J881/AA881,0))*VLOOKUP(B881,'2-Kosten per locatie'!$A$14:$C$56,3,FALSE)</f>
        <v>#DIV/0!</v>
      </c>
      <c r="V881" s="246" t="e">
        <f>IF(L881="nio",0,IF(P881&gt;0,P881*J881/Z881,0))*VLOOKUP(B881,'2-Kosten per locatie'!$A$14:$C$56,3,FALSE)</f>
        <v>#DIV/0!</v>
      </c>
      <c r="W881" s="246" t="e">
        <f>IF(L881="nio",0,IF(Q881&gt;0,Q881*J881/AA881,0))*VLOOKUP(B881,'2-Kosten per locatie'!$A$14:$C$56,3,FALSE)</f>
        <v>#DIV/0!</v>
      </c>
      <c r="X881" s="337">
        <f>IF(L881="nio",0,IF(L881&gt;0,VLOOKUP(H881,'3-Productie normen'!A:L,VLOOKUP(L881,'3-Productie normen'!$B$35:$C$38,2,FALSE),FALSE)))</f>
        <v>0</v>
      </c>
      <c r="Y881" s="337">
        <f t="shared" si="186"/>
        <v>0</v>
      </c>
      <c r="Z881" s="337">
        <f t="shared" si="187"/>
        <v>0</v>
      </c>
      <c r="AA881" s="337">
        <f t="shared" si="188"/>
        <v>0</v>
      </c>
      <c r="AB881" s="338" t="str">
        <f>VLOOKUP(H881,'3-Productie normen'!A:O,12,FALSE)</f>
        <v>B</v>
      </c>
      <c r="AC881" s="338"/>
      <c r="AE881" s="339">
        <f t="shared" si="192"/>
        <v>8847.5999999999985</v>
      </c>
    </row>
    <row r="882" spans="1:31" ht="14.1" customHeight="1">
      <c r="A882" s="71">
        <v>882</v>
      </c>
      <c r="B882" s="482" t="s">
        <v>60</v>
      </c>
      <c r="C882" s="482"/>
      <c r="D882" s="485" t="s">
        <v>231</v>
      </c>
      <c r="E882" s="334" t="s">
        <v>574</v>
      </c>
      <c r="F882" s="513" t="s">
        <v>185</v>
      </c>
      <c r="G882" s="298" t="s">
        <v>310</v>
      </c>
      <c r="H882" s="314" t="s">
        <v>128</v>
      </c>
      <c r="I882" s="459" t="s">
        <v>225</v>
      </c>
      <c r="J882" s="341">
        <v>21.08</v>
      </c>
      <c r="K882" s="336">
        <f t="shared" si="195"/>
        <v>730</v>
      </c>
      <c r="L882" s="247">
        <v>255</v>
      </c>
      <c r="M882" s="247">
        <v>255</v>
      </c>
      <c r="N882" s="247">
        <v>102</v>
      </c>
      <c r="O882" s="247">
        <v>102</v>
      </c>
      <c r="P882" s="247">
        <v>8</v>
      </c>
      <c r="Q882" s="247">
        <v>8</v>
      </c>
      <c r="R882" s="246" t="e">
        <f>IF(L882="nio",0,IF(L882&gt;0,L882*J882/X882,0))*VLOOKUP(B882,'2-Kosten per locatie'!$A$14:$C$56,3,FALSE)</f>
        <v>#DIV/0!</v>
      </c>
      <c r="S882" s="246" t="e">
        <f>IF(L882="nio",0,IF(M882&gt;0,M882*J882/Y882,0))*VLOOKUP(B882,'2-Kosten per locatie'!$A$14:$C$56,3,FALSE)</f>
        <v>#DIV/0!</v>
      </c>
      <c r="T882" s="246" t="e">
        <f>IF(L882="nio",0,IF(N882&gt;0,N882*J882/Z882,0))*VLOOKUP(B882,'2-Kosten per locatie'!$A$14:$C$56,3,FALSE)</f>
        <v>#DIV/0!</v>
      </c>
      <c r="U882" s="246" t="e">
        <f>IF(L882="nio",0,IF(O882&gt;0,O882*J882/AA882,0))*VLOOKUP(B882,'2-Kosten per locatie'!$A$14:$C$56,3,FALSE)</f>
        <v>#DIV/0!</v>
      </c>
      <c r="V882" s="246" t="e">
        <f>IF(L882="nio",0,IF(P882&gt;0,P882*J882/Z882,0))*VLOOKUP(B882,'2-Kosten per locatie'!$A$14:$C$56,3,FALSE)</f>
        <v>#DIV/0!</v>
      </c>
      <c r="W882" s="246" t="e">
        <f>IF(L882="nio",0,IF(Q882&gt;0,Q882*J882/AA882,0))*VLOOKUP(B882,'2-Kosten per locatie'!$A$14:$C$56,3,FALSE)</f>
        <v>#DIV/0!</v>
      </c>
      <c r="X882" s="337">
        <f>IF(L882="nio",0,IF(L882&gt;0,VLOOKUP(H882,'3-Productie normen'!A:L,VLOOKUP(L882,'3-Productie normen'!$B$35:$C$38,2,FALSE),FALSE)))</f>
        <v>0</v>
      </c>
      <c r="Y882" s="337">
        <f t="shared" si="186"/>
        <v>0</v>
      </c>
      <c r="Z882" s="337">
        <f t="shared" si="187"/>
        <v>0</v>
      </c>
      <c r="AA882" s="337">
        <f t="shared" si="188"/>
        <v>0</v>
      </c>
      <c r="AB882" s="338" t="str">
        <f>VLOOKUP(H882,'3-Productie normen'!A:O,12,FALSE)</f>
        <v>B</v>
      </c>
      <c r="AC882" s="338"/>
      <c r="AE882" s="339">
        <f t="shared" si="192"/>
        <v>15388.4</v>
      </c>
    </row>
    <row r="883" spans="1:31" ht="14.1" customHeight="1">
      <c r="A883" s="71">
        <v>883</v>
      </c>
      <c r="B883" s="482" t="s">
        <v>60</v>
      </c>
      <c r="C883" s="482"/>
      <c r="D883" s="485" t="s">
        <v>231</v>
      </c>
      <c r="E883" s="334" t="s">
        <v>575</v>
      </c>
      <c r="F883" s="513" t="s">
        <v>185</v>
      </c>
      <c r="G883" s="298" t="s">
        <v>303</v>
      </c>
      <c r="H883" s="317" t="s">
        <v>144</v>
      </c>
      <c r="I883" s="459" t="s">
        <v>225</v>
      </c>
      <c r="J883" s="341">
        <v>17.579999999999998</v>
      </c>
      <c r="K883" s="336">
        <f t="shared" si="195"/>
        <v>730</v>
      </c>
      <c r="L883" s="247">
        <v>255</v>
      </c>
      <c r="M883" s="247">
        <v>255</v>
      </c>
      <c r="N883" s="247">
        <v>102</v>
      </c>
      <c r="O883" s="247">
        <v>102</v>
      </c>
      <c r="P883" s="247">
        <v>8</v>
      </c>
      <c r="Q883" s="247">
        <v>8</v>
      </c>
      <c r="R883" s="246" t="e">
        <f>IF(L883="nio",0,IF(L883&gt;0,L883*J883/X883,0))*VLOOKUP(B883,'2-Kosten per locatie'!$A$14:$C$56,3,FALSE)</f>
        <v>#DIV/0!</v>
      </c>
      <c r="S883" s="246" t="e">
        <f>IF(L883="nio",0,IF(M883&gt;0,M883*J883/Y883,0))*VLOOKUP(B883,'2-Kosten per locatie'!$A$14:$C$56,3,FALSE)</f>
        <v>#DIV/0!</v>
      </c>
      <c r="T883" s="246" t="e">
        <f>IF(L883="nio",0,IF(N883&gt;0,N883*J883/Z883,0))*VLOOKUP(B883,'2-Kosten per locatie'!$A$14:$C$56,3,FALSE)</f>
        <v>#DIV/0!</v>
      </c>
      <c r="U883" s="246" t="e">
        <f>IF(L883="nio",0,IF(O883&gt;0,O883*J883/AA883,0))*VLOOKUP(B883,'2-Kosten per locatie'!$A$14:$C$56,3,FALSE)</f>
        <v>#DIV/0!</v>
      </c>
      <c r="V883" s="246" t="e">
        <f>IF(L883="nio",0,IF(P883&gt;0,P883*J883/Z883,0))*VLOOKUP(B883,'2-Kosten per locatie'!$A$14:$C$56,3,FALSE)</f>
        <v>#DIV/0!</v>
      </c>
      <c r="W883" s="246" t="e">
        <f>IF(L883="nio",0,IF(Q883&gt;0,Q883*J883/AA883,0))*VLOOKUP(B883,'2-Kosten per locatie'!$A$14:$C$56,3,FALSE)</f>
        <v>#DIV/0!</v>
      </c>
      <c r="X883" s="337">
        <f>IF(L883="nio",0,IF(L883&gt;0,VLOOKUP(H883,'3-Productie normen'!A:L,VLOOKUP(L883,'3-Productie normen'!$B$35:$C$38,2,FALSE),FALSE)))</f>
        <v>0</v>
      </c>
      <c r="Y883" s="337">
        <f t="shared" si="186"/>
        <v>0</v>
      </c>
      <c r="Z883" s="337">
        <f t="shared" si="187"/>
        <v>0</v>
      </c>
      <c r="AA883" s="337">
        <f t="shared" si="188"/>
        <v>0</v>
      </c>
      <c r="AB883" s="338" t="str">
        <f>VLOOKUP(H883,'3-Productie normen'!A:O,12,FALSE)</f>
        <v>B</v>
      </c>
      <c r="AC883" s="338"/>
      <c r="AE883" s="339">
        <f t="shared" si="192"/>
        <v>12833.4</v>
      </c>
    </row>
    <row r="884" spans="1:31" ht="14.1" customHeight="1">
      <c r="A884" s="71">
        <v>884</v>
      </c>
      <c r="B884" s="482" t="s">
        <v>60</v>
      </c>
      <c r="C884" s="482"/>
      <c r="D884" s="485" t="s">
        <v>231</v>
      </c>
      <c r="E884" s="334" t="s">
        <v>997</v>
      </c>
      <c r="F884" s="513" t="s">
        <v>197</v>
      </c>
      <c r="G884" s="298" t="s">
        <v>998</v>
      </c>
      <c r="H884" s="317" t="s">
        <v>148</v>
      </c>
      <c r="I884" s="69" t="s">
        <v>927</v>
      </c>
      <c r="J884" s="341">
        <v>0</v>
      </c>
      <c r="K884" s="336">
        <f t="shared" ref="K884" si="200">SUM(L884:Q884)</f>
        <v>0</v>
      </c>
      <c r="L884" s="247" t="s">
        <v>199</v>
      </c>
      <c r="M884" s="247"/>
      <c r="N884" s="247"/>
      <c r="O884" s="247"/>
      <c r="P884" s="247"/>
      <c r="Q884" s="247"/>
      <c r="R884" s="246">
        <f>IF(L884="nio",0,IF(L884&gt;0,L884*J884/X884,0))*VLOOKUP(B884,'2-Kosten per locatie'!$A$14:$C$56,3,FALSE)</f>
        <v>0</v>
      </c>
      <c r="S884" s="246">
        <f>IF(L884="nio",0,IF(M884&gt;0,M884*J884/Y884,0))*VLOOKUP(B884,'2-Kosten per locatie'!$A$14:$C$56,3,FALSE)</f>
        <v>0</v>
      </c>
      <c r="T884" s="246">
        <f>IF(L884="nio",0,IF(N884&gt;0,N884*J884/Z884,0))*VLOOKUP(B884,'2-Kosten per locatie'!$A$14:$C$56,3,FALSE)</f>
        <v>0</v>
      </c>
      <c r="U884" s="246">
        <f>IF(L884="nio",0,IF(O884&gt;0,O884*J884/AA884,0))*VLOOKUP(B884,'2-Kosten per locatie'!$A$14:$C$56,3,FALSE)</f>
        <v>0</v>
      </c>
      <c r="V884" s="246">
        <f>IF(L884="nio",0,IF(P884&gt;0,P884*J884/Z884,0))*VLOOKUP(B884,'2-Kosten per locatie'!$A$14:$C$56,3,FALSE)</f>
        <v>0</v>
      </c>
      <c r="W884" s="246">
        <f>IF(L884="nio",0,IF(Q884&gt;0,Q884*J884/AA884,0))*VLOOKUP(B884,'2-Kosten per locatie'!$A$14:$C$56,3,FALSE)</f>
        <v>0</v>
      </c>
      <c r="X884" s="337">
        <f>IF(L884="nio",0,IF(L884&gt;0,VLOOKUP(H884,'3-Productie normen'!A:L,VLOOKUP(L884,'3-Productie normen'!$B$35:$C$38,2,FALSE),FALSE)))</f>
        <v>0</v>
      </c>
      <c r="Y884" s="337">
        <f t="shared" si="186"/>
        <v>0</v>
      </c>
      <c r="Z884" s="337">
        <f t="shared" si="187"/>
        <v>0</v>
      </c>
      <c r="AA884" s="337">
        <f t="shared" si="188"/>
        <v>0</v>
      </c>
      <c r="AB884" s="338">
        <f>VLOOKUP(H884,'3-Productie normen'!A:O,12,FALSE)</f>
        <v>0</v>
      </c>
      <c r="AC884" s="338"/>
      <c r="AE884" s="339">
        <f t="shared" si="192"/>
        <v>0</v>
      </c>
    </row>
    <row r="885" spans="1:31" ht="14.1" customHeight="1">
      <c r="A885" s="71">
        <v>885</v>
      </c>
      <c r="B885" s="482" t="s">
        <v>85</v>
      </c>
      <c r="C885" s="482"/>
      <c r="D885" s="485" t="s">
        <v>231</v>
      </c>
      <c r="E885" s="334" t="s">
        <v>916</v>
      </c>
      <c r="F885" s="513" t="s">
        <v>185</v>
      </c>
      <c r="G885" s="298" t="s">
        <v>310</v>
      </c>
      <c r="H885" s="314" t="s">
        <v>128</v>
      </c>
      <c r="I885" s="459" t="s">
        <v>225</v>
      </c>
      <c r="J885" s="341">
        <v>32.729999999999997</v>
      </c>
      <c r="K885" s="336">
        <f t="shared" si="195"/>
        <v>730</v>
      </c>
      <c r="L885" s="247">
        <v>255</v>
      </c>
      <c r="M885" s="247">
        <v>255</v>
      </c>
      <c r="N885" s="247">
        <v>102</v>
      </c>
      <c r="O885" s="247">
        <v>102</v>
      </c>
      <c r="P885" s="247">
        <v>8</v>
      </c>
      <c r="Q885" s="247">
        <v>8</v>
      </c>
      <c r="R885" s="246" t="e">
        <f>IF(L885="nio",0,IF(L885&gt;0,L885*J885/X885,0))*VLOOKUP(B885,'2-Kosten per locatie'!$A$14:$C$56,3,FALSE)</f>
        <v>#DIV/0!</v>
      </c>
      <c r="S885" s="246" t="e">
        <f>IF(L885="nio",0,IF(M885&gt;0,M885*J885/Y885,0))*VLOOKUP(B885,'2-Kosten per locatie'!$A$14:$C$56,3,FALSE)</f>
        <v>#DIV/0!</v>
      </c>
      <c r="T885" s="246" t="e">
        <f>IF(L885="nio",0,IF(N885&gt;0,N885*J885/Z885,0))*VLOOKUP(B885,'2-Kosten per locatie'!$A$14:$C$56,3,FALSE)</f>
        <v>#DIV/0!</v>
      </c>
      <c r="U885" s="246" t="e">
        <f>IF(L885="nio",0,IF(O885&gt;0,O885*J885/AA885,0))*VLOOKUP(B885,'2-Kosten per locatie'!$A$14:$C$56,3,FALSE)</f>
        <v>#DIV/0!</v>
      </c>
      <c r="V885" s="246" t="e">
        <f>IF(L885="nio",0,IF(P885&gt;0,P885*J885/Z885,0))*VLOOKUP(B885,'2-Kosten per locatie'!$A$14:$C$56,3,FALSE)</f>
        <v>#DIV/0!</v>
      </c>
      <c r="W885" s="246" t="e">
        <f>IF(L885="nio",0,IF(Q885&gt;0,Q885*J885/AA885,0))*VLOOKUP(B885,'2-Kosten per locatie'!$A$14:$C$56,3,FALSE)</f>
        <v>#DIV/0!</v>
      </c>
      <c r="X885" s="337">
        <f>IF(L885="nio",0,IF(L885&gt;0,VLOOKUP(H885,'3-Productie normen'!A:L,VLOOKUP(L885,'3-Productie normen'!$B$35:$C$38,2,FALSE),FALSE)))</f>
        <v>0</v>
      </c>
      <c r="Y885" s="337">
        <f t="shared" ref="Y885:Y934" si="201">IF(M885&gt;0,X885*$Y$8,0)</f>
        <v>0</v>
      </c>
      <c r="Z885" s="337">
        <f t="shared" ref="Z885:Z934" si="202">IF((OR(N885&gt;0,P885&gt;0)),X885*$Z$8,0)</f>
        <v>0</v>
      </c>
      <c r="AA885" s="337">
        <f t="shared" ref="AA885:AA934" si="203">IF((OR(O885&gt;0,Q885&gt;0)),X885*$AA$8,0)</f>
        <v>0</v>
      </c>
      <c r="AB885" s="338" t="str">
        <f>VLOOKUP(H885,'3-Productie normen'!A:O,12,FALSE)</f>
        <v>B</v>
      </c>
      <c r="AC885" s="338"/>
      <c r="AE885" s="339">
        <f t="shared" si="192"/>
        <v>23892.899999999998</v>
      </c>
    </row>
    <row r="886" spans="1:31" ht="14.1" customHeight="1">
      <c r="A886" s="71">
        <v>886</v>
      </c>
      <c r="B886" s="482" t="s">
        <v>85</v>
      </c>
      <c r="C886" s="482"/>
      <c r="D886" s="485" t="s">
        <v>231</v>
      </c>
      <c r="E886" s="334" t="s">
        <v>574</v>
      </c>
      <c r="F886" s="513" t="s">
        <v>185</v>
      </c>
      <c r="G886" s="298" t="s">
        <v>999</v>
      </c>
      <c r="H886" s="314" t="s">
        <v>128</v>
      </c>
      <c r="I886" s="459" t="s">
        <v>225</v>
      </c>
      <c r="J886" s="341">
        <v>32.979999999999997</v>
      </c>
      <c r="K886" s="336">
        <f t="shared" si="195"/>
        <v>730</v>
      </c>
      <c r="L886" s="247">
        <v>255</v>
      </c>
      <c r="M886" s="247">
        <v>255</v>
      </c>
      <c r="N886" s="247">
        <v>102</v>
      </c>
      <c r="O886" s="247">
        <v>102</v>
      </c>
      <c r="P886" s="247">
        <v>8</v>
      </c>
      <c r="Q886" s="247">
        <v>8</v>
      </c>
      <c r="R886" s="246" t="e">
        <f>IF(L886="nio",0,IF(L886&gt;0,L886*J886/X886,0))*VLOOKUP(B886,'2-Kosten per locatie'!$A$14:$C$56,3,FALSE)</f>
        <v>#DIV/0!</v>
      </c>
      <c r="S886" s="246" t="e">
        <f>IF(L886="nio",0,IF(M886&gt;0,M886*J886/Y886,0))*VLOOKUP(B886,'2-Kosten per locatie'!$A$14:$C$56,3,FALSE)</f>
        <v>#DIV/0!</v>
      </c>
      <c r="T886" s="246" t="e">
        <f>IF(L886="nio",0,IF(N886&gt;0,N886*J886/Z886,0))*VLOOKUP(B886,'2-Kosten per locatie'!$A$14:$C$56,3,FALSE)</f>
        <v>#DIV/0!</v>
      </c>
      <c r="U886" s="246" t="e">
        <f>IF(L886="nio",0,IF(O886&gt;0,O886*J886/AA886,0))*VLOOKUP(B886,'2-Kosten per locatie'!$A$14:$C$56,3,FALSE)</f>
        <v>#DIV/0!</v>
      </c>
      <c r="V886" s="246" t="e">
        <f>IF(L886="nio",0,IF(P886&gt;0,P886*J886/Z886,0))*VLOOKUP(B886,'2-Kosten per locatie'!$A$14:$C$56,3,FALSE)</f>
        <v>#DIV/0!</v>
      </c>
      <c r="W886" s="246" t="e">
        <f>IF(L886="nio",0,IF(Q886&gt;0,Q886*J886/AA886,0))*VLOOKUP(B886,'2-Kosten per locatie'!$A$14:$C$56,3,FALSE)</f>
        <v>#DIV/0!</v>
      </c>
      <c r="X886" s="337">
        <f>IF(L886="nio",0,IF(L886&gt;0,VLOOKUP(H886,'3-Productie normen'!A:L,VLOOKUP(L886,'3-Productie normen'!$B$35:$C$38,2,FALSE),FALSE)))</f>
        <v>0</v>
      </c>
      <c r="Y886" s="337">
        <f t="shared" si="201"/>
        <v>0</v>
      </c>
      <c r="Z886" s="337">
        <f t="shared" si="202"/>
        <v>0</v>
      </c>
      <c r="AA886" s="337">
        <f t="shared" si="203"/>
        <v>0</v>
      </c>
      <c r="AB886" s="338" t="str">
        <f>VLOOKUP(H886,'3-Productie normen'!A:O,12,FALSE)</f>
        <v>B</v>
      </c>
      <c r="AC886" s="338"/>
      <c r="AE886" s="339">
        <f t="shared" si="192"/>
        <v>24075.399999999998</v>
      </c>
    </row>
    <row r="887" spans="1:31" ht="14.1" customHeight="1">
      <c r="A887" s="71">
        <v>887</v>
      </c>
      <c r="B887" s="482" t="s">
        <v>85</v>
      </c>
      <c r="C887" s="482"/>
      <c r="D887" s="485" t="s">
        <v>231</v>
      </c>
      <c r="E887" s="334" t="s">
        <v>917</v>
      </c>
      <c r="F887" s="513" t="s">
        <v>185</v>
      </c>
      <c r="G887" s="298" t="s">
        <v>1000</v>
      </c>
      <c r="H887" s="314" t="s">
        <v>135</v>
      </c>
      <c r="I887" s="459" t="s">
        <v>225</v>
      </c>
      <c r="J887" s="341">
        <v>9.7899999999999991</v>
      </c>
      <c r="K887" s="336">
        <f t="shared" si="195"/>
        <v>730</v>
      </c>
      <c r="L887" s="247">
        <v>255</v>
      </c>
      <c r="M887" s="247">
        <v>255</v>
      </c>
      <c r="N887" s="247">
        <v>102</v>
      </c>
      <c r="O887" s="247">
        <v>102</v>
      </c>
      <c r="P887" s="247">
        <v>8</v>
      </c>
      <c r="Q887" s="247">
        <v>8</v>
      </c>
      <c r="R887" s="246" t="e">
        <f>IF(L887="nio",0,IF(L887&gt;0,L887*J887/X887,0))*VLOOKUP(B887,'2-Kosten per locatie'!$A$14:$C$56,3,FALSE)</f>
        <v>#DIV/0!</v>
      </c>
      <c r="S887" s="246" t="e">
        <f>IF(L887="nio",0,IF(M887&gt;0,M887*J887/Y887,0))*VLOOKUP(B887,'2-Kosten per locatie'!$A$14:$C$56,3,FALSE)</f>
        <v>#DIV/0!</v>
      </c>
      <c r="T887" s="246" t="e">
        <f>IF(L887="nio",0,IF(N887&gt;0,N887*J887/Z887,0))*VLOOKUP(B887,'2-Kosten per locatie'!$A$14:$C$56,3,FALSE)</f>
        <v>#DIV/0!</v>
      </c>
      <c r="U887" s="246" t="e">
        <f>IF(L887="nio",0,IF(O887&gt;0,O887*J887/AA887,0))*VLOOKUP(B887,'2-Kosten per locatie'!$A$14:$C$56,3,FALSE)</f>
        <v>#DIV/0!</v>
      </c>
      <c r="V887" s="246" t="e">
        <f>IF(L887="nio",0,IF(P887&gt;0,P887*J887/Z887,0))*VLOOKUP(B887,'2-Kosten per locatie'!$A$14:$C$56,3,FALSE)</f>
        <v>#DIV/0!</v>
      </c>
      <c r="W887" s="246" t="e">
        <f>IF(L887="nio",0,IF(Q887&gt;0,Q887*J887/AA887,0))*VLOOKUP(B887,'2-Kosten per locatie'!$A$14:$C$56,3,FALSE)</f>
        <v>#DIV/0!</v>
      </c>
      <c r="X887" s="337">
        <f>IF(L887="nio",0,IF(L887&gt;0,VLOOKUP(H887,'3-Productie normen'!A:L,VLOOKUP(L887,'3-Productie normen'!$B$35:$C$38,2,FALSE),FALSE)))</f>
        <v>0</v>
      </c>
      <c r="Y887" s="337">
        <f t="shared" si="201"/>
        <v>0</v>
      </c>
      <c r="Z887" s="337">
        <f t="shared" si="202"/>
        <v>0</v>
      </c>
      <c r="AA887" s="337">
        <f t="shared" si="203"/>
        <v>0</v>
      </c>
      <c r="AB887" s="338" t="str">
        <f>VLOOKUP(H887,'3-Productie normen'!A:O,12,FALSE)</f>
        <v>V</v>
      </c>
      <c r="AC887" s="338"/>
      <c r="AE887" s="339">
        <f t="shared" si="192"/>
        <v>7146.7</v>
      </c>
    </row>
    <row r="888" spans="1:31" ht="14.1" customHeight="1">
      <c r="A888" s="71">
        <v>888</v>
      </c>
      <c r="B888" s="482" t="s">
        <v>85</v>
      </c>
      <c r="C888" s="482"/>
      <c r="D888" s="485" t="s">
        <v>231</v>
      </c>
      <c r="E888" s="334" t="s">
        <v>918</v>
      </c>
      <c r="F888" s="513" t="s">
        <v>185</v>
      </c>
      <c r="G888" s="298" t="s">
        <v>310</v>
      </c>
      <c r="H888" s="314" t="s">
        <v>128</v>
      </c>
      <c r="I888" s="459" t="s">
        <v>225</v>
      </c>
      <c r="J888" s="341">
        <v>29.29</v>
      </c>
      <c r="K888" s="336">
        <f t="shared" si="195"/>
        <v>730</v>
      </c>
      <c r="L888" s="247">
        <v>255</v>
      </c>
      <c r="M888" s="247">
        <v>255</v>
      </c>
      <c r="N888" s="247">
        <v>102</v>
      </c>
      <c r="O888" s="247">
        <v>102</v>
      </c>
      <c r="P888" s="247">
        <v>8</v>
      </c>
      <c r="Q888" s="247">
        <v>8</v>
      </c>
      <c r="R888" s="246" t="e">
        <f>IF(L888="nio",0,IF(L888&gt;0,L888*J888/X888,0))*VLOOKUP(B888,'2-Kosten per locatie'!$A$14:$C$56,3,FALSE)</f>
        <v>#DIV/0!</v>
      </c>
      <c r="S888" s="246" t="e">
        <f>IF(L888="nio",0,IF(M888&gt;0,M888*J888/Y888,0))*VLOOKUP(B888,'2-Kosten per locatie'!$A$14:$C$56,3,FALSE)</f>
        <v>#DIV/0!</v>
      </c>
      <c r="T888" s="246" t="e">
        <f>IF(L888="nio",0,IF(N888&gt;0,N888*J888/Z888,0))*VLOOKUP(B888,'2-Kosten per locatie'!$A$14:$C$56,3,FALSE)</f>
        <v>#DIV/0!</v>
      </c>
      <c r="U888" s="246" t="e">
        <f>IF(L888="nio",0,IF(O888&gt;0,O888*J888/AA888,0))*VLOOKUP(B888,'2-Kosten per locatie'!$A$14:$C$56,3,FALSE)</f>
        <v>#DIV/0!</v>
      </c>
      <c r="V888" s="246" t="e">
        <f>IF(L888="nio",0,IF(P888&gt;0,P888*J888/Z888,0))*VLOOKUP(B888,'2-Kosten per locatie'!$A$14:$C$56,3,FALSE)</f>
        <v>#DIV/0!</v>
      </c>
      <c r="W888" s="246" t="e">
        <f>IF(L888="nio",0,IF(Q888&gt;0,Q888*J888/AA888,0))*VLOOKUP(B888,'2-Kosten per locatie'!$A$14:$C$56,3,FALSE)</f>
        <v>#DIV/0!</v>
      </c>
      <c r="X888" s="337">
        <f>IF(L888="nio",0,IF(L888&gt;0,VLOOKUP(H888,'3-Productie normen'!A:L,VLOOKUP(L888,'3-Productie normen'!$B$35:$C$38,2,FALSE),FALSE)))</f>
        <v>0</v>
      </c>
      <c r="Y888" s="337">
        <f t="shared" si="201"/>
        <v>0</v>
      </c>
      <c r="Z888" s="337">
        <f t="shared" si="202"/>
        <v>0</v>
      </c>
      <c r="AA888" s="337">
        <f t="shared" si="203"/>
        <v>0</v>
      </c>
      <c r="AB888" s="338" t="str">
        <f>VLOOKUP(H888,'3-Productie normen'!A:O,12,FALSE)</f>
        <v>B</v>
      </c>
      <c r="AC888" s="338"/>
      <c r="AE888" s="339">
        <f t="shared" si="192"/>
        <v>21381.7</v>
      </c>
    </row>
    <row r="889" spans="1:31" ht="14.1" customHeight="1">
      <c r="A889" s="71">
        <v>889</v>
      </c>
      <c r="B889" s="482" t="s">
        <v>85</v>
      </c>
      <c r="C889" s="482"/>
      <c r="D889" s="485" t="s">
        <v>231</v>
      </c>
      <c r="E889" s="334" t="s">
        <v>921</v>
      </c>
      <c r="F889" s="513" t="s">
        <v>185</v>
      </c>
      <c r="G889" s="298" t="s">
        <v>310</v>
      </c>
      <c r="H889" s="314" t="s">
        <v>128</v>
      </c>
      <c r="I889" s="459" t="s">
        <v>225</v>
      </c>
      <c r="J889" s="341">
        <v>4.9800000000000004</v>
      </c>
      <c r="K889" s="336">
        <f t="shared" si="195"/>
        <v>730</v>
      </c>
      <c r="L889" s="247">
        <v>255</v>
      </c>
      <c r="M889" s="247">
        <v>255</v>
      </c>
      <c r="N889" s="247">
        <v>102</v>
      </c>
      <c r="O889" s="247">
        <v>102</v>
      </c>
      <c r="P889" s="247">
        <v>8</v>
      </c>
      <c r="Q889" s="247">
        <v>8</v>
      </c>
      <c r="R889" s="246" t="e">
        <f>IF(L889="nio",0,IF(L889&gt;0,L889*J889/X889,0))*VLOOKUP(B889,'2-Kosten per locatie'!$A$14:$C$56,3,FALSE)</f>
        <v>#DIV/0!</v>
      </c>
      <c r="S889" s="246" t="e">
        <f>IF(L889="nio",0,IF(M889&gt;0,M889*J889/Y889,0))*VLOOKUP(B889,'2-Kosten per locatie'!$A$14:$C$56,3,FALSE)</f>
        <v>#DIV/0!</v>
      </c>
      <c r="T889" s="246" t="e">
        <f>IF(L889="nio",0,IF(N889&gt;0,N889*J889/Z889,0))*VLOOKUP(B889,'2-Kosten per locatie'!$A$14:$C$56,3,FALSE)</f>
        <v>#DIV/0!</v>
      </c>
      <c r="U889" s="246" t="e">
        <f>IF(L889="nio",0,IF(O889&gt;0,O889*J889/AA889,0))*VLOOKUP(B889,'2-Kosten per locatie'!$A$14:$C$56,3,FALSE)</f>
        <v>#DIV/0!</v>
      </c>
      <c r="V889" s="246" t="e">
        <f>IF(L889="nio",0,IF(P889&gt;0,P889*J889/Z889,0))*VLOOKUP(B889,'2-Kosten per locatie'!$A$14:$C$56,3,FALSE)</f>
        <v>#DIV/0!</v>
      </c>
      <c r="W889" s="246" t="e">
        <f>IF(L889="nio",0,IF(Q889&gt;0,Q889*J889/AA889,0))*VLOOKUP(B889,'2-Kosten per locatie'!$A$14:$C$56,3,FALSE)</f>
        <v>#DIV/0!</v>
      </c>
      <c r="X889" s="337">
        <f>IF(L889="nio",0,IF(L889&gt;0,VLOOKUP(H889,'3-Productie normen'!A:L,VLOOKUP(L889,'3-Productie normen'!$B$35:$C$38,2,FALSE),FALSE)))</f>
        <v>0</v>
      </c>
      <c r="Y889" s="337">
        <f t="shared" si="201"/>
        <v>0</v>
      </c>
      <c r="Z889" s="337">
        <f t="shared" si="202"/>
        <v>0</v>
      </c>
      <c r="AA889" s="337">
        <f t="shared" si="203"/>
        <v>0</v>
      </c>
      <c r="AB889" s="338" t="str">
        <f>VLOOKUP(H889,'3-Productie normen'!A:O,12,FALSE)</f>
        <v>B</v>
      </c>
      <c r="AC889" s="338"/>
      <c r="AE889" s="339">
        <f t="shared" si="192"/>
        <v>3635.4</v>
      </c>
    </row>
    <row r="890" spans="1:31" ht="14.1" customHeight="1">
      <c r="A890" s="71">
        <v>890</v>
      </c>
      <c r="B890" s="482" t="s">
        <v>85</v>
      </c>
      <c r="C890" s="482"/>
      <c r="D890" s="485" t="s">
        <v>231</v>
      </c>
      <c r="E890" s="334" t="s">
        <v>923</v>
      </c>
      <c r="F890" s="513" t="s">
        <v>197</v>
      </c>
      <c r="G890" s="298" t="s">
        <v>1001</v>
      </c>
      <c r="H890" s="317" t="s">
        <v>148</v>
      </c>
      <c r="I890" s="69" t="s">
        <v>927</v>
      </c>
      <c r="J890" s="341">
        <v>0</v>
      </c>
      <c r="K890" s="336">
        <f t="shared" ref="K890" si="204">SUM(L890:Q890)</f>
        <v>0</v>
      </c>
      <c r="L890" s="247" t="s">
        <v>199</v>
      </c>
      <c r="M890" s="247"/>
      <c r="N890" s="247"/>
      <c r="O890" s="247"/>
      <c r="P890" s="247"/>
      <c r="Q890" s="247"/>
      <c r="R890" s="246">
        <f>IF(L890="nio",0,IF(L890&gt;0,L890*J890/X890,0))*VLOOKUP(B890,'2-Kosten per locatie'!$A$14:$C$56,3,FALSE)</f>
        <v>0</v>
      </c>
      <c r="S890" s="246">
        <f>IF(L890="nio",0,IF(M890&gt;0,M890*J890/Y890,0))*VLOOKUP(B890,'2-Kosten per locatie'!$A$14:$C$56,3,FALSE)</f>
        <v>0</v>
      </c>
      <c r="T890" s="246">
        <f>IF(L890="nio",0,IF(N890&gt;0,N890*J890/Z890,0))*VLOOKUP(B890,'2-Kosten per locatie'!$A$14:$C$56,3,FALSE)</f>
        <v>0</v>
      </c>
      <c r="U890" s="246">
        <f>IF(L890="nio",0,IF(O890&gt;0,O890*J890/AA890,0))*VLOOKUP(B890,'2-Kosten per locatie'!$A$14:$C$56,3,FALSE)</f>
        <v>0</v>
      </c>
      <c r="V890" s="246">
        <f>IF(L890="nio",0,IF(P890&gt;0,P890*J890/Z890,0))*VLOOKUP(B890,'2-Kosten per locatie'!$A$14:$C$56,3,FALSE)</f>
        <v>0</v>
      </c>
      <c r="W890" s="246">
        <f>IF(L890="nio",0,IF(Q890&gt;0,Q890*J890/AA890,0))*VLOOKUP(B890,'2-Kosten per locatie'!$A$14:$C$56,3,FALSE)</f>
        <v>0</v>
      </c>
      <c r="X890" s="337">
        <f>IF(L890="nio",0,IF(L890&gt;0,VLOOKUP(H890,'3-Productie normen'!A:L,VLOOKUP(L890,'3-Productie normen'!$B$35:$C$38,2,FALSE),FALSE)))</f>
        <v>0</v>
      </c>
      <c r="Y890" s="337">
        <f t="shared" si="201"/>
        <v>0</v>
      </c>
      <c r="Z890" s="337">
        <f t="shared" si="202"/>
        <v>0</v>
      </c>
      <c r="AA890" s="337">
        <f t="shared" si="203"/>
        <v>0</v>
      </c>
      <c r="AB890" s="338">
        <f>VLOOKUP(H890,'3-Productie normen'!A:O,12,FALSE)</f>
        <v>0</v>
      </c>
      <c r="AC890" s="338"/>
      <c r="AE890" s="339">
        <f t="shared" si="192"/>
        <v>0</v>
      </c>
    </row>
    <row r="891" spans="1:31" ht="14.1" customHeight="1">
      <c r="A891" s="71">
        <v>891</v>
      </c>
      <c r="B891" s="482" t="s">
        <v>85</v>
      </c>
      <c r="C891" s="482"/>
      <c r="D891" s="485" t="s">
        <v>231</v>
      </c>
      <c r="E891" s="334" t="s">
        <v>924</v>
      </c>
      <c r="F891" s="513" t="s">
        <v>185</v>
      </c>
      <c r="G891" s="298" t="s">
        <v>1002</v>
      </c>
      <c r="H891" s="314" t="s">
        <v>141</v>
      </c>
      <c r="I891" s="69" t="s">
        <v>920</v>
      </c>
      <c r="J891" s="341">
        <v>1.5</v>
      </c>
      <c r="K891" s="336">
        <f t="shared" si="195"/>
        <v>730</v>
      </c>
      <c r="L891" s="247">
        <v>255</v>
      </c>
      <c r="M891" s="247">
        <v>255</v>
      </c>
      <c r="N891" s="247">
        <v>102</v>
      </c>
      <c r="O891" s="247">
        <v>102</v>
      </c>
      <c r="P891" s="247">
        <v>8</v>
      </c>
      <c r="Q891" s="247">
        <v>8</v>
      </c>
      <c r="R891" s="246" t="e">
        <f>IF(L891="nio",0,IF(L891&gt;0,L891*J891/X891,0))*VLOOKUP(B891,'2-Kosten per locatie'!$A$14:$C$56,3,FALSE)</f>
        <v>#DIV/0!</v>
      </c>
      <c r="S891" s="246" t="e">
        <f>IF(L891="nio",0,IF(M891&gt;0,M891*J891/Y891,0))*VLOOKUP(B891,'2-Kosten per locatie'!$A$14:$C$56,3,FALSE)</f>
        <v>#DIV/0!</v>
      </c>
      <c r="T891" s="246" t="e">
        <f>IF(L891="nio",0,IF(N891&gt;0,N891*J891/Z891,0))*VLOOKUP(B891,'2-Kosten per locatie'!$A$14:$C$56,3,FALSE)</f>
        <v>#DIV/0!</v>
      </c>
      <c r="U891" s="246" t="e">
        <f>IF(L891="nio",0,IF(O891&gt;0,O891*J891/AA891,0))*VLOOKUP(B891,'2-Kosten per locatie'!$A$14:$C$56,3,FALSE)</f>
        <v>#DIV/0!</v>
      </c>
      <c r="V891" s="246" t="e">
        <f>IF(L891="nio",0,IF(P891&gt;0,P891*J891/Z891,0))*VLOOKUP(B891,'2-Kosten per locatie'!$A$14:$C$56,3,FALSE)</f>
        <v>#DIV/0!</v>
      </c>
      <c r="W891" s="246" t="e">
        <f>IF(L891="nio",0,IF(Q891&gt;0,Q891*J891/AA891,0))*VLOOKUP(B891,'2-Kosten per locatie'!$A$14:$C$56,3,FALSE)</f>
        <v>#DIV/0!</v>
      </c>
      <c r="X891" s="337">
        <f>IF(L891="nio",0,IF(L891&gt;0,VLOOKUP(H891,'3-Productie normen'!A:L,VLOOKUP(L891,'3-Productie normen'!$B$35:$C$38,2,FALSE),FALSE)))</f>
        <v>0</v>
      </c>
      <c r="Y891" s="337">
        <f t="shared" si="201"/>
        <v>0</v>
      </c>
      <c r="Z891" s="337">
        <f t="shared" si="202"/>
        <v>0</v>
      </c>
      <c r="AA891" s="337">
        <f t="shared" si="203"/>
        <v>0</v>
      </c>
      <c r="AB891" s="338" t="str">
        <f>VLOOKUP(H891,'3-Productie normen'!A:O,12,FALSE)</f>
        <v>S</v>
      </c>
      <c r="AC891" s="338"/>
      <c r="AE891" s="339">
        <f t="shared" si="192"/>
        <v>1095</v>
      </c>
    </row>
    <row r="892" spans="1:31" ht="14.1" customHeight="1">
      <c r="A892" s="71">
        <v>892</v>
      </c>
      <c r="B892" s="482" t="s">
        <v>85</v>
      </c>
      <c r="C892" s="482"/>
      <c r="D892" s="485" t="s">
        <v>231</v>
      </c>
      <c r="E892" s="334" t="s">
        <v>925</v>
      </c>
      <c r="F892" s="513" t="s">
        <v>185</v>
      </c>
      <c r="G892" s="298" t="s">
        <v>1002</v>
      </c>
      <c r="H892" s="314" t="s">
        <v>141</v>
      </c>
      <c r="I892" s="69" t="s">
        <v>920</v>
      </c>
      <c r="J892" s="341">
        <v>3.99</v>
      </c>
      <c r="K892" s="336">
        <f t="shared" si="195"/>
        <v>730</v>
      </c>
      <c r="L892" s="247">
        <v>255</v>
      </c>
      <c r="M892" s="247">
        <v>255</v>
      </c>
      <c r="N892" s="247">
        <v>102</v>
      </c>
      <c r="O892" s="247">
        <v>102</v>
      </c>
      <c r="P892" s="247">
        <v>8</v>
      </c>
      <c r="Q892" s="247">
        <v>8</v>
      </c>
      <c r="R892" s="246" t="e">
        <f>IF(L892="nio",0,IF(L892&gt;0,L892*J892/X892,0))*VLOOKUP(B892,'2-Kosten per locatie'!$A$14:$C$56,3,FALSE)</f>
        <v>#DIV/0!</v>
      </c>
      <c r="S892" s="246" t="e">
        <f>IF(L892="nio",0,IF(M892&gt;0,M892*J892/Y892,0))*VLOOKUP(B892,'2-Kosten per locatie'!$A$14:$C$56,3,FALSE)</f>
        <v>#DIV/0!</v>
      </c>
      <c r="T892" s="246" t="e">
        <f>IF(L892="nio",0,IF(N892&gt;0,N892*J892/Z892,0))*VLOOKUP(B892,'2-Kosten per locatie'!$A$14:$C$56,3,FALSE)</f>
        <v>#DIV/0!</v>
      </c>
      <c r="U892" s="246" t="e">
        <f>IF(L892="nio",0,IF(O892&gt;0,O892*J892/AA892,0))*VLOOKUP(B892,'2-Kosten per locatie'!$A$14:$C$56,3,FALSE)</f>
        <v>#DIV/0!</v>
      </c>
      <c r="V892" s="246" t="e">
        <f>IF(L892="nio",0,IF(P892&gt;0,P892*J892/Z892,0))*VLOOKUP(B892,'2-Kosten per locatie'!$A$14:$C$56,3,FALSE)</f>
        <v>#DIV/0!</v>
      </c>
      <c r="W892" s="246" t="e">
        <f>IF(L892="nio",0,IF(Q892&gt;0,Q892*J892/AA892,0))*VLOOKUP(B892,'2-Kosten per locatie'!$A$14:$C$56,3,FALSE)</f>
        <v>#DIV/0!</v>
      </c>
      <c r="X892" s="337">
        <f>IF(L892="nio",0,IF(L892&gt;0,VLOOKUP(H892,'3-Productie normen'!A:L,VLOOKUP(L892,'3-Productie normen'!$B$35:$C$38,2,FALSE),FALSE)))</f>
        <v>0</v>
      </c>
      <c r="Y892" s="337">
        <f t="shared" si="201"/>
        <v>0</v>
      </c>
      <c r="Z892" s="337">
        <f t="shared" si="202"/>
        <v>0</v>
      </c>
      <c r="AA892" s="337">
        <f t="shared" si="203"/>
        <v>0</v>
      </c>
      <c r="AB892" s="338" t="str">
        <f>VLOOKUP(H892,'3-Productie normen'!A:O,12,FALSE)</f>
        <v>S</v>
      </c>
      <c r="AC892" s="338"/>
      <c r="AE892" s="339">
        <f t="shared" si="192"/>
        <v>2912.7000000000003</v>
      </c>
    </row>
    <row r="893" spans="1:31" ht="14.1" customHeight="1">
      <c r="A893" s="71">
        <v>893</v>
      </c>
      <c r="B893" s="482" t="s">
        <v>85</v>
      </c>
      <c r="C893" s="482"/>
      <c r="D893" s="485" t="s">
        <v>231</v>
      </c>
      <c r="E893" s="334" t="s">
        <v>928</v>
      </c>
      <c r="F893" s="513" t="s">
        <v>185</v>
      </c>
      <c r="G893" s="298" t="s">
        <v>1002</v>
      </c>
      <c r="H893" s="314" t="s">
        <v>141</v>
      </c>
      <c r="I893" s="69" t="s">
        <v>920</v>
      </c>
      <c r="J893" s="341">
        <v>1.98</v>
      </c>
      <c r="K893" s="336">
        <f t="shared" si="195"/>
        <v>730</v>
      </c>
      <c r="L893" s="247">
        <v>255</v>
      </c>
      <c r="M893" s="247">
        <v>255</v>
      </c>
      <c r="N893" s="247">
        <v>102</v>
      </c>
      <c r="O893" s="247">
        <v>102</v>
      </c>
      <c r="P893" s="247">
        <v>8</v>
      </c>
      <c r="Q893" s="247">
        <v>8</v>
      </c>
      <c r="R893" s="246" t="e">
        <f>IF(L893="nio",0,IF(L893&gt;0,L893*J893/X893,0))*VLOOKUP(B893,'2-Kosten per locatie'!$A$14:$C$56,3,FALSE)</f>
        <v>#DIV/0!</v>
      </c>
      <c r="S893" s="246" t="e">
        <f>IF(L893="nio",0,IF(M893&gt;0,M893*J893/Y893,0))*VLOOKUP(B893,'2-Kosten per locatie'!$A$14:$C$56,3,FALSE)</f>
        <v>#DIV/0!</v>
      </c>
      <c r="T893" s="246" t="e">
        <f>IF(L893="nio",0,IF(N893&gt;0,N893*J893/Z893,0))*VLOOKUP(B893,'2-Kosten per locatie'!$A$14:$C$56,3,FALSE)</f>
        <v>#DIV/0!</v>
      </c>
      <c r="U893" s="246" t="e">
        <f>IF(L893="nio",0,IF(O893&gt;0,O893*J893/AA893,0))*VLOOKUP(B893,'2-Kosten per locatie'!$A$14:$C$56,3,FALSE)</f>
        <v>#DIV/0!</v>
      </c>
      <c r="V893" s="246" t="e">
        <f>IF(L893="nio",0,IF(P893&gt;0,P893*J893/Z893,0))*VLOOKUP(B893,'2-Kosten per locatie'!$A$14:$C$56,3,FALSE)</f>
        <v>#DIV/0!</v>
      </c>
      <c r="W893" s="246" t="e">
        <f>IF(L893="nio",0,IF(Q893&gt;0,Q893*J893/AA893,0))*VLOOKUP(B893,'2-Kosten per locatie'!$A$14:$C$56,3,FALSE)</f>
        <v>#DIV/0!</v>
      </c>
      <c r="X893" s="337">
        <f>IF(L893="nio",0,IF(L893&gt;0,VLOOKUP(H893,'3-Productie normen'!A:L,VLOOKUP(L893,'3-Productie normen'!$B$35:$C$38,2,FALSE),FALSE)))</f>
        <v>0</v>
      </c>
      <c r="Y893" s="337">
        <f t="shared" si="201"/>
        <v>0</v>
      </c>
      <c r="Z893" s="337">
        <f t="shared" si="202"/>
        <v>0</v>
      </c>
      <c r="AA893" s="337">
        <f t="shared" si="203"/>
        <v>0</v>
      </c>
      <c r="AB893" s="338" t="str">
        <f>VLOOKUP(H893,'3-Productie normen'!A:O,12,FALSE)</f>
        <v>S</v>
      </c>
      <c r="AC893" s="338"/>
      <c r="AE893" s="339">
        <f t="shared" si="192"/>
        <v>1445.4</v>
      </c>
    </row>
    <row r="894" spans="1:31" ht="14.1" customHeight="1">
      <c r="A894" s="71">
        <v>894</v>
      </c>
      <c r="B894" s="482" t="s">
        <v>85</v>
      </c>
      <c r="C894" s="482"/>
      <c r="D894" s="485" t="s">
        <v>231</v>
      </c>
      <c r="E894" s="334" t="s">
        <v>930</v>
      </c>
      <c r="F894" s="513" t="s">
        <v>185</v>
      </c>
      <c r="G894" s="298" t="s">
        <v>1000</v>
      </c>
      <c r="H894" s="314" t="s">
        <v>135</v>
      </c>
      <c r="I894" s="459" t="s">
        <v>225</v>
      </c>
      <c r="J894" s="341">
        <v>13.6</v>
      </c>
      <c r="K894" s="336">
        <f t="shared" si="195"/>
        <v>730</v>
      </c>
      <c r="L894" s="247">
        <v>255</v>
      </c>
      <c r="M894" s="247">
        <v>255</v>
      </c>
      <c r="N894" s="247">
        <v>102</v>
      </c>
      <c r="O894" s="247">
        <v>102</v>
      </c>
      <c r="P894" s="247">
        <v>8</v>
      </c>
      <c r="Q894" s="247">
        <v>8</v>
      </c>
      <c r="R894" s="246" t="e">
        <f>IF(L894="nio",0,IF(L894&gt;0,L894*J894/X894,0))*VLOOKUP(B894,'2-Kosten per locatie'!$A$14:$C$56,3,FALSE)</f>
        <v>#DIV/0!</v>
      </c>
      <c r="S894" s="246" t="e">
        <f>IF(L894="nio",0,IF(M894&gt;0,M894*J894/Y894,0))*VLOOKUP(B894,'2-Kosten per locatie'!$A$14:$C$56,3,FALSE)</f>
        <v>#DIV/0!</v>
      </c>
      <c r="T894" s="246" t="e">
        <f>IF(L894="nio",0,IF(N894&gt;0,N894*J894/Z894,0))*VLOOKUP(B894,'2-Kosten per locatie'!$A$14:$C$56,3,FALSE)</f>
        <v>#DIV/0!</v>
      </c>
      <c r="U894" s="246" t="e">
        <f>IF(L894="nio",0,IF(O894&gt;0,O894*J894/AA894,0))*VLOOKUP(B894,'2-Kosten per locatie'!$A$14:$C$56,3,FALSE)</f>
        <v>#DIV/0!</v>
      </c>
      <c r="V894" s="246" t="e">
        <f>IF(L894="nio",0,IF(P894&gt;0,P894*J894/Z894,0))*VLOOKUP(B894,'2-Kosten per locatie'!$A$14:$C$56,3,FALSE)</f>
        <v>#DIV/0!</v>
      </c>
      <c r="W894" s="246" t="e">
        <f>IF(L894="nio",0,IF(Q894&gt;0,Q894*J894/AA894,0))*VLOOKUP(B894,'2-Kosten per locatie'!$A$14:$C$56,3,FALSE)</f>
        <v>#DIV/0!</v>
      </c>
      <c r="X894" s="337">
        <f>IF(L894="nio",0,IF(L894&gt;0,VLOOKUP(H894,'3-Productie normen'!A:L,VLOOKUP(L894,'3-Productie normen'!$B$35:$C$38,2,FALSE),FALSE)))</f>
        <v>0</v>
      </c>
      <c r="Y894" s="337">
        <f t="shared" si="201"/>
        <v>0</v>
      </c>
      <c r="Z894" s="337">
        <f t="shared" si="202"/>
        <v>0</v>
      </c>
      <c r="AA894" s="337">
        <f t="shared" si="203"/>
        <v>0</v>
      </c>
      <c r="AB894" s="338" t="str">
        <f>VLOOKUP(H894,'3-Productie normen'!A:O,12,FALSE)</f>
        <v>V</v>
      </c>
      <c r="AC894" s="338"/>
      <c r="AE894" s="339">
        <f t="shared" si="192"/>
        <v>9928</v>
      </c>
    </row>
    <row r="895" spans="1:31" ht="14.1" customHeight="1">
      <c r="A895" s="71">
        <v>895</v>
      </c>
      <c r="B895" s="482" t="s">
        <v>75</v>
      </c>
      <c r="C895" s="482"/>
      <c r="D895" s="485" t="s">
        <v>231</v>
      </c>
      <c r="E895" s="334" t="s">
        <v>916</v>
      </c>
      <c r="F895" s="513" t="s">
        <v>185</v>
      </c>
      <c r="G895" s="298" t="s">
        <v>1003</v>
      </c>
      <c r="H895" s="314" t="s">
        <v>135</v>
      </c>
      <c r="I895" s="459" t="s">
        <v>225</v>
      </c>
      <c r="J895" s="341">
        <v>6.48</v>
      </c>
      <c r="K895" s="336">
        <f t="shared" si="195"/>
        <v>730</v>
      </c>
      <c r="L895" s="247">
        <v>255</v>
      </c>
      <c r="M895" s="247">
        <v>255</v>
      </c>
      <c r="N895" s="247">
        <v>102</v>
      </c>
      <c r="O895" s="247">
        <v>102</v>
      </c>
      <c r="P895" s="247">
        <v>8</v>
      </c>
      <c r="Q895" s="247">
        <v>8</v>
      </c>
      <c r="R895" s="246" t="e">
        <f>IF(L895="nio",0,IF(L895&gt;0,L895*J895/X895,0))*VLOOKUP(B895,'2-Kosten per locatie'!$A$14:$C$56,3,FALSE)</f>
        <v>#DIV/0!</v>
      </c>
      <c r="S895" s="246" t="e">
        <f>IF(L895="nio",0,IF(M895&gt;0,M895*J895/Y895,0))*VLOOKUP(B895,'2-Kosten per locatie'!$A$14:$C$56,3,FALSE)</f>
        <v>#DIV/0!</v>
      </c>
      <c r="T895" s="246" t="e">
        <f>IF(L895="nio",0,IF(N895&gt;0,N895*J895/Z895,0))*VLOOKUP(B895,'2-Kosten per locatie'!$A$14:$C$56,3,FALSE)</f>
        <v>#DIV/0!</v>
      </c>
      <c r="U895" s="246" t="e">
        <f>IF(L895="nio",0,IF(O895&gt;0,O895*J895/AA895,0))*VLOOKUP(B895,'2-Kosten per locatie'!$A$14:$C$56,3,FALSE)</f>
        <v>#DIV/0!</v>
      </c>
      <c r="V895" s="246" t="e">
        <f>IF(L895="nio",0,IF(P895&gt;0,P895*J895/Z895,0))*VLOOKUP(B895,'2-Kosten per locatie'!$A$14:$C$56,3,FALSE)</f>
        <v>#DIV/0!</v>
      </c>
      <c r="W895" s="246" t="e">
        <f>IF(L895="nio",0,IF(Q895&gt;0,Q895*J895/AA895,0))*VLOOKUP(B895,'2-Kosten per locatie'!$A$14:$C$56,3,FALSE)</f>
        <v>#DIV/0!</v>
      </c>
      <c r="X895" s="337">
        <f>IF(L895="nio",0,IF(L895&gt;0,VLOOKUP(H895,'3-Productie normen'!A:L,VLOOKUP(L895,'3-Productie normen'!$B$35:$C$38,2,FALSE),FALSE)))</f>
        <v>0</v>
      </c>
      <c r="Y895" s="337">
        <f t="shared" si="201"/>
        <v>0</v>
      </c>
      <c r="Z895" s="337">
        <f t="shared" si="202"/>
        <v>0</v>
      </c>
      <c r="AA895" s="337">
        <f t="shared" si="203"/>
        <v>0</v>
      </c>
      <c r="AB895" s="338" t="str">
        <f>VLOOKUP(H895,'3-Productie normen'!A:O,12,FALSE)</f>
        <v>V</v>
      </c>
      <c r="AC895" s="338"/>
      <c r="AE895" s="339">
        <f t="shared" si="192"/>
        <v>4730.4000000000005</v>
      </c>
    </row>
    <row r="896" spans="1:31" ht="14.1" customHeight="1">
      <c r="A896" s="71">
        <v>896</v>
      </c>
      <c r="B896" s="482" t="s">
        <v>75</v>
      </c>
      <c r="C896" s="482"/>
      <c r="D896" s="485" t="s">
        <v>231</v>
      </c>
      <c r="E896" s="334" t="s">
        <v>917</v>
      </c>
      <c r="F896" s="513" t="s">
        <v>185</v>
      </c>
      <c r="G896" s="298" t="s">
        <v>303</v>
      </c>
      <c r="H896" s="317" t="s">
        <v>144</v>
      </c>
      <c r="I896" s="459" t="s">
        <v>225</v>
      </c>
      <c r="J896" s="341">
        <v>54.42</v>
      </c>
      <c r="K896" s="336">
        <f t="shared" si="195"/>
        <v>730</v>
      </c>
      <c r="L896" s="247">
        <v>255</v>
      </c>
      <c r="M896" s="247">
        <v>255</v>
      </c>
      <c r="N896" s="247">
        <v>102</v>
      </c>
      <c r="O896" s="247">
        <v>102</v>
      </c>
      <c r="P896" s="247">
        <v>8</v>
      </c>
      <c r="Q896" s="247">
        <v>8</v>
      </c>
      <c r="R896" s="246" t="e">
        <f>IF(L896="nio",0,IF(L896&gt;0,L896*J896/X896,0))*VLOOKUP(B896,'2-Kosten per locatie'!$A$14:$C$56,3,FALSE)</f>
        <v>#DIV/0!</v>
      </c>
      <c r="S896" s="246" t="e">
        <f>IF(L896="nio",0,IF(M896&gt;0,M896*J896/Y896,0))*VLOOKUP(B896,'2-Kosten per locatie'!$A$14:$C$56,3,FALSE)</f>
        <v>#DIV/0!</v>
      </c>
      <c r="T896" s="246" t="e">
        <f>IF(L896="nio",0,IF(N896&gt;0,N896*J896/Z896,0))*VLOOKUP(B896,'2-Kosten per locatie'!$A$14:$C$56,3,FALSE)</f>
        <v>#DIV/0!</v>
      </c>
      <c r="U896" s="246" t="e">
        <f>IF(L896="nio",0,IF(O896&gt;0,O896*J896/AA896,0))*VLOOKUP(B896,'2-Kosten per locatie'!$A$14:$C$56,3,FALSE)</f>
        <v>#DIV/0!</v>
      </c>
      <c r="V896" s="246" t="e">
        <f>IF(L896="nio",0,IF(P896&gt;0,P896*J896/Z896,0))*VLOOKUP(B896,'2-Kosten per locatie'!$A$14:$C$56,3,FALSE)</f>
        <v>#DIV/0!</v>
      </c>
      <c r="W896" s="246" t="e">
        <f>IF(L896="nio",0,IF(Q896&gt;0,Q896*J896/AA896,0))*VLOOKUP(B896,'2-Kosten per locatie'!$A$14:$C$56,3,FALSE)</f>
        <v>#DIV/0!</v>
      </c>
      <c r="X896" s="337">
        <f>IF(L896="nio",0,IF(L896&gt;0,VLOOKUP(H896,'3-Productie normen'!A:L,VLOOKUP(L896,'3-Productie normen'!$B$35:$C$38,2,FALSE),FALSE)))</f>
        <v>0</v>
      </c>
      <c r="Y896" s="337">
        <f t="shared" si="201"/>
        <v>0</v>
      </c>
      <c r="Z896" s="337">
        <f t="shared" si="202"/>
        <v>0</v>
      </c>
      <c r="AA896" s="337">
        <f t="shared" si="203"/>
        <v>0</v>
      </c>
      <c r="AB896" s="338" t="str">
        <f>VLOOKUP(H896,'3-Productie normen'!A:O,12,FALSE)</f>
        <v>B</v>
      </c>
      <c r="AC896" s="338"/>
      <c r="AE896" s="339">
        <f t="shared" si="192"/>
        <v>39726.6</v>
      </c>
    </row>
    <row r="897" spans="1:31" ht="14.1" customHeight="1">
      <c r="A897" s="71">
        <v>897</v>
      </c>
      <c r="B897" s="482" t="s">
        <v>75</v>
      </c>
      <c r="C897" s="482"/>
      <c r="D897" s="485" t="s">
        <v>231</v>
      </c>
      <c r="E897" s="334" t="s">
        <v>918</v>
      </c>
      <c r="F897" s="513" t="s">
        <v>185</v>
      </c>
      <c r="G897" s="298" t="s">
        <v>1004</v>
      </c>
      <c r="H897" s="314" t="s">
        <v>128</v>
      </c>
      <c r="I897" s="459" t="s">
        <v>225</v>
      </c>
      <c r="J897" s="341">
        <v>17.579999999999998</v>
      </c>
      <c r="K897" s="336">
        <f t="shared" si="195"/>
        <v>730</v>
      </c>
      <c r="L897" s="247">
        <v>255</v>
      </c>
      <c r="M897" s="247">
        <v>255</v>
      </c>
      <c r="N897" s="247">
        <v>102</v>
      </c>
      <c r="O897" s="247">
        <v>102</v>
      </c>
      <c r="P897" s="247">
        <v>8</v>
      </c>
      <c r="Q897" s="247">
        <v>8</v>
      </c>
      <c r="R897" s="246" t="e">
        <f>IF(L897="nio",0,IF(L897&gt;0,L897*J897/X897,0))*VLOOKUP(B897,'2-Kosten per locatie'!$A$14:$C$56,3,FALSE)</f>
        <v>#DIV/0!</v>
      </c>
      <c r="S897" s="246" t="e">
        <f>IF(L897="nio",0,IF(M897&gt;0,M897*J897/Y897,0))*VLOOKUP(B897,'2-Kosten per locatie'!$A$14:$C$56,3,FALSE)</f>
        <v>#DIV/0!</v>
      </c>
      <c r="T897" s="246" t="e">
        <f>IF(L897="nio",0,IF(N897&gt;0,N897*J897/Z897,0))*VLOOKUP(B897,'2-Kosten per locatie'!$A$14:$C$56,3,FALSE)</f>
        <v>#DIV/0!</v>
      </c>
      <c r="U897" s="246" t="e">
        <f>IF(L897="nio",0,IF(O897&gt;0,O897*J897/AA897,0))*VLOOKUP(B897,'2-Kosten per locatie'!$A$14:$C$56,3,FALSE)</f>
        <v>#DIV/0!</v>
      </c>
      <c r="V897" s="246" t="e">
        <f>IF(L897="nio",0,IF(P897&gt;0,P897*J897/Z897,0))*VLOOKUP(B897,'2-Kosten per locatie'!$A$14:$C$56,3,FALSE)</f>
        <v>#DIV/0!</v>
      </c>
      <c r="W897" s="246" t="e">
        <f>IF(L897="nio",0,IF(Q897&gt;0,Q897*J897/AA897,0))*VLOOKUP(B897,'2-Kosten per locatie'!$A$14:$C$56,3,FALSE)</f>
        <v>#DIV/0!</v>
      </c>
      <c r="X897" s="337">
        <f>IF(L897="nio",0,IF(L897&gt;0,VLOOKUP(H897,'3-Productie normen'!A:L,VLOOKUP(L897,'3-Productie normen'!$B$35:$C$38,2,FALSE),FALSE)))</f>
        <v>0</v>
      </c>
      <c r="Y897" s="337">
        <f t="shared" si="201"/>
        <v>0</v>
      </c>
      <c r="Z897" s="337">
        <f t="shared" si="202"/>
        <v>0</v>
      </c>
      <c r="AA897" s="337">
        <f t="shared" si="203"/>
        <v>0</v>
      </c>
      <c r="AB897" s="338" t="str">
        <f>VLOOKUP(H897,'3-Productie normen'!A:O,12,FALSE)</f>
        <v>B</v>
      </c>
      <c r="AC897" s="338"/>
      <c r="AE897" s="339">
        <f t="shared" si="192"/>
        <v>12833.4</v>
      </c>
    </row>
    <row r="898" spans="1:31" ht="14.1" customHeight="1">
      <c r="A898" s="71">
        <v>898</v>
      </c>
      <c r="B898" s="482" t="s">
        <v>75</v>
      </c>
      <c r="C898" s="482"/>
      <c r="D898" s="485" t="s">
        <v>231</v>
      </c>
      <c r="E898" s="334" t="s">
        <v>921</v>
      </c>
      <c r="F898" s="513" t="s">
        <v>185</v>
      </c>
      <c r="G898" s="298" t="s">
        <v>934</v>
      </c>
      <c r="H898" s="314" t="s">
        <v>141</v>
      </c>
      <c r="I898" s="69" t="s">
        <v>920</v>
      </c>
      <c r="J898" s="341">
        <v>6.32</v>
      </c>
      <c r="K898" s="336">
        <f t="shared" si="195"/>
        <v>730</v>
      </c>
      <c r="L898" s="247">
        <v>255</v>
      </c>
      <c r="M898" s="247">
        <v>255</v>
      </c>
      <c r="N898" s="247">
        <v>102</v>
      </c>
      <c r="O898" s="247">
        <v>102</v>
      </c>
      <c r="P898" s="247">
        <v>8</v>
      </c>
      <c r="Q898" s="247">
        <v>8</v>
      </c>
      <c r="R898" s="246" t="e">
        <f>IF(L898="nio",0,IF(L898&gt;0,L898*J898/X898,0))*VLOOKUP(B898,'2-Kosten per locatie'!$A$14:$C$56,3,FALSE)</f>
        <v>#DIV/0!</v>
      </c>
      <c r="S898" s="246" t="e">
        <f>IF(L898="nio",0,IF(M898&gt;0,M898*J898/Y898,0))*VLOOKUP(B898,'2-Kosten per locatie'!$A$14:$C$56,3,FALSE)</f>
        <v>#DIV/0!</v>
      </c>
      <c r="T898" s="246" t="e">
        <f>IF(L898="nio",0,IF(N898&gt;0,N898*J898/Z898,0))*VLOOKUP(B898,'2-Kosten per locatie'!$A$14:$C$56,3,FALSE)</f>
        <v>#DIV/0!</v>
      </c>
      <c r="U898" s="246" t="e">
        <f>IF(L898="nio",0,IF(O898&gt;0,O898*J898/AA898,0))*VLOOKUP(B898,'2-Kosten per locatie'!$A$14:$C$56,3,FALSE)</f>
        <v>#DIV/0!</v>
      </c>
      <c r="V898" s="246" t="e">
        <f>IF(L898="nio",0,IF(P898&gt;0,P898*J898/Z898,0))*VLOOKUP(B898,'2-Kosten per locatie'!$A$14:$C$56,3,FALSE)</f>
        <v>#DIV/0!</v>
      </c>
      <c r="W898" s="246" t="e">
        <f>IF(L898="nio",0,IF(Q898&gt;0,Q898*J898/AA898,0))*VLOOKUP(B898,'2-Kosten per locatie'!$A$14:$C$56,3,FALSE)</f>
        <v>#DIV/0!</v>
      </c>
      <c r="X898" s="337">
        <f>IF(L898="nio",0,IF(L898&gt;0,VLOOKUP(H898,'3-Productie normen'!A:L,VLOOKUP(L898,'3-Productie normen'!$B$35:$C$38,2,FALSE),FALSE)))</f>
        <v>0</v>
      </c>
      <c r="Y898" s="337">
        <f t="shared" si="201"/>
        <v>0</v>
      </c>
      <c r="Z898" s="337">
        <f t="shared" si="202"/>
        <v>0</v>
      </c>
      <c r="AA898" s="337">
        <f t="shared" si="203"/>
        <v>0</v>
      </c>
      <c r="AB898" s="338" t="str">
        <f>VLOOKUP(H898,'3-Productie normen'!A:O,12,FALSE)</f>
        <v>S</v>
      </c>
      <c r="AC898" s="338"/>
      <c r="AE898" s="339">
        <f t="shared" si="192"/>
        <v>4613.6000000000004</v>
      </c>
    </row>
    <row r="899" spans="1:31" ht="14.1" customHeight="1">
      <c r="A899" s="71">
        <v>899</v>
      </c>
      <c r="B899" s="482" t="s">
        <v>75</v>
      </c>
      <c r="C899" s="482"/>
      <c r="D899" s="485" t="s">
        <v>231</v>
      </c>
      <c r="E899" s="334" t="s">
        <v>923</v>
      </c>
      <c r="F899" s="513" t="s">
        <v>185</v>
      </c>
      <c r="G899" s="298" t="s">
        <v>933</v>
      </c>
      <c r="H899" s="314" t="s">
        <v>141</v>
      </c>
      <c r="I899" s="69" t="s">
        <v>920</v>
      </c>
      <c r="J899" s="341">
        <v>3.85</v>
      </c>
      <c r="K899" s="336">
        <f t="shared" si="195"/>
        <v>730</v>
      </c>
      <c r="L899" s="247">
        <v>255</v>
      </c>
      <c r="M899" s="247">
        <v>255</v>
      </c>
      <c r="N899" s="247">
        <v>102</v>
      </c>
      <c r="O899" s="247">
        <v>102</v>
      </c>
      <c r="P899" s="247">
        <v>8</v>
      </c>
      <c r="Q899" s="247">
        <v>8</v>
      </c>
      <c r="R899" s="246" t="e">
        <f>IF(L899="nio",0,IF(L899&gt;0,L899*J899/X899,0))*VLOOKUP(B899,'2-Kosten per locatie'!$A$14:$C$56,3,FALSE)</f>
        <v>#DIV/0!</v>
      </c>
      <c r="S899" s="246" t="e">
        <f>IF(L899="nio",0,IF(M899&gt;0,M899*J899/Y899,0))*VLOOKUP(B899,'2-Kosten per locatie'!$A$14:$C$56,3,FALSE)</f>
        <v>#DIV/0!</v>
      </c>
      <c r="T899" s="246" t="e">
        <f>IF(L899="nio",0,IF(N899&gt;0,N899*J899/Z899,0))*VLOOKUP(B899,'2-Kosten per locatie'!$A$14:$C$56,3,FALSE)</f>
        <v>#DIV/0!</v>
      </c>
      <c r="U899" s="246" t="e">
        <f>IF(L899="nio",0,IF(O899&gt;0,O899*J899/AA899,0))*VLOOKUP(B899,'2-Kosten per locatie'!$A$14:$C$56,3,FALSE)</f>
        <v>#DIV/0!</v>
      </c>
      <c r="V899" s="246" t="e">
        <f>IF(L899="nio",0,IF(P899&gt;0,P899*J899/Z899,0))*VLOOKUP(B899,'2-Kosten per locatie'!$A$14:$C$56,3,FALSE)</f>
        <v>#DIV/0!</v>
      </c>
      <c r="W899" s="246" t="e">
        <f>IF(L899="nio",0,IF(Q899&gt;0,Q899*J899/AA899,0))*VLOOKUP(B899,'2-Kosten per locatie'!$A$14:$C$56,3,FALSE)</f>
        <v>#DIV/0!</v>
      </c>
      <c r="X899" s="337">
        <f>IF(L899="nio",0,IF(L899&gt;0,VLOOKUP(H899,'3-Productie normen'!A:L,VLOOKUP(L899,'3-Productie normen'!$B$35:$C$38,2,FALSE),FALSE)))</f>
        <v>0</v>
      </c>
      <c r="Y899" s="337">
        <f t="shared" si="201"/>
        <v>0</v>
      </c>
      <c r="Z899" s="337">
        <f t="shared" si="202"/>
        <v>0</v>
      </c>
      <c r="AA899" s="337">
        <f t="shared" si="203"/>
        <v>0</v>
      </c>
      <c r="AB899" s="338" t="str">
        <f>VLOOKUP(H899,'3-Productie normen'!A:O,12,FALSE)</f>
        <v>S</v>
      </c>
      <c r="AC899" s="338"/>
      <c r="AE899" s="339">
        <f t="shared" si="192"/>
        <v>2810.5</v>
      </c>
    </row>
    <row r="900" spans="1:31" ht="14.1" customHeight="1">
      <c r="A900" s="71">
        <v>900</v>
      </c>
      <c r="B900" s="482" t="s">
        <v>75</v>
      </c>
      <c r="C900" s="482"/>
      <c r="D900" s="485" t="s">
        <v>231</v>
      </c>
      <c r="E900" s="334" t="s">
        <v>924</v>
      </c>
      <c r="F900" s="513" t="s">
        <v>185</v>
      </c>
      <c r="G900" s="298" t="s">
        <v>140</v>
      </c>
      <c r="H900" s="298" t="s">
        <v>140</v>
      </c>
      <c r="I900" s="459" t="s">
        <v>225</v>
      </c>
      <c r="J900" s="341">
        <v>5.76</v>
      </c>
      <c r="K900" s="336">
        <f t="shared" si="195"/>
        <v>730</v>
      </c>
      <c r="L900" s="247">
        <v>255</v>
      </c>
      <c r="M900" s="247">
        <v>255</v>
      </c>
      <c r="N900" s="247">
        <v>102</v>
      </c>
      <c r="O900" s="247">
        <v>102</v>
      </c>
      <c r="P900" s="247">
        <v>8</v>
      </c>
      <c r="Q900" s="247">
        <v>8</v>
      </c>
      <c r="R900" s="246" t="e">
        <f>IF(L900="nio",0,IF(L900&gt;0,L900*J900/X900,0))*VLOOKUP(B900,'2-Kosten per locatie'!$A$14:$C$56,3,FALSE)</f>
        <v>#DIV/0!</v>
      </c>
      <c r="S900" s="246" t="e">
        <f>IF(L900="nio",0,IF(M900&gt;0,M900*J900/Y900,0))*VLOOKUP(B900,'2-Kosten per locatie'!$A$14:$C$56,3,FALSE)</f>
        <v>#DIV/0!</v>
      </c>
      <c r="T900" s="246" t="e">
        <f>IF(L900="nio",0,IF(N900&gt;0,N900*J900/Z900,0))*VLOOKUP(B900,'2-Kosten per locatie'!$A$14:$C$56,3,FALSE)</f>
        <v>#DIV/0!</v>
      </c>
      <c r="U900" s="246" t="e">
        <f>IF(L900="nio",0,IF(O900&gt;0,O900*J900/AA900,0))*VLOOKUP(B900,'2-Kosten per locatie'!$A$14:$C$56,3,FALSE)</f>
        <v>#DIV/0!</v>
      </c>
      <c r="V900" s="246" t="e">
        <f>IF(L900="nio",0,IF(P900&gt;0,P900*J900/Z900,0))*VLOOKUP(B900,'2-Kosten per locatie'!$A$14:$C$56,3,FALSE)</f>
        <v>#DIV/0!</v>
      </c>
      <c r="W900" s="246" t="e">
        <f>IF(L900="nio",0,IF(Q900&gt;0,Q900*J900/AA900,0))*VLOOKUP(B900,'2-Kosten per locatie'!$A$14:$C$56,3,FALSE)</f>
        <v>#DIV/0!</v>
      </c>
      <c r="X900" s="337">
        <f>IF(L900="nio",0,IF(L900&gt;0,VLOOKUP(H900,'3-Productie normen'!A:L,VLOOKUP(L900,'3-Productie normen'!$B$35:$C$38,2,FALSE),FALSE)))</f>
        <v>0</v>
      </c>
      <c r="Y900" s="337">
        <f t="shared" si="201"/>
        <v>0</v>
      </c>
      <c r="Z900" s="337">
        <f t="shared" si="202"/>
        <v>0</v>
      </c>
      <c r="AA900" s="337">
        <f t="shared" si="203"/>
        <v>0</v>
      </c>
      <c r="AB900" s="338" t="str">
        <f>VLOOKUP(H900,'3-Productie normen'!A:O,12,FALSE)</f>
        <v>V</v>
      </c>
      <c r="AC900" s="338"/>
      <c r="AE900" s="339">
        <f t="shared" si="192"/>
        <v>4204.8</v>
      </c>
    </row>
    <row r="901" spans="1:31" ht="14.1" customHeight="1">
      <c r="A901" s="71">
        <v>901</v>
      </c>
      <c r="B901" s="482" t="s">
        <v>75</v>
      </c>
      <c r="C901" s="482"/>
      <c r="D901" s="485" t="s">
        <v>231</v>
      </c>
      <c r="E901" s="334" t="s">
        <v>925</v>
      </c>
      <c r="F901" s="513" t="s">
        <v>197</v>
      </c>
      <c r="G901" s="298" t="s">
        <v>936</v>
      </c>
      <c r="H901" s="317" t="s">
        <v>148</v>
      </c>
      <c r="I901" s="69" t="s">
        <v>927</v>
      </c>
      <c r="J901" s="341">
        <v>0</v>
      </c>
      <c r="K901" s="336">
        <f t="shared" ref="K901:K902" si="205">SUM(L901:Q901)</f>
        <v>0</v>
      </c>
      <c r="L901" s="247" t="s">
        <v>199</v>
      </c>
      <c r="M901" s="247"/>
      <c r="N901" s="247"/>
      <c r="O901" s="247"/>
      <c r="P901" s="247"/>
      <c r="Q901" s="247"/>
      <c r="R901" s="246">
        <f>IF(L901="nio",0,IF(L901&gt;0,L901*J901/X901,0))*VLOOKUP(B901,'2-Kosten per locatie'!$A$14:$C$56,3,FALSE)</f>
        <v>0</v>
      </c>
      <c r="S901" s="246">
        <f>IF(L901="nio",0,IF(M901&gt;0,M901*J901/Y901,0))*VLOOKUP(B901,'2-Kosten per locatie'!$A$14:$C$56,3,FALSE)</f>
        <v>0</v>
      </c>
      <c r="T901" s="246">
        <f>IF(L901="nio",0,IF(N901&gt;0,N901*J901/Z901,0))*VLOOKUP(B901,'2-Kosten per locatie'!$A$14:$C$56,3,FALSE)</f>
        <v>0</v>
      </c>
      <c r="U901" s="246">
        <f>IF(L901="nio",0,IF(O901&gt;0,O901*J901/AA901,0))*VLOOKUP(B901,'2-Kosten per locatie'!$A$14:$C$56,3,FALSE)</f>
        <v>0</v>
      </c>
      <c r="V901" s="246">
        <f>IF(L901="nio",0,IF(P901&gt;0,P901*J901/Z901,0))*VLOOKUP(B901,'2-Kosten per locatie'!$A$14:$C$56,3,FALSE)</f>
        <v>0</v>
      </c>
      <c r="W901" s="246">
        <f>IF(L901="nio",0,IF(Q901&gt;0,Q901*J901/AA901,0))*VLOOKUP(B901,'2-Kosten per locatie'!$A$14:$C$56,3,FALSE)</f>
        <v>0</v>
      </c>
      <c r="X901" s="337">
        <f>IF(L901="nio",0,IF(L901&gt;0,VLOOKUP(H901,'3-Productie normen'!A:L,VLOOKUP(L901,'3-Productie normen'!$B$35:$C$38,2,FALSE),FALSE)))</f>
        <v>0</v>
      </c>
      <c r="Y901" s="337">
        <f t="shared" si="201"/>
        <v>0</v>
      </c>
      <c r="Z901" s="337">
        <f t="shared" si="202"/>
        <v>0</v>
      </c>
      <c r="AA901" s="337">
        <f t="shared" si="203"/>
        <v>0</v>
      </c>
      <c r="AB901" s="338">
        <f>VLOOKUP(H901,'3-Productie normen'!A:O,12,FALSE)</f>
        <v>0</v>
      </c>
      <c r="AC901" s="338"/>
      <c r="AE901" s="339">
        <f t="shared" si="192"/>
        <v>0</v>
      </c>
    </row>
    <row r="902" spans="1:31" ht="14.1" customHeight="1">
      <c r="A902" s="71">
        <v>902</v>
      </c>
      <c r="B902" s="482" t="s">
        <v>75</v>
      </c>
      <c r="C902" s="482"/>
      <c r="D902" s="485" t="s">
        <v>231</v>
      </c>
      <c r="E902" s="334" t="s">
        <v>928</v>
      </c>
      <c r="F902" s="513" t="s">
        <v>197</v>
      </c>
      <c r="G902" s="298" t="s">
        <v>940</v>
      </c>
      <c r="H902" s="317" t="s">
        <v>148</v>
      </c>
      <c r="I902" s="69" t="s">
        <v>927</v>
      </c>
      <c r="J902" s="341">
        <v>0</v>
      </c>
      <c r="K902" s="336">
        <f t="shared" si="205"/>
        <v>0</v>
      </c>
      <c r="L902" s="247" t="s">
        <v>199</v>
      </c>
      <c r="M902" s="247"/>
      <c r="N902" s="247"/>
      <c r="O902" s="247"/>
      <c r="P902" s="247"/>
      <c r="Q902" s="247"/>
      <c r="R902" s="246">
        <f>IF(L902="nio",0,IF(L902&gt;0,L902*J902/X902,0))*VLOOKUP(B902,'2-Kosten per locatie'!$A$14:$C$56,3,FALSE)</f>
        <v>0</v>
      </c>
      <c r="S902" s="246">
        <f>IF(L902="nio",0,IF(M902&gt;0,M902*J902/Y902,0))*VLOOKUP(B902,'2-Kosten per locatie'!$A$14:$C$56,3,FALSE)</f>
        <v>0</v>
      </c>
      <c r="T902" s="246">
        <f>IF(L902="nio",0,IF(N902&gt;0,N902*J902/Z902,0))*VLOOKUP(B902,'2-Kosten per locatie'!$A$14:$C$56,3,FALSE)</f>
        <v>0</v>
      </c>
      <c r="U902" s="246">
        <f>IF(L902="nio",0,IF(O902&gt;0,O902*J902/AA902,0))*VLOOKUP(B902,'2-Kosten per locatie'!$A$14:$C$56,3,FALSE)</f>
        <v>0</v>
      </c>
      <c r="V902" s="246">
        <f>IF(L902="nio",0,IF(P902&gt;0,P902*J902/Z902,0))*VLOOKUP(B902,'2-Kosten per locatie'!$A$14:$C$56,3,FALSE)</f>
        <v>0</v>
      </c>
      <c r="W902" s="246">
        <f>IF(L902="nio",0,IF(Q902&gt;0,Q902*J902/AA902,0))*VLOOKUP(B902,'2-Kosten per locatie'!$A$14:$C$56,3,FALSE)</f>
        <v>0</v>
      </c>
      <c r="X902" s="337">
        <f>IF(L902="nio",0,IF(L902&gt;0,VLOOKUP(H902,'3-Productie normen'!A:L,VLOOKUP(L902,'3-Productie normen'!$B$35:$C$38,2,FALSE),FALSE)))</f>
        <v>0</v>
      </c>
      <c r="Y902" s="337">
        <f t="shared" si="201"/>
        <v>0</v>
      </c>
      <c r="Z902" s="337">
        <f t="shared" si="202"/>
        <v>0</v>
      </c>
      <c r="AA902" s="337">
        <f t="shared" si="203"/>
        <v>0</v>
      </c>
      <c r="AB902" s="338">
        <f>VLOOKUP(H902,'3-Productie normen'!A:O,12,FALSE)</f>
        <v>0</v>
      </c>
      <c r="AC902" s="338"/>
      <c r="AE902" s="339">
        <f t="shared" si="192"/>
        <v>0</v>
      </c>
    </row>
    <row r="903" spans="1:31" ht="14.1" customHeight="1">
      <c r="A903" s="71">
        <v>903</v>
      </c>
      <c r="B903" s="482" t="s">
        <v>70</v>
      </c>
      <c r="C903" s="482"/>
      <c r="D903" s="485" t="s">
        <v>231</v>
      </c>
      <c r="E903" s="334" t="s">
        <v>916</v>
      </c>
      <c r="F903" s="513" t="s">
        <v>185</v>
      </c>
      <c r="G903" s="298" t="s">
        <v>621</v>
      </c>
      <c r="H903" s="298" t="s">
        <v>143</v>
      </c>
      <c r="I903" s="459" t="s">
        <v>225</v>
      </c>
      <c r="J903" s="341">
        <v>10.23</v>
      </c>
      <c r="K903" s="336">
        <f t="shared" si="195"/>
        <v>730</v>
      </c>
      <c r="L903" s="247">
        <v>255</v>
      </c>
      <c r="M903" s="247">
        <v>255</v>
      </c>
      <c r="N903" s="247">
        <v>102</v>
      </c>
      <c r="O903" s="247">
        <v>102</v>
      </c>
      <c r="P903" s="247">
        <v>8</v>
      </c>
      <c r="Q903" s="247">
        <v>8</v>
      </c>
      <c r="R903" s="246" t="e">
        <f>IF(L903="nio",0,IF(L903&gt;0,L903*J903/X903,0))*VLOOKUP(B903,'2-Kosten per locatie'!$A$14:$C$56,3,FALSE)</f>
        <v>#DIV/0!</v>
      </c>
      <c r="S903" s="246" t="e">
        <f>IF(L903="nio",0,IF(M903&gt;0,M903*J903/Y903,0))*VLOOKUP(B903,'2-Kosten per locatie'!$A$14:$C$56,3,FALSE)</f>
        <v>#DIV/0!</v>
      </c>
      <c r="T903" s="246" t="e">
        <f>IF(L903="nio",0,IF(N903&gt;0,N903*J903/Z903,0))*VLOOKUP(B903,'2-Kosten per locatie'!$A$14:$C$56,3,FALSE)</f>
        <v>#DIV/0!</v>
      </c>
      <c r="U903" s="246" t="e">
        <f>IF(L903="nio",0,IF(O903&gt;0,O903*J903/AA903,0))*VLOOKUP(B903,'2-Kosten per locatie'!$A$14:$C$56,3,FALSE)</f>
        <v>#DIV/0!</v>
      </c>
      <c r="V903" s="246" t="e">
        <f>IF(L903="nio",0,IF(P903&gt;0,P903*J903/Z903,0))*VLOOKUP(B903,'2-Kosten per locatie'!$A$14:$C$56,3,FALSE)</f>
        <v>#DIV/0!</v>
      </c>
      <c r="W903" s="246" t="e">
        <f>IF(L903="nio",0,IF(Q903&gt;0,Q903*J903/AA903,0))*VLOOKUP(B903,'2-Kosten per locatie'!$A$14:$C$56,3,FALSE)</f>
        <v>#DIV/0!</v>
      </c>
      <c r="X903" s="337">
        <f>IF(L903="nio",0,IF(L903&gt;0,VLOOKUP(H903,'3-Productie normen'!A:L,VLOOKUP(L903,'3-Productie normen'!$B$35:$C$38,2,FALSE),FALSE)))</f>
        <v>0</v>
      </c>
      <c r="Y903" s="337">
        <f t="shared" si="201"/>
        <v>0</v>
      </c>
      <c r="Z903" s="337">
        <f t="shared" si="202"/>
        <v>0</v>
      </c>
      <c r="AA903" s="337">
        <f t="shared" si="203"/>
        <v>0</v>
      </c>
      <c r="AB903" s="338" t="str">
        <f>VLOOKUP(H903,'3-Productie normen'!A:O,12,FALSE)</f>
        <v>V</v>
      </c>
      <c r="AC903" s="338"/>
      <c r="AE903" s="339">
        <f t="shared" si="192"/>
        <v>7467.9000000000005</v>
      </c>
    </row>
    <row r="904" spans="1:31" ht="14.1" customHeight="1">
      <c r="A904" s="71">
        <v>904</v>
      </c>
      <c r="B904" s="482" t="s">
        <v>70</v>
      </c>
      <c r="C904" s="482"/>
      <c r="D904" s="485" t="s">
        <v>231</v>
      </c>
      <c r="E904" s="334" t="s">
        <v>917</v>
      </c>
      <c r="F904" s="513" t="s">
        <v>185</v>
      </c>
      <c r="G904" s="298" t="s">
        <v>1005</v>
      </c>
      <c r="H904" s="314" t="s">
        <v>135</v>
      </c>
      <c r="I904" s="459" t="s">
        <v>225</v>
      </c>
      <c r="J904" s="341">
        <v>29.35</v>
      </c>
      <c r="K904" s="336">
        <f t="shared" si="195"/>
        <v>730</v>
      </c>
      <c r="L904" s="247">
        <v>255</v>
      </c>
      <c r="M904" s="247">
        <v>255</v>
      </c>
      <c r="N904" s="247">
        <v>102</v>
      </c>
      <c r="O904" s="247">
        <v>102</v>
      </c>
      <c r="P904" s="247">
        <v>8</v>
      </c>
      <c r="Q904" s="247">
        <v>8</v>
      </c>
      <c r="R904" s="246" t="e">
        <f>IF(L904="nio",0,IF(L904&gt;0,L904*J904/X904,0))*VLOOKUP(B904,'2-Kosten per locatie'!$A$14:$C$56,3,FALSE)</f>
        <v>#DIV/0!</v>
      </c>
      <c r="S904" s="246" t="e">
        <f>IF(L904="nio",0,IF(M904&gt;0,M904*J904/Y904,0))*VLOOKUP(B904,'2-Kosten per locatie'!$A$14:$C$56,3,FALSE)</f>
        <v>#DIV/0!</v>
      </c>
      <c r="T904" s="246" t="e">
        <f>IF(L904="nio",0,IF(N904&gt;0,N904*J904/Z904,0))*VLOOKUP(B904,'2-Kosten per locatie'!$A$14:$C$56,3,FALSE)</f>
        <v>#DIV/0!</v>
      </c>
      <c r="U904" s="246" t="e">
        <f>IF(L904="nio",0,IF(O904&gt;0,O904*J904/AA904,0))*VLOOKUP(B904,'2-Kosten per locatie'!$A$14:$C$56,3,FALSE)</f>
        <v>#DIV/0!</v>
      </c>
      <c r="V904" s="246" t="e">
        <f>IF(L904="nio",0,IF(P904&gt;0,P904*J904/Z904,0))*VLOOKUP(B904,'2-Kosten per locatie'!$A$14:$C$56,3,FALSE)</f>
        <v>#DIV/0!</v>
      </c>
      <c r="W904" s="246" t="e">
        <f>IF(L904="nio",0,IF(Q904&gt;0,Q904*J904/AA904,0))*VLOOKUP(B904,'2-Kosten per locatie'!$A$14:$C$56,3,FALSE)</f>
        <v>#DIV/0!</v>
      </c>
      <c r="X904" s="337">
        <f>IF(L904="nio",0,IF(L904&gt;0,VLOOKUP(H904,'3-Productie normen'!A:L,VLOOKUP(L904,'3-Productie normen'!$B$35:$C$38,2,FALSE),FALSE)))</f>
        <v>0</v>
      </c>
      <c r="Y904" s="337">
        <f t="shared" si="201"/>
        <v>0</v>
      </c>
      <c r="Z904" s="337">
        <f t="shared" si="202"/>
        <v>0</v>
      </c>
      <c r="AA904" s="337">
        <f t="shared" si="203"/>
        <v>0</v>
      </c>
      <c r="AB904" s="338" t="str">
        <f>VLOOKUP(H904,'3-Productie normen'!A:O,12,FALSE)</f>
        <v>V</v>
      </c>
      <c r="AC904" s="338"/>
      <c r="AE904" s="339">
        <f t="shared" si="192"/>
        <v>21425.5</v>
      </c>
    </row>
    <row r="905" spans="1:31" ht="14.1" customHeight="1">
      <c r="A905" s="71">
        <v>905</v>
      </c>
      <c r="B905" s="482" t="s">
        <v>70</v>
      </c>
      <c r="C905" s="482"/>
      <c r="D905" s="485" t="s">
        <v>231</v>
      </c>
      <c r="E905" s="334" t="s">
        <v>918</v>
      </c>
      <c r="F905" s="513" t="s">
        <v>185</v>
      </c>
      <c r="G905" s="298" t="s">
        <v>285</v>
      </c>
      <c r="H905" s="314" t="s">
        <v>141</v>
      </c>
      <c r="I905" s="69" t="s">
        <v>920</v>
      </c>
      <c r="J905" s="341">
        <v>12.87</v>
      </c>
      <c r="K905" s="336">
        <f t="shared" si="195"/>
        <v>730</v>
      </c>
      <c r="L905" s="247">
        <v>255</v>
      </c>
      <c r="M905" s="247">
        <v>255</v>
      </c>
      <c r="N905" s="247">
        <v>102</v>
      </c>
      <c r="O905" s="247">
        <v>102</v>
      </c>
      <c r="P905" s="247">
        <v>8</v>
      </c>
      <c r="Q905" s="247">
        <v>8</v>
      </c>
      <c r="R905" s="246" t="e">
        <f>IF(L905="nio",0,IF(L905&gt;0,L905*J905/X905,0))*VLOOKUP(B905,'2-Kosten per locatie'!$A$14:$C$56,3,FALSE)</f>
        <v>#DIV/0!</v>
      </c>
      <c r="S905" s="246" t="e">
        <f>IF(L905="nio",0,IF(M905&gt;0,M905*J905/Y905,0))*VLOOKUP(B905,'2-Kosten per locatie'!$A$14:$C$56,3,FALSE)</f>
        <v>#DIV/0!</v>
      </c>
      <c r="T905" s="246" t="e">
        <f>IF(L905="nio",0,IF(N905&gt;0,N905*J905/Z905,0))*VLOOKUP(B905,'2-Kosten per locatie'!$A$14:$C$56,3,FALSE)</f>
        <v>#DIV/0!</v>
      </c>
      <c r="U905" s="246" t="e">
        <f>IF(L905="nio",0,IF(O905&gt;0,O905*J905/AA905,0))*VLOOKUP(B905,'2-Kosten per locatie'!$A$14:$C$56,3,FALSE)</f>
        <v>#DIV/0!</v>
      </c>
      <c r="V905" s="246" t="e">
        <f>IF(L905="nio",0,IF(P905&gt;0,P905*J905/Z905,0))*VLOOKUP(B905,'2-Kosten per locatie'!$A$14:$C$56,3,FALSE)</f>
        <v>#DIV/0!</v>
      </c>
      <c r="W905" s="246" t="e">
        <f>IF(L905="nio",0,IF(Q905&gt;0,Q905*J905/AA905,0))*VLOOKUP(B905,'2-Kosten per locatie'!$A$14:$C$56,3,FALSE)</f>
        <v>#DIV/0!</v>
      </c>
      <c r="X905" s="337">
        <f>IF(L905="nio",0,IF(L905&gt;0,VLOOKUP(H905,'3-Productie normen'!A:L,VLOOKUP(L905,'3-Productie normen'!$B$35:$C$38,2,FALSE),FALSE)))</f>
        <v>0</v>
      </c>
      <c r="Y905" s="337">
        <f t="shared" si="201"/>
        <v>0</v>
      </c>
      <c r="Z905" s="337">
        <f t="shared" si="202"/>
        <v>0</v>
      </c>
      <c r="AA905" s="337">
        <f t="shared" si="203"/>
        <v>0</v>
      </c>
      <c r="AB905" s="338" t="str">
        <f>VLOOKUP(H905,'3-Productie normen'!A:O,12,FALSE)</f>
        <v>S</v>
      </c>
      <c r="AC905" s="338"/>
      <c r="AE905" s="339">
        <f t="shared" si="192"/>
        <v>9395.0999999999985</v>
      </c>
    </row>
    <row r="906" spans="1:31" ht="14.1" customHeight="1">
      <c r="A906" s="71">
        <v>906</v>
      </c>
      <c r="B906" s="482" t="s">
        <v>70</v>
      </c>
      <c r="C906" s="482"/>
      <c r="D906" s="485" t="s">
        <v>231</v>
      </c>
      <c r="E906" s="334" t="s">
        <v>921</v>
      </c>
      <c r="F906" s="513" t="s">
        <v>185</v>
      </c>
      <c r="G906" s="298" t="s">
        <v>285</v>
      </c>
      <c r="H906" s="314" t="s">
        <v>141</v>
      </c>
      <c r="I906" s="69" t="s">
        <v>920</v>
      </c>
      <c r="J906" s="341">
        <v>4.93</v>
      </c>
      <c r="K906" s="336">
        <f t="shared" si="195"/>
        <v>730</v>
      </c>
      <c r="L906" s="247">
        <v>255</v>
      </c>
      <c r="M906" s="247">
        <v>255</v>
      </c>
      <c r="N906" s="247">
        <v>102</v>
      </c>
      <c r="O906" s="247">
        <v>102</v>
      </c>
      <c r="P906" s="247">
        <v>8</v>
      </c>
      <c r="Q906" s="247">
        <v>8</v>
      </c>
      <c r="R906" s="246" t="e">
        <f>IF(L906="nio",0,IF(L906&gt;0,L906*J906/X906,0))*VLOOKUP(B906,'2-Kosten per locatie'!$A$14:$C$56,3,FALSE)</f>
        <v>#DIV/0!</v>
      </c>
      <c r="S906" s="246" t="e">
        <f>IF(L906="nio",0,IF(M906&gt;0,M906*J906/Y906,0))*VLOOKUP(B906,'2-Kosten per locatie'!$A$14:$C$56,3,FALSE)</f>
        <v>#DIV/0!</v>
      </c>
      <c r="T906" s="246" t="e">
        <f>IF(L906="nio",0,IF(N906&gt;0,N906*J906/Z906,0))*VLOOKUP(B906,'2-Kosten per locatie'!$A$14:$C$56,3,FALSE)</f>
        <v>#DIV/0!</v>
      </c>
      <c r="U906" s="246" t="e">
        <f>IF(L906="nio",0,IF(O906&gt;0,O906*J906/AA906,0))*VLOOKUP(B906,'2-Kosten per locatie'!$A$14:$C$56,3,FALSE)</f>
        <v>#DIV/0!</v>
      </c>
      <c r="V906" s="246" t="e">
        <f>IF(L906="nio",0,IF(P906&gt;0,P906*J906/Z906,0))*VLOOKUP(B906,'2-Kosten per locatie'!$A$14:$C$56,3,FALSE)</f>
        <v>#DIV/0!</v>
      </c>
      <c r="W906" s="246" t="e">
        <f>IF(L906="nio",0,IF(Q906&gt;0,Q906*J906/AA906,0))*VLOOKUP(B906,'2-Kosten per locatie'!$A$14:$C$56,3,FALSE)</f>
        <v>#DIV/0!</v>
      </c>
      <c r="X906" s="337">
        <f>IF(L906="nio",0,IF(L906&gt;0,VLOOKUP(H906,'3-Productie normen'!A:L,VLOOKUP(L906,'3-Productie normen'!$B$35:$C$38,2,FALSE),FALSE)))</f>
        <v>0</v>
      </c>
      <c r="Y906" s="337">
        <f t="shared" si="201"/>
        <v>0</v>
      </c>
      <c r="Z906" s="337">
        <f t="shared" si="202"/>
        <v>0</v>
      </c>
      <c r="AA906" s="337">
        <f t="shared" si="203"/>
        <v>0</v>
      </c>
      <c r="AB906" s="338" t="str">
        <f>VLOOKUP(H906,'3-Productie normen'!A:O,12,FALSE)</f>
        <v>S</v>
      </c>
      <c r="AC906" s="338"/>
      <c r="AE906" s="339">
        <f t="shared" ref="AE906:AE969" si="206">K906*J906</f>
        <v>3598.8999999999996</v>
      </c>
    </row>
    <row r="907" spans="1:31" ht="14.1" customHeight="1">
      <c r="A907" s="71">
        <v>907</v>
      </c>
      <c r="B907" s="482" t="s">
        <v>70</v>
      </c>
      <c r="C907" s="482"/>
      <c r="D907" s="485" t="s">
        <v>231</v>
      </c>
      <c r="E907" s="334" t="s">
        <v>923</v>
      </c>
      <c r="F907" s="513" t="s">
        <v>185</v>
      </c>
      <c r="G907" s="298" t="s">
        <v>285</v>
      </c>
      <c r="H907" s="314" t="s">
        <v>141</v>
      </c>
      <c r="I907" s="69" t="s">
        <v>920</v>
      </c>
      <c r="J907" s="341">
        <v>4.88</v>
      </c>
      <c r="K907" s="336">
        <f t="shared" si="195"/>
        <v>730</v>
      </c>
      <c r="L907" s="247">
        <v>255</v>
      </c>
      <c r="M907" s="247">
        <v>255</v>
      </c>
      <c r="N907" s="247">
        <v>102</v>
      </c>
      <c r="O907" s="247">
        <v>102</v>
      </c>
      <c r="P907" s="247">
        <v>8</v>
      </c>
      <c r="Q907" s="247">
        <v>8</v>
      </c>
      <c r="R907" s="246" t="e">
        <f>IF(L907="nio",0,IF(L907&gt;0,L907*J907/X907,0))*VLOOKUP(B907,'2-Kosten per locatie'!$A$14:$C$56,3,FALSE)</f>
        <v>#DIV/0!</v>
      </c>
      <c r="S907" s="246" t="e">
        <f>IF(L907="nio",0,IF(M907&gt;0,M907*J907/Y907,0))*VLOOKUP(B907,'2-Kosten per locatie'!$A$14:$C$56,3,FALSE)</f>
        <v>#DIV/0!</v>
      </c>
      <c r="T907" s="246" t="e">
        <f>IF(L907="nio",0,IF(N907&gt;0,N907*J907/Z907,0))*VLOOKUP(B907,'2-Kosten per locatie'!$A$14:$C$56,3,FALSE)</f>
        <v>#DIV/0!</v>
      </c>
      <c r="U907" s="246" t="e">
        <f>IF(L907="nio",0,IF(O907&gt;0,O907*J907/AA907,0))*VLOOKUP(B907,'2-Kosten per locatie'!$A$14:$C$56,3,FALSE)</f>
        <v>#DIV/0!</v>
      </c>
      <c r="V907" s="246" t="e">
        <f>IF(L907="nio",0,IF(P907&gt;0,P907*J907/Z907,0))*VLOOKUP(B907,'2-Kosten per locatie'!$A$14:$C$56,3,FALSE)</f>
        <v>#DIV/0!</v>
      </c>
      <c r="W907" s="246" t="e">
        <f>IF(L907="nio",0,IF(Q907&gt;0,Q907*J907/AA907,0))*VLOOKUP(B907,'2-Kosten per locatie'!$A$14:$C$56,3,FALSE)</f>
        <v>#DIV/0!</v>
      </c>
      <c r="X907" s="337">
        <f>IF(L907="nio",0,IF(L907&gt;0,VLOOKUP(H907,'3-Productie normen'!A:L,VLOOKUP(L907,'3-Productie normen'!$B$35:$C$38,2,FALSE),FALSE)))</f>
        <v>0</v>
      </c>
      <c r="Y907" s="337">
        <f t="shared" si="201"/>
        <v>0</v>
      </c>
      <c r="Z907" s="337">
        <f t="shared" si="202"/>
        <v>0</v>
      </c>
      <c r="AA907" s="337">
        <f t="shared" si="203"/>
        <v>0</v>
      </c>
      <c r="AB907" s="338" t="str">
        <f>VLOOKUP(H907,'3-Productie normen'!A:O,12,FALSE)</f>
        <v>S</v>
      </c>
      <c r="AC907" s="338"/>
      <c r="AE907" s="339">
        <f t="shared" si="206"/>
        <v>3562.4</v>
      </c>
    </row>
    <row r="908" spans="1:31" ht="14.1" customHeight="1">
      <c r="A908" s="71">
        <v>908</v>
      </c>
      <c r="B908" s="482" t="s">
        <v>70</v>
      </c>
      <c r="C908" s="482"/>
      <c r="D908" s="485" t="s">
        <v>231</v>
      </c>
      <c r="E908" s="334" t="s">
        <v>924</v>
      </c>
      <c r="F908" s="513" t="s">
        <v>185</v>
      </c>
      <c r="G908" s="298" t="s">
        <v>285</v>
      </c>
      <c r="H908" s="314" t="s">
        <v>141</v>
      </c>
      <c r="I908" s="69" t="s">
        <v>920</v>
      </c>
      <c r="J908" s="341">
        <v>9.3800000000000008</v>
      </c>
      <c r="K908" s="336">
        <f t="shared" si="195"/>
        <v>730</v>
      </c>
      <c r="L908" s="247">
        <v>255</v>
      </c>
      <c r="M908" s="247">
        <v>255</v>
      </c>
      <c r="N908" s="247">
        <v>102</v>
      </c>
      <c r="O908" s="247">
        <v>102</v>
      </c>
      <c r="P908" s="247">
        <v>8</v>
      </c>
      <c r="Q908" s="247">
        <v>8</v>
      </c>
      <c r="R908" s="246" t="e">
        <f>IF(L908="nio",0,IF(L908&gt;0,L908*J908/X908,0))*VLOOKUP(B908,'2-Kosten per locatie'!$A$14:$C$56,3,FALSE)</f>
        <v>#DIV/0!</v>
      </c>
      <c r="S908" s="246" t="e">
        <f>IF(L908="nio",0,IF(M908&gt;0,M908*J908/Y908,0))*VLOOKUP(B908,'2-Kosten per locatie'!$A$14:$C$56,3,FALSE)</f>
        <v>#DIV/0!</v>
      </c>
      <c r="T908" s="246" t="e">
        <f>IF(L908="nio",0,IF(N908&gt;0,N908*J908/Z908,0))*VLOOKUP(B908,'2-Kosten per locatie'!$A$14:$C$56,3,FALSE)</f>
        <v>#DIV/0!</v>
      </c>
      <c r="U908" s="246" t="e">
        <f>IF(L908="nio",0,IF(O908&gt;0,O908*J908/AA908,0))*VLOOKUP(B908,'2-Kosten per locatie'!$A$14:$C$56,3,FALSE)</f>
        <v>#DIV/0!</v>
      </c>
      <c r="V908" s="246" t="e">
        <f>IF(L908="nio",0,IF(P908&gt;0,P908*J908/Z908,0))*VLOOKUP(B908,'2-Kosten per locatie'!$A$14:$C$56,3,FALSE)</f>
        <v>#DIV/0!</v>
      </c>
      <c r="W908" s="246" t="e">
        <f>IF(L908="nio",0,IF(Q908&gt;0,Q908*J908/AA908,0))*VLOOKUP(B908,'2-Kosten per locatie'!$A$14:$C$56,3,FALSE)</f>
        <v>#DIV/0!</v>
      </c>
      <c r="X908" s="337">
        <f>IF(L908="nio",0,IF(L908&gt;0,VLOOKUP(H908,'3-Productie normen'!A:L,VLOOKUP(L908,'3-Productie normen'!$B$35:$C$38,2,FALSE),FALSE)))</f>
        <v>0</v>
      </c>
      <c r="Y908" s="337">
        <f t="shared" si="201"/>
        <v>0</v>
      </c>
      <c r="Z908" s="337">
        <f t="shared" si="202"/>
        <v>0</v>
      </c>
      <c r="AA908" s="337">
        <f t="shared" si="203"/>
        <v>0</v>
      </c>
      <c r="AB908" s="338" t="str">
        <f>VLOOKUP(H908,'3-Productie normen'!A:O,12,FALSE)</f>
        <v>S</v>
      </c>
      <c r="AC908" s="338"/>
      <c r="AE908" s="339">
        <f t="shared" si="206"/>
        <v>6847.4000000000005</v>
      </c>
    </row>
    <row r="909" spans="1:31" ht="14.1" customHeight="1">
      <c r="A909" s="71">
        <v>909</v>
      </c>
      <c r="B909" s="482" t="s">
        <v>70</v>
      </c>
      <c r="C909" s="482"/>
      <c r="D909" s="485" t="s">
        <v>231</v>
      </c>
      <c r="E909" s="334" t="s">
        <v>1006</v>
      </c>
      <c r="F909" s="513" t="s">
        <v>185</v>
      </c>
      <c r="G909" s="298" t="s">
        <v>1007</v>
      </c>
      <c r="H909" s="298" t="s">
        <v>144</v>
      </c>
      <c r="I909" s="459" t="s">
        <v>225</v>
      </c>
      <c r="J909" s="341">
        <v>63.82</v>
      </c>
      <c r="K909" s="336">
        <f t="shared" si="195"/>
        <v>730</v>
      </c>
      <c r="L909" s="247">
        <v>255</v>
      </c>
      <c r="M909" s="247">
        <v>255</v>
      </c>
      <c r="N909" s="247">
        <v>102</v>
      </c>
      <c r="O909" s="247">
        <v>102</v>
      </c>
      <c r="P909" s="247">
        <v>8</v>
      </c>
      <c r="Q909" s="247">
        <v>8</v>
      </c>
      <c r="R909" s="246" t="e">
        <f>IF(L909="nio",0,IF(L909&gt;0,L909*J909/X909,0))*VLOOKUP(B909,'2-Kosten per locatie'!$A$14:$C$56,3,FALSE)</f>
        <v>#DIV/0!</v>
      </c>
      <c r="S909" s="246" t="e">
        <f>IF(L909="nio",0,IF(M909&gt;0,M909*J909/Y909,0))*VLOOKUP(B909,'2-Kosten per locatie'!$A$14:$C$56,3,FALSE)</f>
        <v>#DIV/0!</v>
      </c>
      <c r="T909" s="246" t="e">
        <f>IF(L909="nio",0,IF(N909&gt;0,N909*J909/Z909,0))*VLOOKUP(B909,'2-Kosten per locatie'!$A$14:$C$56,3,FALSE)</f>
        <v>#DIV/0!</v>
      </c>
      <c r="U909" s="246" t="e">
        <f>IF(L909="nio",0,IF(O909&gt;0,O909*J909/AA909,0))*VLOOKUP(B909,'2-Kosten per locatie'!$A$14:$C$56,3,FALSE)</f>
        <v>#DIV/0!</v>
      </c>
      <c r="V909" s="246" t="e">
        <f>IF(L909="nio",0,IF(P909&gt;0,P909*J909/Z909,0))*VLOOKUP(B909,'2-Kosten per locatie'!$A$14:$C$56,3,FALSE)</f>
        <v>#DIV/0!</v>
      </c>
      <c r="W909" s="246" t="e">
        <f>IF(L909="nio",0,IF(Q909&gt;0,Q909*J909/AA909,0))*VLOOKUP(B909,'2-Kosten per locatie'!$A$14:$C$56,3,FALSE)</f>
        <v>#DIV/0!</v>
      </c>
      <c r="X909" s="337">
        <f>IF(L909="nio",0,IF(L909&gt;0,VLOOKUP(H909,'3-Productie normen'!A:L,VLOOKUP(L909,'3-Productie normen'!$B$35:$C$38,2,FALSE),FALSE)))</f>
        <v>0</v>
      </c>
      <c r="Y909" s="337">
        <f t="shared" si="201"/>
        <v>0</v>
      </c>
      <c r="Z909" s="337">
        <f t="shared" si="202"/>
        <v>0</v>
      </c>
      <c r="AA909" s="337">
        <f t="shared" si="203"/>
        <v>0</v>
      </c>
      <c r="AB909" s="338" t="str">
        <f>VLOOKUP(H909,'3-Productie normen'!A:O,12,FALSE)</f>
        <v>B</v>
      </c>
      <c r="AC909" s="338"/>
      <c r="AE909" s="339">
        <f t="shared" si="206"/>
        <v>46588.6</v>
      </c>
    </row>
    <row r="910" spans="1:31" ht="14.1" customHeight="1">
      <c r="A910" s="71">
        <v>910</v>
      </c>
      <c r="B910" s="482" t="s">
        <v>70</v>
      </c>
      <c r="C910" s="482"/>
      <c r="D910" s="485" t="s">
        <v>231</v>
      </c>
      <c r="E910" s="334" t="s">
        <v>1008</v>
      </c>
      <c r="F910" s="513" t="s">
        <v>185</v>
      </c>
      <c r="G910" s="298" t="s">
        <v>1009</v>
      </c>
      <c r="H910" s="314" t="s">
        <v>128</v>
      </c>
      <c r="I910" s="459" t="s">
        <v>225</v>
      </c>
      <c r="J910" s="341">
        <v>0.79</v>
      </c>
      <c r="K910" s="336">
        <f t="shared" si="195"/>
        <v>730</v>
      </c>
      <c r="L910" s="247">
        <v>255</v>
      </c>
      <c r="M910" s="247">
        <v>255</v>
      </c>
      <c r="N910" s="247">
        <v>102</v>
      </c>
      <c r="O910" s="247">
        <v>102</v>
      </c>
      <c r="P910" s="247">
        <v>8</v>
      </c>
      <c r="Q910" s="247">
        <v>8</v>
      </c>
      <c r="R910" s="246" t="e">
        <f>IF(L910="nio",0,IF(L910&gt;0,L910*J910/X910,0))*VLOOKUP(B910,'2-Kosten per locatie'!$A$14:$C$56,3,FALSE)</f>
        <v>#DIV/0!</v>
      </c>
      <c r="S910" s="246" t="e">
        <f>IF(L910="nio",0,IF(M910&gt;0,M910*J910/Y910,0))*VLOOKUP(B910,'2-Kosten per locatie'!$A$14:$C$56,3,FALSE)</f>
        <v>#DIV/0!</v>
      </c>
      <c r="T910" s="246" t="e">
        <f>IF(L910="nio",0,IF(N910&gt;0,N910*J910/Z910,0))*VLOOKUP(B910,'2-Kosten per locatie'!$A$14:$C$56,3,FALSE)</f>
        <v>#DIV/0!</v>
      </c>
      <c r="U910" s="246" t="e">
        <f>IF(L910="nio",0,IF(O910&gt;0,O910*J910/AA910,0))*VLOOKUP(B910,'2-Kosten per locatie'!$A$14:$C$56,3,FALSE)</f>
        <v>#DIV/0!</v>
      </c>
      <c r="V910" s="246" t="e">
        <f>IF(L910="nio",0,IF(P910&gt;0,P910*J910/Z910,0))*VLOOKUP(B910,'2-Kosten per locatie'!$A$14:$C$56,3,FALSE)</f>
        <v>#DIV/0!</v>
      </c>
      <c r="W910" s="246" t="e">
        <f>IF(L910="nio",0,IF(Q910&gt;0,Q910*J910/AA910,0))*VLOOKUP(B910,'2-Kosten per locatie'!$A$14:$C$56,3,FALSE)</f>
        <v>#DIV/0!</v>
      </c>
      <c r="X910" s="337">
        <f>IF(L910="nio",0,IF(L910&gt;0,VLOOKUP(H910,'3-Productie normen'!A:L,VLOOKUP(L910,'3-Productie normen'!$B$35:$C$38,2,FALSE),FALSE)))</f>
        <v>0</v>
      </c>
      <c r="Y910" s="337">
        <f t="shared" si="201"/>
        <v>0</v>
      </c>
      <c r="Z910" s="337">
        <f t="shared" si="202"/>
        <v>0</v>
      </c>
      <c r="AA910" s="337">
        <f t="shared" si="203"/>
        <v>0</v>
      </c>
      <c r="AB910" s="338" t="str">
        <f>VLOOKUP(H910,'3-Productie normen'!A:O,12,FALSE)</f>
        <v>B</v>
      </c>
      <c r="AC910" s="338"/>
      <c r="AE910" s="339">
        <f t="shared" si="206"/>
        <v>576.70000000000005</v>
      </c>
    </row>
    <row r="911" spans="1:31" ht="14.1" customHeight="1">
      <c r="A911" s="71">
        <v>911</v>
      </c>
      <c r="B911" s="482" t="s">
        <v>70</v>
      </c>
      <c r="C911" s="482"/>
      <c r="D911" s="485" t="s">
        <v>231</v>
      </c>
      <c r="E911" s="334" t="s">
        <v>1010</v>
      </c>
      <c r="F911" s="513" t="s">
        <v>185</v>
      </c>
      <c r="G911" s="298" t="s">
        <v>621</v>
      </c>
      <c r="H911" s="298" t="s">
        <v>143</v>
      </c>
      <c r="I911" s="459" t="s">
        <v>225</v>
      </c>
      <c r="J911" s="341">
        <v>10.32</v>
      </c>
      <c r="K911" s="336">
        <f t="shared" si="195"/>
        <v>730</v>
      </c>
      <c r="L911" s="247">
        <v>255</v>
      </c>
      <c r="M911" s="247">
        <v>255</v>
      </c>
      <c r="N911" s="247">
        <v>102</v>
      </c>
      <c r="O911" s="247">
        <v>102</v>
      </c>
      <c r="P911" s="247">
        <v>8</v>
      </c>
      <c r="Q911" s="247">
        <v>8</v>
      </c>
      <c r="R911" s="246" t="e">
        <f>IF(L911="nio",0,IF(L911&gt;0,L911*J911/X911,0))*VLOOKUP(B911,'2-Kosten per locatie'!$A$14:$C$56,3,FALSE)</f>
        <v>#DIV/0!</v>
      </c>
      <c r="S911" s="246" t="e">
        <f>IF(L911="nio",0,IF(M911&gt;0,M911*J911/Y911,0))*VLOOKUP(B911,'2-Kosten per locatie'!$A$14:$C$56,3,FALSE)</f>
        <v>#DIV/0!</v>
      </c>
      <c r="T911" s="246" t="e">
        <f>IF(L911="nio",0,IF(N911&gt;0,N911*J911/Z911,0))*VLOOKUP(B911,'2-Kosten per locatie'!$A$14:$C$56,3,FALSE)</f>
        <v>#DIV/0!</v>
      </c>
      <c r="U911" s="246" t="e">
        <f>IF(L911="nio",0,IF(O911&gt;0,O911*J911/AA911,0))*VLOOKUP(B911,'2-Kosten per locatie'!$A$14:$C$56,3,FALSE)</f>
        <v>#DIV/0!</v>
      </c>
      <c r="V911" s="246" t="e">
        <f>IF(L911="nio",0,IF(P911&gt;0,P911*J911/Z911,0))*VLOOKUP(B911,'2-Kosten per locatie'!$A$14:$C$56,3,FALSE)</f>
        <v>#DIV/0!</v>
      </c>
      <c r="W911" s="246" t="e">
        <f>IF(L911="nio",0,IF(Q911&gt;0,Q911*J911/AA911,0))*VLOOKUP(B911,'2-Kosten per locatie'!$A$14:$C$56,3,FALSE)</f>
        <v>#DIV/0!</v>
      </c>
      <c r="X911" s="337">
        <f>IF(L911="nio",0,IF(L911&gt;0,VLOOKUP(H911,'3-Productie normen'!A:L,VLOOKUP(L911,'3-Productie normen'!$B$35:$C$38,2,FALSE),FALSE)))</f>
        <v>0</v>
      </c>
      <c r="Y911" s="337">
        <f t="shared" si="201"/>
        <v>0</v>
      </c>
      <c r="Z911" s="337">
        <f t="shared" si="202"/>
        <v>0</v>
      </c>
      <c r="AA911" s="337">
        <f t="shared" si="203"/>
        <v>0</v>
      </c>
      <c r="AB911" s="338" t="str">
        <f>VLOOKUP(H911,'3-Productie normen'!A:O,12,FALSE)</f>
        <v>V</v>
      </c>
      <c r="AC911" s="338"/>
      <c r="AE911" s="339">
        <f t="shared" si="206"/>
        <v>7533.6</v>
      </c>
    </row>
    <row r="912" spans="1:31" ht="14.1" customHeight="1">
      <c r="A912" s="71">
        <v>912</v>
      </c>
      <c r="B912" s="482" t="s">
        <v>62</v>
      </c>
      <c r="C912" s="482"/>
      <c r="D912" s="485" t="s">
        <v>231</v>
      </c>
      <c r="E912" s="334" t="s">
        <v>916</v>
      </c>
      <c r="F912" s="513" t="s">
        <v>185</v>
      </c>
      <c r="G912" s="298" t="s">
        <v>1011</v>
      </c>
      <c r="H912" s="298" t="s">
        <v>144</v>
      </c>
      <c r="I912" s="459" t="s">
        <v>225</v>
      </c>
      <c r="J912" s="341">
        <v>5.09</v>
      </c>
      <c r="K912" s="336">
        <f t="shared" si="195"/>
        <v>730</v>
      </c>
      <c r="L912" s="247">
        <v>255</v>
      </c>
      <c r="M912" s="247">
        <v>255</v>
      </c>
      <c r="N912" s="247">
        <v>102</v>
      </c>
      <c r="O912" s="247">
        <v>102</v>
      </c>
      <c r="P912" s="247">
        <v>8</v>
      </c>
      <c r="Q912" s="247">
        <v>8</v>
      </c>
      <c r="R912" s="246" t="e">
        <f>IF(L912="nio",0,IF(L912&gt;0,L912*J912/X912,0))*VLOOKUP(B912,'2-Kosten per locatie'!$A$14:$C$56,3,FALSE)</f>
        <v>#DIV/0!</v>
      </c>
      <c r="S912" s="246" t="e">
        <f>IF(L912="nio",0,IF(M912&gt;0,M912*J912/Y912,0))*VLOOKUP(B912,'2-Kosten per locatie'!$A$14:$C$56,3,FALSE)</f>
        <v>#DIV/0!</v>
      </c>
      <c r="T912" s="246" t="e">
        <f>IF(L912="nio",0,IF(N912&gt;0,N912*J912/Z912,0))*VLOOKUP(B912,'2-Kosten per locatie'!$A$14:$C$56,3,FALSE)</f>
        <v>#DIV/0!</v>
      </c>
      <c r="U912" s="246" t="e">
        <f>IF(L912="nio",0,IF(O912&gt;0,O912*J912/AA912,0))*VLOOKUP(B912,'2-Kosten per locatie'!$A$14:$C$56,3,FALSE)</f>
        <v>#DIV/0!</v>
      </c>
      <c r="V912" s="246" t="e">
        <f>IF(L912="nio",0,IF(P912&gt;0,P912*J912/Z912,0))*VLOOKUP(B912,'2-Kosten per locatie'!$A$14:$C$56,3,FALSE)</f>
        <v>#DIV/0!</v>
      </c>
      <c r="W912" s="246" t="e">
        <f>IF(L912="nio",0,IF(Q912&gt;0,Q912*J912/AA912,0))*VLOOKUP(B912,'2-Kosten per locatie'!$A$14:$C$56,3,FALSE)</f>
        <v>#DIV/0!</v>
      </c>
      <c r="X912" s="337">
        <f>IF(L912="nio",0,IF(L912&gt;0,VLOOKUP(H912,'3-Productie normen'!A:L,VLOOKUP(L912,'3-Productie normen'!$B$35:$C$38,2,FALSE),FALSE)))</f>
        <v>0</v>
      </c>
      <c r="Y912" s="337">
        <f t="shared" si="201"/>
        <v>0</v>
      </c>
      <c r="Z912" s="337">
        <f t="shared" si="202"/>
        <v>0</v>
      </c>
      <c r="AA912" s="337">
        <f t="shared" si="203"/>
        <v>0</v>
      </c>
      <c r="AB912" s="338" t="str">
        <f>VLOOKUP(H912,'3-Productie normen'!A:O,12,FALSE)</f>
        <v>B</v>
      </c>
      <c r="AC912" s="338"/>
      <c r="AE912" s="339">
        <f t="shared" si="206"/>
        <v>3715.7</v>
      </c>
    </row>
    <row r="913" spans="1:31" ht="14.1" customHeight="1">
      <c r="A913" s="71">
        <v>913</v>
      </c>
      <c r="B913" s="482" t="s">
        <v>62</v>
      </c>
      <c r="C913" s="482"/>
      <c r="D913" s="485" t="s">
        <v>231</v>
      </c>
      <c r="E913" s="334" t="s">
        <v>917</v>
      </c>
      <c r="F913" s="513" t="s">
        <v>197</v>
      </c>
      <c r="G913" s="298" t="s">
        <v>1009</v>
      </c>
      <c r="H913" s="317" t="s">
        <v>148</v>
      </c>
      <c r="I913" s="69" t="s">
        <v>927</v>
      </c>
      <c r="J913" s="341">
        <v>0</v>
      </c>
      <c r="K913" s="336">
        <f t="shared" ref="K913" si="207">SUM(L913:Q913)</f>
        <v>0</v>
      </c>
      <c r="L913" s="247" t="s">
        <v>199</v>
      </c>
      <c r="M913" s="247"/>
      <c r="N913" s="247"/>
      <c r="O913" s="247"/>
      <c r="P913" s="247"/>
      <c r="Q913" s="247"/>
      <c r="R913" s="246">
        <f>IF(L913="nio",0,IF(L913&gt;0,L913*J913/X913,0))*VLOOKUP(B913,'2-Kosten per locatie'!$A$14:$C$56,3,FALSE)</f>
        <v>0</v>
      </c>
      <c r="S913" s="246">
        <f>IF(L913="nio",0,IF(M913&gt;0,M913*J913/Y913,0))*VLOOKUP(B913,'2-Kosten per locatie'!$A$14:$C$56,3,FALSE)</f>
        <v>0</v>
      </c>
      <c r="T913" s="246">
        <f>IF(L913="nio",0,IF(N913&gt;0,N913*J913/Z913,0))*VLOOKUP(B913,'2-Kosten per locatie'!$A$14:$C$56,3,FALSE)</f>
        <v>0</v>
      </c>
      <c r="U913" s="246">
        <f>IF(L913="nio",0,IF(O913&gt;0,O913*J913/AA913,0))*VLOOKUP(B913,'2-Kosten per locatie'!$A$14:$C$56,3,FALSE)</f>
        <v>0</v>
      </c>
      <c r="V913" s="246">
        <f>IF(L913="nio",0,IF(P913&gt;0,P913*J913/Z913,0))*VLOOKUP(B913,'2-Kosten per locatie'!$A$14:$C$56,3,FALSE)</f>
        <v>0</v>
      </c>
      <c r="W913" s="246">
        <f>IF(L913="nio",0,IF(Q913&gt;0,Q913*J913/AA913,0))*VLOOKUP(B913,'2-Kosten per locatie'!$A$14:$C$56,3,FALSE)</f>
        <v>0</v>
      </c>
      <c r="X913" s="337">
        <f>IF(L913="nio",0,IF(L913&gt;0,VLOOKUP(H913,'3-Productie normen'!A:L,VLOOKUP(L913,'3-Productie normen'!$B$35:$C$38,2,FALSE),FALSE)))</f>
        <v>0</v>
      </c>
      <c r="Y913" s="337">
        <f t="shared" si="201"/>
        <v>0</v>
      </c>
      <c r="Z913" s="337">
        <f t="shared" si="202"/>
        <v>0</v>
      </c>
      <c r="AA913" s="337">
        <f t="shared" si="203"/>
        <v>0</v>
      </c>
      <c r="AB913" s="338">
        <f>VLOOKUP(H913,'3-Productie normen'!A:O,12,FALSE)</f>
        <v>0</v>
      </c>
      <c r="AC913" s="338"/>
      <c r="AE913" s="339">
        <f t="shared" si="206"/>
        <v>0</v>
      </c>
    </row>
    <row r="914" spans="1:31" ht="14.1" customHeight="1">
      <c r="A914" s="71">
        <v>914</v>
      </c>
      <c r="B914" s="482" t="s">
        <v>62</v>
      </c>
      <c r="C914" s="482"/>
      <c r="D914" s="485" t="s">
        <v>231</v>
      </c>
      <c r="E914" s="334" t="s">
        <v>918</v>
      </c>
      <c r="F914" s="513" t="s">
        <v>185</v>
      </c>
      <c r="G914" s="298" t="s">
        <v>285</v>
      </c>
      <c r="H914" s="314" t="s">
        <v>141</v>
      </c>
      <c r="I914" s="69" t="s">
        <v>920</v>
      </c>
      <c r="J914" s="341">
        <v>1.47</v>
      </c>
      <c r="K914" s="336">
        <f t="shared" si="195"/>
        <v>730</v>
      </c>
      <c r="L914" s="247">
        <v>255</v>
      </c>
      <c r="M914" s="247">
        <v>255</v>
      </c>
      <c r="N914" s="247">
        <v>102</v>
      </c>
      <c r="O914" s="247">
        <v>102</v>
      </c>
      <c r="P914" s="247">
        <v>8</v>
      </c>
      <c r="Q914" s="247">
        <v>8</v>
      </c>
      <c r="R914" s="246" t="e">
        <f>IF(L914="nio",0,IF(L914&gt;0,L914*J914/X914,0))*VLOOKUP(B914,'2-Kosten per locatie'!$A$14:$C$56,3,FALSE)</f>
        <v>#DIV/0!</v>
      </c>
      <c r="S914" s="246" t="e">
        <f>IF(L914="nio",0,IF(M914&gt;0,M914*J914/Y914,0))*VLOOKUP(B914,'2-Kosten per locatie'!$A$14:$C$56,3,FALSE)</f>
        <v>#DIV/0!</v>
      </c>
      <c r="T914" s="246" t="e">
        <f>IF(L914="nio",0,IF(N914&gt;0,N914*J914/Z914,0))*VLOOKUP(B914,'2-Kosten per locatie'!$A$14:$C$56,3,FALSE)</f>
        <v>#DIV/0!</v>
      </c>
      <c r="U914" s="246" t="e">
        <f>IF(L914="nio",0,IF(O914&gt;0,O914*J914/AA914,0))*VLOOKUP(B914,'2-Kosten per locatie'!$A$14:$C$56,3,FALSE)</f>
        <v>#DIV/0!</v>
      </c>
      <c r="V914" s="246" t="e">
        <f>IF(L914="nio",0,IF(P914&gt;0,P914*J914/Z914,0))*VLOOKUP(B914,'2-Kosten per locatie'!$A$14:$C$56,3,FALSE)</f>
        <v>#DIV/0!</v>
      </c>
      <c r="W914" s="246" t="e">
        <f>IF(L914="nio",0,IF(Q914&gt;0,Q914*J914/AA914,0))*VLOOKUP(B914,'2-Kosten per locatie'!$A$14:$C$56,3,FALSE)</f>
        <v>#DIV/0!</v>
      </c>
      <c r="X914" s="337">
        <f>IF(L914="nio",0,IF(L914&gt;0,VLOOKUP(H914,'3-Productie normen'!A:L,VLOOKUP(L914,'3-Productie normen'!$B$35:$C$38,2,FALSE),FALSE)))</f>
        <v>0</v>
      </c>
      <c r="Y914" s="337">
        <f t="shared" si="201"/>
        <v>0</v>
      </c>
      <c r="Z914" s="337">
        <f t="shared" si="202"/>
        <v>0</v>
      </c>
      <c r="AA914" s="337">
        <f t="shared" si="203"/>
        <v>0</v>
      </c>
      <c r="AB914" s="338" t="str">
        <f>VLOOKUP(H914,'3-Productie normen'!A:O,12,FALSE)</f>
        <v>S</v>
      </c>
      <c r="AC914" s="338"/>
      <c r="AE914" s="339">
        <f t="shared" si="206"/>
        <v>1073.0999999999999</v>
      </c>
    </row>
    <row r="915" spans="1:31" ht="14.1" customHeight="1">
      <c r="A915" s="71">
        <v>915</v>
      </c>
      <c r="B915" s="482" t="s">
        <v>62</v>
      </c>
      <c r="C915" s="482"/>
      <c r="D915" s="485" t="s">
        <v>231</v>
      </c>
      <c r="E915" s="334" t="s">
        <v>921</v>
      </c>
      <c r="F915" s="513" t="s">
        <v>185</v>
      </c>
      <c r="G915" s="298" t="s">
        <v>1012</v>
      </c>
      <c r="H915" s="314" t="s">
        <v>141</v>
      </c>
      <c r="I915" s="69" t="s">
        <v>920</v>
      </c>
      <c r="J915" s="341">
        <v>1.22</v>
      </c>
      <c r="K915" s="336">
        <f t="shared" si="195"/>
        <v>730</v>
      </c>
      <c r="L915" s="247">
        <v>255</v>
      </c>
      <c r="M915" s="247">
        <v>255</v>
      </c>
      <c r="N915" s="247">
        <v>102</v>
      </c>
      <c r="O915" s="247">
        <v>102</v>
      </c>
      <c r="P915" s="247">
        <v>8</v>
      </c>
      <c r="Q915" s="247">
        <v>8</v>
      </c>
      <c r="R915" s="246" t="e">
        <f>IF(L915="nio",0,IF(L915&gt;0,L915*J915/X915,0))*VLOOKUP(B915,'2-Kosten per locatie'!$A$14:$C$56,3,FALSE)</f>
        <v>#DIV/0!</v>
      </c>
      <c r="S915" s="246" t="e">
        <f>IF(L915="nio",0,IF(M915&gt;0,M915*J915/Y915,0))*VLOOKUP(B915,'2-Kosten per locatie'!$A$14:$C$56,3,FALSE)</f>
        <v>#DIV/0!</v>
      </c>
      <c r="T915" s="246" t="e">
        <f>IF(L915="nio",0,IF(N915&gt;0,N915*J915/Z915,0))*VLOOKUP(B915,'2-Kosten per locatie'!$A$14:$C$56,3,FALSE)</f>
        <v>#DIV/0!</v>
      </c>
      <c r="U915" s="246" t="e">
        <f>IF(L915="nio",0,IF(O915&gt;0,O915*J915/AA915,0))*VLOOKUP(B915,'2-Kosten per locatie'!$A$14:$C$56,3,FALSE)</f>
        <v>#DIV/0!</v>
      </c>
      <c r="V915" s="246" t="e">
        <f>IF(L915="nio",0,IF(P915&gt;0,P915*J915/Z915,0))*VLOOKUP(B915,'2-Kosten per locatie'!$A$14:$C$56,3,FALSE)</f>
        <v>#DIV/0!</v>
      </c>
      <c r="W915" s="246" t="e">
        <f>IF(L915="nio",0,IF(Q915&gt;0,Q915*J915/AA915,0))*VLOOKUP(B915,'2-Kosten per locatie'!$A$14:$C$56,3,FALSE)</f>
        <v>#DIV/0!</v>
      </c>
      <c r="X915" s="337">
        <f>IF(L915="nio",0,IF(L915&gt;0,VLOOKUP(H915,'3-Productie normen'!A:L,VLOOKUP(L915,'3-Productie normen'!$B$35:$C$38,2,FALSE),FALSE)))</f>
        <v>0</v>
      </c>
      <c r="Y915" s="337">
        <f t="shared" si="201"/>
        <v>0</v>
      </c>
      <c r="Z915" s="337">
        <f t="shared" si="202"/>
        <v>0</v>
      </c>
      <c r="AA915" s="337">
        <f t="shared" si="203"/>
        <v>0</v>
      </c>
      <c r="AB915" s="338" t="str">
        <f>VLOOKUP(H915,'3-Productie normen'!A:O,12,FALSE)</f>
        <v>S</v>
      </c>
      <c r="AC915" s="338"/>
      <c r="AE915" s="339">
        <f t="shared" si="206"/>
        <v>890.6</v>
      </c>
    </row>
    <row r="916" spans="1:31" ht="14.1" customHeight="1">
      <c r="A916" s="71">
        <v>916</v>
      </c>
      <c r="B916" s="482" t="s">
        <v>80</v>
      </c>
      <c r="C916" s="482"/>
      <c r="D916" s="485" t="s">
        <v>231</v>
      </c>
      <c r="E916" s="334" t="s">
        <v>282</v>
      </c>
      <c r="F916" s="513" t="s">
        <v>185</v>
      </c>
      <c r="G916" s="298" t="s">
        <v>621</v>
      </c>
      <c r="H916" s="298" t="s">
        <v>143</v>
      </c>
      <c r="I916" s="459" t="s">
        <v>225</v>
      </c>
      <c r="J916" s="341">
        <v>3.91</v>
      </c>
      <c r="K916" s="336">
        <f t="shared" si="195"/>
        <v>730</v>
      </c>
      <c r="L916" s="247">
        <v>255</v>
      </c>
      <c r="M916" s="247">
        <v>255</v>
      </c>
      <c r="N916" s="247">
        <v>102</v>
      </c>
      <c r="O916" s="247">
        <v>102</v>
      </c>
      <c r="P916" s="247">
        <v>8</v>
      </c>
      <c r="Q916" s="247">
        <v>8</v>
      </c>
      <c r="R916" s="246" t="e">
        <f>IF(L916="nio",0,IF(L916&gt;0,L916*J916/X916,0))*VLOOKUP(B916,'2-Kosten per locatie'!$A$14:$C$56,3,FALSE)</f>
        <v>#DIV/0!</v>
      </c>
      <c r="S916" s="246" t="e">
        <f>IF(L916="nio",0,IF(M916&gt;0,M916*J916/Y916,0))*VLOOKUP(B916,'2-Kosten per locatie'!$A$14:$C$56,3,FALSE)</f>
        <v>#DIV/0!</v>
      </c>
      <c r="T916" s="246" t="e">
        <f>IF(L916="nio",0,IF(N916&gt;0,N916*J916/Z916,0))*VLOOKUP(B916,'2-Kosten per locatie'!$A$14:$C$56,3,FALSE)</f>
        <v>#DIV/0!</v>
      </c>
      <c r="U916" s="246" t="e">
        <f>IF(L916="nio",0,IF(O916&gt;0,O916*J916/AA916,0))*VLOOKUP(B916,'2-Kosten per locatie'!$A$14:$C$56,3,FALSE)</f>
        <v>#DIV/0!</v>
      </c>
      <c r="V916" s="246" t="e">
        <f>IF(L916="nio",0,IF(P916&gt;0,P916*J916/Z916,0))*VLOOKUP(B916,'2-Kosten per locatie'!$A$14:$C$56,3,FALSE)</f>
        <v>#DIV/0!</v>
      </c>
      <c r="W916" s="246" t="e">
        <f>IF(L916="nio",0,IF(Q916&gt;0,Q916*J916/AA916,0))*VLOOKUP(B916,'2-Kosten per locatie'!$A$14:$C$56,3,FALSE)</f>
        <v>#DIV/0!</v>
      </c>
      <c r="X916" s="337">
        <f>IF(L916="nio",0,IF(L916&gt;0,VLOOKUP(H916,'3-Productie normen'!A:L,VLOOKUP(L916,'3-Productie normen'!$B$35:$C$38,2,FALSE),FALSE)))</f>
        <v>0</v>
      </c>
      <c r="Y916" s="337">
        <f t="shared" si="201"/>
        <v>0</v>
      </c>
      <c r="Z916" s="337">
        <f t="shared" si="202"/>
        <v>0</v>
      </c>
      <c r="AA916" s="337">
        <f t="shared" si="203"/>
        <v>0</v>
      </c>
      <c r="AB916" s="338" t="str">
        <f>VLOOKUP(H916,'3-Productie normen'!A:O,12,FALSE)</f>
        <v>V</v>
      </c>
      <c r="AC916" s="338"/>
      <c r="AE916" s="339">
        <f t="shared" si="206"/>
        <v>2854.3</v>
      </c>
    </row>
    <row r="917" spans="1:31" ht="14.1" customHeight="1">
      <c r="A917" s="71">
        <v>917</v>
      </c>
      <c r="B917" s="482" t="s">
        <v>80</v>
      </c>
      <c r="C917" s="482"/>
      <c r="D917" s="485" t="s">
        <v>231</v>
      </c>
      <c r="E917" s="334" t="s">
        <v>284</v>
      </c>
      <c r="F917" s="513" t="s">
        <v>185</v>
      </c>
      <c r="G917" s="298" t="s">
        <v>291</v>
      </c>
      <c r="H917" s="314" t="s">
        <v>135</v>
      </c>
      <c r="I917" s="459" t="s">
        <v>225</v>
      </c>
      <c r="J917" s="341">
        <v>2.97</v>
      </c>
      <c r="K917" s="336">
        <f t="shared" si="195"/>
        <v>730</v>
      </c>
      <c r="L917" s="247">
        <v>255</v>
      </c>
      <c r="M917" s="247">
        <v>255</v>
      </c>
      <c r="N917" s="247">
        <v>102</v>
      </c>
      <c r="O917" s="247">
        <v>102</v>
      </c>
      <c r="P917" s="247">
        <v>8</v>
      </c>
      <c r="Q917" s="247">
        <v>8</v>
      </c>
      <c r="R917" s="246" t="e">
        <f>IF(L917="nio",0,IF(L917&gt;0,L917*J917/X917,0))*VLOOKUP(B917,'2-Kosten per locatie'!$A$14:$C$56,3,FALSE)</f>
        <v>#DIV/0!</v>
      </c>
      <c r="S917" s="246" t="e">
        <f>IF(L917="nio",0,IF(M917&gt;0,M917*J917/Y917,0))*VLOOKUP(B917,'2-Kosten per locatie'!$A$14:$C$56,3,FALSE)</f>
        <v>#DIV/0!</v>
      </c>
      <c r="T917" s="246" t="e">
        <f>IF(L917="nio",0,IF(N917&gt;0,N917*J917/Z917,0))*VLOOKUP(B917,'2-Kosten per locatie'!$A$14:$C$56,3,FALSE)</f>
        <v>#DIV/0!</v>
      </c>
      <c r="U917" s="246" t="e">
        <f>IF(L917="nio",0,IF(O917&gt;0,O917*J917/AA917,0))*VLOOKUP(B917,'2-Kosten per locatie'!$A$14:$C$56,3,FALSE)</f>
        <v>#DIV/0!</v>
      </c>
      <c r="V917" s="246" t="e">
        <f>IF(L917="nio",0,IF(P917&gt;0,P917*J917/Z917,0))*VLOOKUP(B917,'2-Kosten per locatie'!$A$14:$C$56,3,FALSE)</f>
        <v>#DIV/0!</v>
      </c>
      <c r="W917" s="246" t="e">
        <f>IF(L917="nio",0,IF(Q917&gt;0,Q917*J917/AA917,0))*VLOOKUP(B917,'2-Kosten per locatie'!$A$14:$C$56,3,FALSE)</f>
        <v>#DIV/0!</v>
      </c>
      <c r="X917" s="337">
        <f>IF(L917="nio",0,IF(L917&gt;0,VLOOKUP(H917,'3-Productie normen'!A:L,VLOOKUP(L917,'3-Productie normen'!$B$35:$C$38,2,FALSE),FALSE)))</f>
        <v>0</v>
      </c>
      <c r="Y917" s="337">
        <f t="shared" si="201"/>
        <v>0</v>
      </c>
      <c r="Z917" s="337">
        <f t="shared" si="202"/>
        <v>0</v>
      </c>
      <c r="AA917" s="337">
        <f t="shared" si="203"/>
        <v>0</v>
      </c>
      <c r="AB917" s="338" t="str">
        <f>VLOOKUP(H917,'3-Productie normen'!A:O,12,FALSE)</f>
        <v>V</v>
      </c>
      <c r="AC917" s="338"/>
      <c r="AE917" s="339">
        <f t="shared" si="206"/>
        <v>2168.1000000000004</v>
      </c>
    </row>
    <row r="918" spans="1:31" ht="14.1" customHeight="1">
      <c r="A918" s="71">
        <v>918</v>
      </c>
      <c r="B918" s="482" t="s">
        <v>80</v>
      </c>
      <c r="C918" s="482"/>
      <c r="D918" s="485" t="s">
        <v>231</v>
      </c>
      <c r="E918" s="334" t="s">
        <v>286</v>
      </c>
      <c r="F918" s="513" t="s">
        <v>185</v>
      </c>
      <c r="G918" s="298" t="s">
        <v>310</v>
      </c>
      <c r="H918" s="314" t="s">
        <v>128</v>
      </c>
      <c r="I918" s="459" t="s">
        <v>225</v>
      </c>
      <c r="J918" s="341">
        <v>4.5199999999999996</v>
      </c>
      <c r="K918" s="336">
        <f t="shared" si="195"/>
        <v>730</v>
      </c>
      <c r="L918" s="247">
        <v>255</v>
      </c>
      <c r="M918" s="247">
        <v>255</v>
      </c>
      <c r="N918" s="247">
        <v>102</v>
      </c>
      <c r="O918" s="247">
        <v>102</v>
      </c>
      <c r="P918" s="247">
        <v>8</v>
      </c>
      <c r="Q918" s="247">
        <v>8</v>
      </c>
      <c r="R918" s="246" t="e">
        <f>IF(L918="nio",0,IF(L918&gt;0,L918*J918/X918,0))*VLOOKUP(B918,'2-Kosten per locatie'!$A$14:$C$56,3,FALSE)</f>
        <v>#DIV/0!</v>
      </c>
      <c r="S918" s="246" t="e">
        <f>IF(L918="nio",0,IF(M918&gt;0,M918*J918/Y918,0))*VLOOKUP(B918,'2-Kosten per locatie'!$A$14:$C$56,3,FALSE)</f>
        <v>#DIV/0!</v>
      </c>
      <c r="T918" s="246" t="e">
        <f>IF(L918="nio",0,IF(N918&gt;0,N918*J918/Z918,0))*VLOOKUP(B918,'2-Kosten per locatie'!$A$14:$C$56,3,FALSE)</f>
        <v>#DIV/0!</v>
      </c>
      <c r="U918" s="246" t="e">
        <f>IF(L918="nio",0,IF(O918&gt;0,O918*J918/AA918,0))*VLOOKUP(B918,'2-Kosten per locatie'!$A$14:$C$56,3,FALSE)</f>
        <v>#DIV/0!</v>
      </c>
      <c r="V918" s="246" t="e">
        <f>IF(L918="nio",0,IF(P918&gt;0,P918*J918/Z918,0))*VLOOKUP(B918,'2-Kosten per locatie'!$A$14:$C$56,3,FALSE)</f>
        <v>#DIV/0!</v>
      </c>
      <c r="W918" s="246" t="e">
        <f>IF(L918="nio",0,IF(Q918&gt;0,Q918*J918/AA918,0))*VLOOKUP(B918,'2-Kosten per locatie'!$A$14:$C$56,3,FALSE)</f>
        <v>#DIV/0!</v>
      </c>
      <c r="X918" s="337">
        <f>IF(L918="nio",0,IF(L918&gt;0,VLOOKUP(H918,'3-Productie normen'!A:L,VLOOKUP(L918,'3-Productie normen'!$B$35:$C$38,2,FALSE),FALSE)))</f>
        <v>0</v>
      </c>
      <c r="Y918" s="337">
        <f t="shared" si="201"/>
        <v>0</v>
      </c>
      <c r="Z918" s="337">
        <f t="shared" si="202"/>
        <v>0</v>
      </c>
      <c r="AA918" s="337">
        <f t="shared" si="203"/>
        <v>0</v>
      </c>
      <c r="AB918" s="338" t="str">
        <f>VLOOKUP(H918,'3-Productie normen'!A:O,12,FALSE)</f>
        <v>B</v>
      </c>
      <c r="AC918" s="338"/>
      <c r="AE918" s="339">
        <f t="shared" si="206"/>
        <v>3299.6</v>
      </c>
    </row>
    <row r="919" spans="1:31" ht="14.1" customHeight="1">
      <c r="A919" s="71">
        <v>919</v>
      </c>
      <c r="B919" s="482" t="s">
        <v>80</v>
      </c>
      <c r="C919" s="482"/>
      <c r="D919" s="485" t="s">
        <v>231</v>
      </c>
      <c r="E919" s="334" t="s">
        <v>288</v>
      </c>
      <c r="F919" s="513" t="s">
        <v>185</v>
      </c>
      <c r="G919" s="298" t="s">
        <v>1013</v>
      </c>
      <c r="H919" s="314" t="s">
        <v>128</v>
      </c>
      <c r="I919" s="459" t="s">
        <v>225</v>
      </c>
      <c r="J919" s="341">
        <v>20.89</v>
      </c>
      <c r="K919" s="336">
        <f t="shared" si="195"/>
        <v>730</v>
      </c>
      <c r="L919" s="247">
        <v>255</v>
      </c>
      <c r="M919" s="247">
        <v>255</v>
      </c>
      <c r="N919" s="247">
        <v>102</v>
      </c>
      <c r="O919" s="247">
        <v>102</v>
      </c>
      <c r="P919" s="247">
        <v>8</v>
      </c>
      <c r="Q919" s="247">
        <v>8</v>
      </c>
      <c r="R919" s="246" t="e">
        <f>IF(L919="nio",0,IF(L919&gt;0,L919*J919/X919,0))*VLOOKUP(B919,'2-Kosten per locatie'!$A$14:$C$56,3,FALSE)</f>
        <v>#DIV/0!</v>
      </c>
      <c r="S919" s="246" t="e">
        <f>IF(L919="nio",0,IF(M919&gt;0,M919*J919/Y919,0))*VLOOKUP(B919,'2-Kosten per locatie'!$A$14:$C$56,3,FALSE)</f>
        <v>#DIV/0!</v>
      </c>
      <c r="T919" s="246" t="e">
        <f>IF(L919="nio",0,IF(N919&gt;0,N919*J919/Z919,0))*VLOOKUP(B919,'2-Kosten per locatie'!$A$14:$C$56,3,FALSE)</f>
        <v>#DIV/0!</v>
      </c>
      <c r="U919" s="246" t="e">
        <f>IF(L919="nio",0,IF(O919&gt;0,O919*J919/AA919,0))*VLOOKUP(B919,'2-Kosten per locatie'!$A$14:$C$56,3,FALSE)</f>
        <v>#DIV/0!</v>
      </c>
      <c r="V919" s="246" t="e">
        <f>IF(L919="nio",0,IF(P919&gt;0,P919*J919/Z919,0))*VLOOKUP(B919,'2-Kosten per locatie'!$A$14:$C$56,3,FALSE)</f>
        <v>#DIV/0!</v>
      </c>
      <c r="W919" s="246" t="e">
        <f>IF(L919="nio",0,IF(Q919&gt;0,Q919*J919/AA919,0))*VLOOKUP(B919,'2-Kosten per locatie'!$A$14:$C$56,3,FALSE)</f>
        <v>#DIV/0!</v>
      </c>
      <c r="X919" s="337">
        <f>IF(L919="nio",0,IF(L919&gt;0,VLOOKUP(H919,'3-Productie normen'!A:L,VLOOKUP(L919,'3-Productie normen'!$B$35:$C$38,2,FALSE),FALSE)))</f>
        <v>0</v>
      </c>
      <c r="Y919" s="337">
        <f t="shared" si="201"/>
        <v>0</v>
      </c>
      <c r="Z919" s="337">
        <f t="shared" si="202"/>
        <v>0</v>
      </c>
      <c r="AA919" s="337">
        <f t="shared" si="203"/>
        <v>0</v>
      </c>
      <c r="AB919" s="338" t="str">
        <f>VLOOKUP(H919,'3-Productie normen'!A:O,12,FALSE)</f>
        <v>B</v>
      </c>
      <c r="AC919" s="338"/>
      <c r="AE919" s="339">
        <f t="shared" si="206"/>
        <v>15249.7</v>
      </c>
    </row>
    <row r="920" spans="1:31" ht="14.1" customHeight="1">
      <c r="A920" s="71">
        <v>920</v>
      </c>
      <c r="B920" s="482" t="s">
        <v>80</v>
      </c>
      <c r="C920" s="482"/>
      <c r="D920" s="538">
        <v>1</v>
      </c>
      <c r="E920" s="334" t="s">
        <v>264</v>
      </c>
      <c r="F920" s="513" t="s">
        <v>185</v>
      </c>
      <c r="G920" s="298" t="s">
        <v>291</v>
      </c>
      <c r="H920" s="314" t="s">
        <v>135</v>
      </c>
      <c r="I920" s="459" t="s">
        <v>225</v>
      </c>
      <c r="J920" s="341">
        <v>10.72</v>
      </c>
      <c r="K920" s="336">
        <f t="shared" si="195"/>
        <v>730</v>
      </c>
      <c r="L920" s="247">
        <v>255</v>
      </c>
      <c r="M920" s="247">
        <v>255</v>
      </c>
      <c r="N920" s="247">
        <v>102</v>
      </c>
      <c r="O920" s="247">
        <v>102</v>
      </c>
      <c r="P920" s="247">
        <v>8</v>
      </c>
      <c r="Q920" s="247">
        <v>8</v>
      </c>
      <c r="R920" s="246" t="e">
        <f>IF(L920="nio",0,IF(L920&gt;0,L920*J920/X920,0))*VLOOKUP(B920,'2-Kosten per locatie'!$A$14:$C$56,3,FALSE)</f>
        <v>#DIV/0!</v>
      </c>
      <c r="S920" s="246" t="e">
        <f>IF(L920="nio",0,IF(M920&gt;0,M920*J920/Y920,0))*VLOOKUP(B920,'2-Kosten per locatie'!$A$14:$C$56,3,FALSE)</f>
        <v>#DIV/0!</v>
      </c>
      <c r="T920" s="246" t="e">
        <f>IF(L920="nio",0,IF(N920&gt;0,N920*J920/Z920,0))*VLOOKUP(B920,'2-Kosten per locatie'!$A$14:$C$56,3,FALSE)</f>
        <v>#DIV/0!</v>
      </c>
      <c r="U920" s="246" t="e">
        <f>IF(L920="nio",0,IF(O920&gt;0,O920*J920/AA920,0))*VLOOKUP(B920,'2-Kosten per locatie'!$A$14:$C$56,3,FALSE)</f>
        <v>#DIV/0!</v>
      </c>
      <c r="V920" s="246" t="e">
        <f>IF(L920="nio",0,IF(P920&gt;0,P920*J920/Z920,0))*VLOOKUP(B920,'2-Kosten per locatie'!$A$14:$C$56,3,FALSE)</f>
        <v>#DIV/0!</v>
      </c>
      <c r="W920" s="246" t="e">
        <f>IF(L920="nio",0,IF(Q920&gt;0,Q920*J920/AA920,0))*VLOOKUP(B920,'2-Kosten per locatie'!$A$14:$C$56,3,FALSE)</f>
        <v>#DIV/0!</v>
      </c>
      <c r="X920" s="337">
        <f>IF(L920="nio",0,IF(L920&gt;0,VLOOKUP(H920,'3-Productie normen'!A:L,VLOOKUP(L920,'3-Productie normen'!$B$35:$C$38,2,FALSE),FALSE)))</f>
        <v>0</v>
      </c>
      <c r="Y920" s="337">
        <f t="shared" si="201"/>
        <v>0</v>
      </c>
      <c r="Z920" s="337">
        <f t="shared" si="202"/>
        <v>0</v>
      </c>
      <c r="AA920" s="337">
        <f t="shared" si="203"/>
        <v>0</v>
      </c>
      <c r="AB920" s="338" t="str">
        <f>VLOOKUP(H920,'3-Productie normen'!A:O,12,FALSE)</f>
        <v>V</v>
      </c>
      <c r="AC920" s="338"/>
      <c r="AE920" s="339">
        <f t="shared" si="206"/>
        <v>7825.6</v>
      </c>
    </row>
    <row r="921" spans="1:31" ht="14.1" customHeight="1">
      <c r="A921" s="71">
        <v>921</v>
      </c>
      <c r="B921" s="482" t="s">
        <v>80</v>
      </c>
      <c r="C921" s="482"/>
      <c r="D921" s="538">
        <v>1</v>
      </c>
      <c r="E921" s="334" t="s">
        <v>753</v>
      </c>
      <c r="F921" s="513" t="s">
        <v>197</v>
      </c>
      <c r="G921" s="298" t="s">
        <v>1014</v>
      </c>
      <c r="H921" s="317" t="s">
        <v>148</v>
      </c>
      <c r="I921" s="69" t="s">
        <v>927</v>
      </c>
      <c r="J921" s="341">
        <v>0</v>
      </c>
      <c r="K921" s="336">
        <f t="shared" ref="K921" si="208">SUM(L921:Q921)</f>
        <v>0</v>
      </c>
      <c r="L921" s="247" t="s">
        <v>199</v>
      </c>
      <c r="M921" s="247"/>
      <c r="N921" s="247"/>
      <c r="O921" s="247"/>
      <c r="P921" s="247"/>
      <c r="Q921" s="247"/>
      <c r="R921" s="246">
        <f>IF(L921="nio",0,IF(L921&gt;0,L921*J921/X921,0))*VLOOKUP(B921,'2-Kosten per locatie'!$A$14:$C$56,3,FALSE)</f>
        <v>0</v>
      </c>
      <c r="S921" s="246">
        <f>IF(L921="nio",0,IF(M921&gt;0,M921*J921/Y921,0))*VLOOKUP(B921,'2-Kosten per locatie'!$A$14:$C$56,3,FALSE)</f>
        <v>0</v>
      </c>
      <c r="T921" s="246">
        <f>IF(L921="nio",0,IF(N921&gt;0,N921*J921/Z921,0))*VLOOKUP(B921,'2-Kosten per locatie'!$A$14:$C$56,3,FALSE)</f>
        <v>0</v>
      </c>
      <c r="U921" s="246">
        <f>IF(L921="nio",0,IF(O921&gt;0,O921*J921/AA921,0))*VLOOKUP(B921,'2-Kosten per locatie'!$A$14:$C$56,3,FALSE)</f>
        <v>0</v>
      </c>
      <c r="V921" s="246">
        <f>IF(L921="nio",0,IF(P921&gt;0,P921*J921/Z921,0))*VLOOKUP(B921,'2-Kosten per locatie'!$A$14:$C$56,3,FALSE)</f>
        <v>0</v>
      </c>
      <c r="W921" s="246">
        <f>IF(L921="nio",0,IF(Q921&gt;0,Q921*J921/AA921,0))*VLOOKUP(B921,'2-Kosten per locatie'!$A$14:$C$56,3,FALSE)</f>
        <v>0</v>
      </c>
      <c r="X921" s="337">
        <f>IF(L921="nio",0,IF(L921&gt;0,VLOOKUP(H921,'3-Productie normen'!A:L,VLOOKUP(L921,'3-Productie normen'!$B$35:$C$38,2,FALSE),FALSE)))</f>
        <v>0</v>
      </c>
      <c r="Y921" s="337">
        <f t="shared" si="201"/>
        <v>0</v>
      </c>
      <c r="Z921" s="337">
        <f t="shared" si="202"/>
        <v>0</v>
      </c>
      <c r="AA921" s="337">
        <f t="shared" si="203"/>
        <v>0</v>
      </c>
      <c r="AB921" s="338">
        <f>VLOOKUP(H921,'3-Productie normen'!A:O,12,FALSE)</f>
        <v>0</v>
      </c>
      <c r="AC921" s="338"/>
      <c r="AE921" s="339">
        <f t="shared" si="206"/>
        <v>0</v>
      </c>
    </row>
    <row r="922" spans="1:31" ht="14.1" customHeight="1">
      <c r="A922" s="71">
        <v>922</v>
      </c>
      <c r="B922" s="482" t="s">
        <v>80</v>
      </c>
      <c r="C922" s="482"/>
      <c r="D922" s="538">
        <v>1</v>
      </c>
      <c r="E922" s="334" t="s">
        <v>756</v>
      </c>
      <c r="F922" s="513" t="s">
        <v>185</v>
      </c>
      <c r="G922" s="298" t="s">
        <v>1015</v>
      </c>
      <c r="H922" s="314" t="s">
        <v>141</v>
      </c>
      <c r="I922" s="69" t="s">
        <v>920</v>
      </c>
      <c r="J922" s="341">
        <v>2.4700000000000002</v>
      </c>
      <c r="K922" s="336">
        <f t="shared" ref="K922:K970" si="209">SUM(L922:Q922)</f>
        <v>730</v>
      </c>
      <c r="L922" s="247">
        <v>255</v>
      </c>
      <c r="M922" s="247">
        <v>255</v>
      </c>
      <c r="N922" s="247">
        <v>102</v>
      </c>
      <c r="O922" s="247">
        <v>102</v>
      </c>
      <c r="P922" s="247">
        <v>8</v>
      </c>
      <c r="Q922" s="247">
        <v>8</v>
      </c>
      <c r="R922" s="246" t="e">
        <f>IF(L922="nio",0,IF(L922&gt;0,L922*J922/X922,0))*VLOOKUP(B922,'2-Kosten per locatie'!$A$14:$C$56,3,FALSE)</f>
        <v>#DIV/0!</v>
      </c>
      <c r="S922" s="246" t="e">
        <f>IF(L922="nio",0,IF(M922&gt;0,M922*J922/Y922,0))*VLOOKUP(B922,'2-Kosten per locatie'!$A$14:$C$56,3,FALSE)</f>
        <v>#DIV/0!</v>
      </c>
      <c r="T922" s="246" t="e">
        <f>IF(L922="nio",0,IF(N922&gt;0,N922*J922/Z922,0))*VLOOKUP(B922,'2-Kosten per locatie'!$A$14:$C$56,3,FALSE)</f>
        <v>#DIV/0!</v>
      </c>
      <c r="U922" s="246" t="e">
        <f>IF(L922="nio",0,IF(O922&gt;0,O922*J922/AA922,0))*VLOOKUP(B922,'2-Kosten per locatie'!$A$14:$C$56,3,FALSE)</f>
        <v>#DIV/0!</v>
      </c>
      <c r="V922" s="246" t="e">
        <f>IF(L922="nio",0,IF(P922&gt;0,P922*J922/Z922,0))*VLOOKUP(B922,'2-Kosten per locatie'!$A$14:$C$56,3,FALSE)</f>
        <v>#DIV/0!</v>
      </c>
      <c r="W922" s="246" t="e">
        <f>IF(L922="nio",0,IF(Q922&gt;0,Q922*J922/AA922,0))*VLOOKUP(B922,'2-Kosten per locatie'!$A$14:$C$56,3,FALSE)</f>
        <v>#DIV/0!</v>
      </c>
      <c r="X922" s="337">
        <f>IF(L922="nio",0,IF(L922&gt;0,VLOOKUP(H922,'3-Productie normen'!A:L,VLOOKUP(L922,'3-Productie normen'!$B$35:$C$38,2,FALSE),FALSE)))</f>
        <v>0</v>
      </c>
      <c r="Y922" s="337">
        <f t="shared" si="201"/>
        <v>0</v>
      </c>
      <c r="Z922" s="337">
        <f t="shared" si="202"/>
        <v>0</v>
      </c>
      <c r="AA922" s="337">
        <f t="shared" si="203"/>
        <v>0</v>
      </c>
      <c r="AB922" s="338" t="str">
        <f>VLOOKUP(H922,'3-Productie normen'!A:O,12,FALSE)</f>
        <v>S</v>
      </c>
      <c r="AC922" s="338"/>
      <c r="AE922" s="339">
        <f t="shared" si="206"/>
        <v>1803.1000000000001</v>
      </c>
    </row>
    <row r="923" spans="1:31" ht="14.1" customHeight="1">
      <c r="A923" s="71">
        <v>923</v>
      </c>
      <c r="B923" s="482" t="s">
        <v>80</v>
      </c>
      <c r="C923" s="482"/>
      <c r="D923" s="538">
        <v>1</v>
      </c>
      <c r="E923" s="334" t="s">
        <v>757</v>
      </c>
      <c r="F923" s="513" t="s">
        <v>185</v>
      </c>
      <c r="G923" s="298" t="s">
        <v>1016</v>
      </c>
      <c r="H923" s="314" t="s">
        <v>141</v>
      </c>
      <c r="I923" s="69" t="s">
        <v>920</v>
      </c>
      <c r="J923" s="341">
        <v>3.35</v>
      </c>
      <c r="K923" s="336">
        <f t="shared" si="209"/>
        <v>730</v>
      </c>
      <c r="L923" s="247">
        <v>255</v>
      </c>
      <c r="M923" s="247">
        <v>255</v>
      </c>
      <c r="N923" s="247">
        <v>102</v>
      </c>
      <c r="O923" s="247">
        <v>102</v>
      </c>
      <c r="P923" s="247">
        <v>8</v>
      </c>
      <c r="Q923" s="247">
        <v>8</v>
      </c>
      <c r="R923" s="246" t="e">
        <f>IF(L923="nio",0,IF(L923&gt;0,L923*J923/X923,0))*VLOOKUP(B923,'2-Kosten per locatie'!$A$14:$C$56,3,FALSE)</f>
        <v>#DIV/0!</v>
      </c>
      <c r="S923" s="246" t="e">
        <f>IF(L923="nio",0,IF(M923&gt;0,M923*J923/Y923,0))*VLOOKUP(B923,'2-Kosten per locatie'!$A$14:$C$56,3,FALSE)</f>
        <v>#DIV/0!</v>
      </c>
      <c r="T923" s="246" t="e">
        <f>IF(L923="nio",0,IF(N923&gt;0,N923*J923/Z923,0))*VLOOKUP(B923,'2-Kosten per locatie'!$A$14:$C$56,3,FALSE)</f>
        <v>#DIV/0!</v>
      </c>
      <c r="U923" s="246" t="e">
        <f>IF(L923="nio",0,IF(O923&gt;0,O923*J923/AA923,0))*VLOOKUP(B923,'2-Kosten per locatie'!$A$14:$C$56,3,FALSE)</f>
        <v>#DIV/0!</v>
      </c>
      <c r="V923" s="246" t="e">
        <f>IF(L923="nio",0,IF(P923&gt;0,P923*J923/Z923,0))*VLOOKUP(B923,'2-Kosten per locatie'!$A$14:$C$56,3,FALSE)</f>
        <v>#DIV/0!</v>
      </c>
      <c r="W923" s="246" t="e">
        <f>IF(L923="nio",0,IF(Q923&gt;0,Q923*J923/AA923,0))*VLOOKUP(B923,'2-Kosten per locatie'!$A$14:$C$56,3,FALSE)</f>
        <v>#DIV/0!</v>
      </c>
      <c r="X923" s="337">
        <f>IF(L923="nio",0,IF(L923&gt;0,VLOOKUP(H923,'3-Productie normen'!A:L,VLOOKUP(L923,'3-Productie normen'!$B$35:$C$38,2,FALSE),FALSE)))</f>
        <v>0</v>
      </c>
      <c r="Y923" s="337">
        <f t="shared" si="201"/>
        <v>0</v>
      </c>
      <c r="Z923" s="337">
        <f t="shared" si="202"/>
        <v>0</v>
      </c>
      <c r="AA923" s="337">
        <f t="shared" si="203"/>
        <v>0</v>
      </c>
      <c r="AB923" s="338" t="str">
        <f>VLOOKUP(H923,'3-Productie normen'!A:O,12,FALSE)</f>
        <v>S</v>
      </c>
      <c r="AC923" s="338"/>
      <c r="AE923" s="339">
        <f t="shared" si="206"/>
        <v>2445.5</v>
      </c>
    </row>
    <row r="924" spans="1:31" ht="14.1" customHeight="1">
      <c r="A924" s="71">
        <v>924</v>
      </c>
      <c r="B924" s="482" t="s">
        <v>80</v>
      </c>
      <c r="C924" s="482"/>
      <c r="D924" s="538">
        <v>1</v>
      </c>
      <c r="E924" s="334" t="s">
        <v>759</v>
      </c>
      <c r="F924" s="513" t="s">
        <v>185</v>
      </c>
      <c r="G924" s="298" t="s">
        <v>1016</v>
      </c>
      <c r="H924" s="314" t="s">
        <v>141</v>
      </c>
      <c r="I924" s="69" t="s">
        <v>920</v>
      </c>
      <c r="J924" s="341">
        <v>1.6</v>
      </c>
      <c r="K924" s="336">
        <f t="shared" si="209"/>
        <v>730</v>
      </c>
      <c r="L924" s="247">
        <v>255</v>
      </c>
      <c r="M924" s="247">
        <v>255</v>
      </c>
      <c r="N924" s="247">
        <v>102</v>
      </c>
      <c r="O924" s="247">
        <v>102</v>
      </c>
      <c r="P924" s="247">
        <v>8</v>
      </c>
      <c r="Q924" s="247">
        <v>8</v>
      </c>
      <c r="R924" s="246" t="e">
        <f>IF(L924="nio",0,IF(L924&gt;0,L924*J924/X924,0))*VLOOKUP(B924,'2-Kosten per locatie'!$A$14:$C$56,3,FALSE)</f>
        <v>#DIV/0!</v>
      </c>
      <c r="S924" s="246" t="e">
        <f>IF(L924="nio",0,IF(M924&gt;0,M924*J924/Y924,0))*VLOOKUP(B924,'2-Kosten per locatie'!$A$14:$C$56,3,FALSE)</f>
        <v>#DIV/0!</v>
      </c>
      <c r="T924" s="246" t="e">
        <f>IF(L924="nio",0,IF(N924&gt;0,N924*J924/Z924,0))*VLOOKUP(B924,'2-Kosten per locatie'!$A$14:$C$56,3,FALSE)</f>
        <v>#DIV/0!</v>
      </c>
      <c r="U924" s="246" t="e">
        <f>IF(L924="nio",0,IF(O924&gt;0,O924*J924/AA924,0))*VLOOKUP(B924,'2-Kosten per locatie'!$A$14:$C$56,3,FALSE)</f>
        <v>#DIV/0!</v>
      </c>
      <c r="V924" s="246" t="e">
        <f>IF(L924="nio",0,IF(P924&gt;0,P924*J924/Z924,0))*VLOOKUP(B924,'2-Kosten per locatie'!$A$14:$C$56,3,FALSE)</f>
        <v>#DIV/0!</v>
      </c>
      <c r="W924" s="246" t="e">
        <f>IF(L924="nio",0,IF(Q924&gt;0,Q924*J924/AA924,0))*VLOOKUP(B924,'2-Kosten per locatie'!$A$14:$C$56,3,FALSE)</f>
        <v>#DIV/0!</v>
      </c>
      <c r="X924" s="337">
        <f>IF(L924="nio",0,IF(L924&gt;0,VLOOKUP(H924,'3-Productie normen'!A:L,VLOOKUP(L924,'3-Productie normen'!$B$35:$C$38,2,FALSE),FALSE)))</f>
        <v>0</v>
      </c>
      <c r="Y924" s="337">
        <f t="shared" si="201"/>
        <v>0</v>
      </c>
      <c r="Z924" s="337">
        <f t="shared" si="202"/>
        <v>0</v>
      </c>
      <c r="AA924" s="337">
        <f t="shared" si="203"/>
        <v>0</v>
      </c>
      <c r="AB924" s="338" t="str">
        <f>VLOOKUP(H924,'3-Productie normen'!A:O,12,FALSE)</f>
        <v>S</v>
      </c>
      <c r="AC924" s="338"/>
      <c r="AE924" s="339">
        <f t="shared" si="206"/>
        <v>1168</v>
      </c>
    </row>
    <row r="925" spans="1:31" ht="14.1" customHeight="1">
      <c r="A925" s="71">
        <v>925</v>
      </c>
      <c r="B925" s="482" t="s">
        <v>80</v>
      </c>
      <c r="C925" s="482"/>
      <c r="D925" s="538">
        <v>1</v>
      </c>
      <c r="E925" s="334" t="s">
        <v>761</v>
      </c>
      <c r="F925" s="513" t="s">
        <v>197</v>
      </c>
      <c r="G925" s="298" t="s">
        <v>1017</v>
      </c>
      <c r="H925" s="317" t="s">
        <v>148</v>
      </c>
      <c r="I925" s="69" t="s">
        <v>927</v>
      </c>
      <c r="J925" s="341">
        <v>0</v>
      </c>
      <c r="K925" s="336">
        <f t="shared" ref="K925:K926" si="210">SUM(L925:Q925)</f>
        <v>0</v>
      </c>
      <c r="L925" s="247" t="s">
        <v>199</v>
      </c>
      <c r="M925" s="247"/>
      <c r="N925" s="247"/>
      <c r="O925" s="247"/>
      <c r="P925" s="247"/>
      <c r="Q925" s="247"/>
      <c r="R925" s="246">
        <f>IF(L925="nio",0,IF(L925&gt;0,L925*J925/X925,0))*VLOOKUP(B925,'2-Kosten per locatie'!$A$14:$C$56,3,FALSE)</f>
        <v>0</v>
      </c>
      <c r="S925" s="246">
        <f>IF(L925="nio",0,IF(M925&gt;0,M925*J925/Y925,0))*VLOOKUP(B925,'2-Kosten per locatie'!$A$14:$C$56,3,FALSE)</f>
        <v>0</v>
      </c>
      <c r="T925" s="246">
        <f>IF(L925="nio",0,IF(N925&gt;0,N925*J925/Z925,0))*VLOOKUP(B925,'2-Kosten per locatie'!$A$14:$C$56,3,FALSE)</f>
        <v>0</v>
      </c>
      <c r="U925" s="246">
        <f>IF(L925="nio",0,IF(O925&gt;0,O925*J925/AA925,0))*VLOOKUP(B925,'2-Kosten per locatie'!$A$14:$C$56,3,FALSE)</f>
        <v>0</v>
      </c>
      <c r="V925" s="246">
        <f>IF(L925="nio",0,IF(P925&gt;0,P925*J925/Z925,0))*VLOOKUP(B925,'2-Kosten per locatie'!$A$14:$C$56,3,FALSE)</f>
        <v>0</v>
      </c>
      <c r="W925" s="246">
        <f>IF(L925="nio",0,IF(Q925&gt;0,Q925*J925/AA925,0))*VLOOKUP(B925,'2-Kosten per locatie'!$A$14:$C$56,3,FALSE)</f>
        <v>0</v>
      </c>
      <c r="X925" s="337">
        <f>IF(L925="nio",0,IF(L925&gt;0,VLOOKUP(H925,'3-Productie normen'!A:L,VLOOKUP(L925,'3-Productie normen'!$B$35:$C$38,2,FALSE),FALSE)))</f>
        <v>0</v>
      </c>
      <c r="Y925" s="337">
        <f t="shared" si="201"/>
        <v>0</v>
      </c>
      <c r="Z925" s="337">
        <f t="shared" si="202"/>
        <v>0</v>
      </c>
      <c r="AA925" s="337">
        <f t="shared" si="203"/>
        <v>0</v>
      </c>
      <c r="AB925" s="338">
        <f>VLOOKUP(H925,'3-Productie normen'!A:O,12,FALSE)</f>
        <v>0</v>
      </c>
      <c r="AC925" s="338"/>
      <c r="AE925" s="339">
        <f t="shared" si="206"/>
        <v>0</v>
      </c>
    </row>
    <row r="926" spans="1:31" ht="14.1" customHeight="1">
      <c r="A926" s="71">
        <v>926</v>
      </c>
      <c r="B926" s="482" t="s">
        <v>80</v>
      </c>
      <c r="C926" s="482"/>
      <c r="D926" s="538">
        <v>1</v>
      </c>
      <c r="E926" s="334" t="s">
        <v>763</v>
      </c>
      <c r="F926" s="513" t="s">
        <v>197</v>
      </c>
      <c r="G926" s="298" t="s">
        <v>1018</v>
      </c>
      <c r="H926" s="317" t="s">
        <v>148</v>
      </c>
      <c r="I926" s="69" t="s">
        <v>927</v>
      </c>
      <c r="J926" s="341">
        <v>0</v>
      </c>
      <c r="K926" s="336">
        <f t="shared" si="210"/>
        <v>0</v>
      </c>
      <c r="L926" s="247" t="s">
        <v>199</v>
      </c>
      <c r="M926" s="247"/>
      <c r="N926" s="247"/>
      <c r="O926" s="247"/>
      <c r="P926" s="247"/>
      <c r="Q926" s="247"/>
      <c r="R926" s="246">
        <f>IF(L926="nio",0,IF(L926&gt;0,L926*J926/X926,0))*VLOOKUP(B926,'2-Kosten per locatie'!$A$14:$C$56,3,FALSE)</f>
        <v>0</v>
      </c>
      <c r="S926" s="246">
        <f>IF(L926="nio",0,IF(M926&gt;0,M926*J926/Y926,0))*VLOOKUP(B926,'2-Kosten per locatie'!$A$14:$C$56,3,FALSE)</f>
        <v>0</v>
      </c>
      <c r="T926" s="246">
        <f>IF(L926="nio",0,IF(N926&gt;0,N926*J926/Z926,0))*VLOOKUP(B926,'2-Kosten per locatie'!$A$14:$C$56,3,FALSE)</f>
        <v>0</v>
      </c>
      <c r="U926" s="246">
        <f>IF(L926="nio",0,IF(O926&gt;0,O926*J926/AA926,0))*VLOOKUP(B926,'2-Kosten per locatie'!$A$14:$C$56,3,FALSE)</f>
        <v>0</v>
      </c>
      <c r="V926" s="246">
        <f>IF(L926="nio",0,IF(P926&gt;0,P926*J926/Z926,0))*VLOOKUP(B926,'2-Kosten per locatie'!$A$14:$C$56,3,FALSE)</f>
        <v>0</v>
      </c>
      <c r="W926" s="246">
        <f>IF(L926="nio",0,IF(Q926&gt;0,Q926*J926/AA926,0))*VLOOKUP(B926,'2-Kosten per locatie'!$A$14:$C$56,3,FALSE)</f>
        <v>0</v>
      </c>
      <c r="X926" s="337">
        <f>IF(L926="nio",0,IF(L926&gt;0,VLOOKUP(H926,'3-Productie normen'!A:L,VLOOKUP(L926,'3-Productie normen'!$B$35:$C$38,2,FALSE),FALSE)))</f>
        <v>0</v>
      </c>
      <c r="Y926" s="337">
        <f t="shared" si="201"/>
        <v>0</v>
      </c>
      <c r="Z926" s="337">
        <f t="shared" si="202"/>
        <v>0</v>
      </c>
      <c r="AA926" s="337">
        <f t="shared" si="203"/>
        <v>0</v>
      </c>
      <c r="AB926" s="338">
        <f>VLOOKUP(H926,'3-Productie normen'!A:O,12,FALSE)</f>
        <v>0</v>
      </c>
      <c r="AC926" s="338"/>
      <c r="AE926" s="339">
        <f t="shared" si="206"/>
        <v>0</v>
      </c>
    </row>
    <row r="927" spans="1:31" ht="14.1" customHeight="1">
      <c r="A927" s="71">
        <v>927</v>
      </c>
      <c r="B927" s="482" t="s">
        <v>80</v>
      </c>
      <c r="C927" s="482"/>
      <c r="D927" s="538">
        <v>1</v>
      </c>
      <c r="E927" s="334" t="s">
        <v>1019</v>
      </c>
      <c r="F927" s="513" t="s">
        <v>185</v>
      </c>
      <c r="G927" s="298" t="s">
        <v>621</v>
      </c>
      <c r="H927" s="298" t="s">
        <v>143</v>
      </c>
      <c r="I927" s="459" t="s">
        <v>225</v>
      </c>
      <c r="J927" s="341">
        <v>0.91</v>
      </c>
      <c r="K927" s="336">
        <f t="shared" si="209"/>
        <v>730</v>
      </c>
      <c r="L927" s="247">
        <v>255</v>
      </c>
      <c r="M927" s="247">
        <v>255</v>
      </c>
      <c r="N927" s="247">
        <v>102</v>
      </c>
      <c r="O927" s="247">
        <v>102</v>
      </c>
      <c r="P927" s="247">
        <v>8</v>
      </c>
      <c r="Q927" s="247">
        <v>8</v>
      </c>
      <c r="R927" s="246" t="e">
        <f>IF(L927="nio",0,IF(L927&gt;0,L927*J927/X927,0))*VLOOKUP(B927,'2-Kosten per locatie'!$A$14:$C$56,3,FALSE)</f>
        <v>#DIV/0!</v>
      </c>
      <c r="S927" s="246" t="e">
        <f>IF(L927="nio",0,IF(M927&gt;0,M927*J927/Y927,0))*VLOOKUP(B927,'2-Kosten per locatie'!$A$14:$C$56,3,FALSE)</f>
        <v>#DIV/0!</v>
      </c>
      <c r="T927" s="246" t="e">
        <f>IF(L927="nio",0,IF(N927&gt;0,N927*J927/Z927,0))*VLOOKUP(B927,'2-Kosten per locatie'!$A$14:$C$56,3,FALSE)</f>
        <v>#DIV/0!</v>
      </c>
      <c r="U927" s="246" t="e">
        <f>IF(L927="nio",0,IF(O927&gt;0,O927*J927/AA927,0))*VLOOKUP(B927,'2-Kosten per locatie'!$A$14:$C$56,3,FALSE)</f>
        <v>#DIV/0!</v>
      </c>
      <c r="V927" s="246" t="e">
        <f>IF(L927="nio",0,IF(P927&gt;0,P927*J927/Z927,0))*VLOOKUP(B927,'2-Kosten per locatie'!$A$14:$C$56,3,FALSE)</f>
        <v>#DIV/0!</v>
      </c>
      <c r="W927" s="246" t="e">
        <f>IF(L927="nio",0,IF(Q927&gt;0,Q927*J927/AA927,0))*VLOOKUP(B927,'2-Kosten per locatie'!$A$14:$C$56,3,FALSE)</f>
        <v>#DIV/0!</v>
      </c>
      <c r="X927" s="337">
        <f>IF(L927="nio",0,IF(L927&gt;0,VLOOKUP(H927,'3-Productie normen'!A:L,VLOOKUP(L927,'3-Productie normen'!$B$35:$C$38,2,FALSE),FALSE)))</f>
        <v>0</v>
      </c>
      <c r="Y927" s="337">
        <f t="shared" si="201"/>
        <v>0</v>
      </c>
      <c r="Z927" s="337">
        <f t="shared" si="202"/>
        <v>0</v>
      </c>
      <c r="AA927" s="337">
        <f t="shared" si="203"/>
        <v>0</v>
      </c>
      <c r="AB927" s="338" t="str">
        <f>VLOOKUP(H927,'3-Productie normen'!A:O,12,FALSE)</f>
        <v>V</v>
      </c>
      <c r="AC927" s="338"/>
      <c r="AE927" s="339">
        <f t="shared" si="206"/>
        <v>664.30000000000007</v>
      </c>
    </row>
    <row r="928" spans="1:31" ht="14.1" customHeight="1">
      <c r="A928" s="71">
        <v>928</v>
      </c>
      <c r="B928" s="482" t="s">
        <v>83</v>
      </c>
      <c r="C928" s="482"/>
      <c r="D928" s="485" t="s">
        <v>231</v>
      </c>
      <c r="E928" s="334" t="s">
        <v>1020</v>
      </c>
      <c r="F928" s="513" t="s">
        <v>197</v>
      </c>
      <c r="G928" s="298" t="s">
        <v>1021</v>
      </c>
      <c r="H928" s="317" t="s">
        <v>148</v>
      </c>
      <c r="I928" s="69" t="s">
        <v>927</v>
      </c>
      <c r="J928" s="341">
        <v>0</v>
      </c>
      <c r="K928" s="336">
        <f t="shared" ref="K928" si="211">SUM(L928:Q928)</f>
        <v>0</v>
      </c>
      <c r="L928" s="247" t="s">
        <v>199</v>
      </c>
      <c r="M928" s="247"/>
      <c r="N928" s="247"/>
      <c r="O928" s="247"/>
      <c r="P928" s="247"/>
      <c r="Q928" s="247"/>
      <c r="R928" s="246">
        <f>IF(L928="nio",0,IF(L928&gt;0,L928*J928/X928,0))*VLOOKUP(B928,'2-Kosten per locatie'!$A$14:$C$56,3,FALSE)</f>
        <v>0</v>
      </c>
      <c r="S928" s="246">
        <f>IF(L928="nio",0,IF(M928&gt;0,M928*J928/Y928,0))*VLOOKUP(B928,'2-Kosten per locatie'!$A$14:$C$56,3,FALSE)</f>
        <v>0</v>
      </c>
      <c r="T928" s="246">
        <f>IF(L928="nio",0,IF(N928&gt;0,N928*J928/Z928,0))*VLOOKUP(B928,'2-Kosten per locatie'!$A$14:$C$56,3,FALSE)</f>
        <v>0</v>
      </c>
      <c r="U928" s="246">
        <f>IF(L928="nio",0,IF(O928&gt;0,O928*J928/AA928,0))*VLOOKUP(B928,'2-Kosten per locatie'!$A$14:$C$56,3,FALSE)</f>
        <v>0</v>
      </c>
      <c r="V928" s="246">
        <f>IF(L928="nio",0,IF(P928&gt;0,P928*J928/Z928,0))*VLOOKUP(B928,'2-Kosten per locatie'!$A$14:$C$56,3,FALSE)</f>
        <v>0</v>
      </c>
      <c r="W928" s="246">
        <f>IF(L928="nio",0,IF(Q928&gt;0,Q928*J928/AA928,0))*VLOOKUP(B928,'2-Kosten per locatie'!$A$14:$C$56,3,FALSE)</f>
        <v>0</v>
      </c>
      <c r="X928" s="337">
        <f>IF(L928="nio",0,IF(L928&gt;0,VLOOKUP(H928,'3-Productie normen'!A:L,VLOOKUP(L928,'3-Productie normen'!$B$35:$C$38,2,FALSE),FALSE)))</f>
        <v>0</v>
      </c>
      <c r="Y928" s="337">
        <f t="shared" si="201"/>
        <v>0</v>
      </c>
      <c r="Z928" s="337">
        <f t="shared" si="202"/>
        <v>0</v>
      </c>
      <c r="AA928" s="337">
        <f t="shared" si="203"/>
        <v>0</v>
      </c>
      <c r="AB928" s="338">
        <f>VLOOKUP(H928,'3-Productie normen'!A:O,12,FALSE)</f>
        <v>0</v>
      </c>
      <c r="AC928" s="338"/>
      <c r="AE928" s="339">
        <f t="shared" si="206"/>
        <v>0</v>
      </c>
    </row>
    <row r="929" spans="1:31" ht="14.1" customHeight="1">
      <c r="A929" s="71">
        <v>929</v>
      </c>
      <c r="B929" s="482" t="s">
        <v>83</v>
      </c>
      <c r="C929" s="482"/>
      <c r="D929" s="485" t="s">
        <v>231</v>
      </c>
      <c r="E929" s="334" t="s">
        <v>1022</v>
      </c>
      <c r="F929" s="513" t="s">
        <v>185</v>
      </c>
      <c r="G929" s="298" t="s">
        <v>310</v>
      </c>
      <c r="H929" s="314" t="s">
        <v>128</v>
      </c>
      <c r="I929" s="459" t="s">
        <v>225</v>
      </c>
      <c r="J929" s="341">
        <v>20.95</v>
      </c>
      <c r="K929" s="336">
        <f t="shared" si="209"/>
        <v>730</v>
      </c>
      <c r="L929" s="247">
        <v>255</v>
      </c>
      <c r="M929" s="247">
        <v>255</v>
      </c>
      <c r="N929" s="247">
        <v>102</v>
      </c>
      <c r="O929" s="247">
        <v>102</v>
      </c>
      <c r="P929" s="247">
        <v>8</v>
      </c>
      <c r="Q929" s="247">
        <v>8</v>
      </c>
      <c r="R929" s="246" t="e">
        <f>IF(L929="nio",0,IF(L929&gt;0,L929*J929/X929,0))*VLOOKUP(B929,'2-Kosten per locatie'!$A$14:$C$56,3,FALSE)</f>
        <v>#DIV/0!</v>
      </c>
      <c r="S929" s="246" t="e">
        <f>IF(L929="nio",0,IF(M929&gt;0,M929*J929/Y929,0))*VLOOKUP(B929,'2-Kosten per locatie'!$A$14:$C$56,3,FALSE)</f>
        <v>#DIV/0!</v>
      </c>
      <c r="T929" s="246" t="e">
        <f>IF(L929="nio",0,IF(N929&gt;0,N929*J929/Z929,0))*VLOOKUP(B929,'2-Kosten per locatie'!$A$14:$C$56,3,FALSE)</f>
        <v>#DIV/0!</v>
      </c>
      <c r="U929" s="246" t="e">
        <f>IF(L929="nio",0,IF(O929&gt;0,O929*J929/AA929,0))*VLOOKUP(B929,'2-Kosten per locatie'!$A$14:$C$56,3,FALSE)</f>
        <v>#DIV/0!</v>
      </c>
      <c r="V929" s="246" t="e">
        <f>IF(L929="nio",0,IF(P929&gt;0,P929*J929/Z929,0))*VLOOKUP(B929,'2-Kosten per locatie'!$A$14:$C$56,3,FALSE)</f>
        <v>#DIV/0!</v>
      </c>
      <c r="W929" s="246" t="e">
        <f>IF(L929="nio",0,IF(Q929&gt;0,Q929*J929/AA929,0))*VLOOKUP(B929,'2-Kosten per locatie'!$A$14:$C$56,3,FALSE)</f>
        <v>#DIV/0!</v>
      </c>
      <c r="X929" s="337">
        <f>IF(L929="nio",0,IF(L929&gt;0,VLOOKUP(H929,'3-Productie normen'!A:L,VLOOKUP(L929,'3-Productie normen'!$B$35:$C$38,2,FALSE),FALSE)))</f>
        <v>0</v>
      </c>
      <c r="Y929" s="337">
        <f t="shared" si="201"/>
        <v>0</v>
      </c>
      <c r="Z929" s="337">
        <f t="shared" si="202"/>
        <v>0</v>
      </c>
      <c r="AA929" s="337">
        <f t="shared" si="203"/>
        <v>0</v>
      </c>
      <c r="AB929" s="338" t="str">
        <f>VLOOKUP(H929,'3-Productie normen'!A:O,12,FALSE)</f>
        <v>B</v>
      </c>
      <c r="AC929" s="338"/>
      <c r="AE929" s="339">
        <f t="shared" si="206"/>
        <v>15293.5</v>
      </c>
    </row>
    <row r="930" spans="1:31" ht="14.1" customHeight="1">
      <c r="A930" s="71">
        <v>930</v>
      </c>
      <c r="B930" s="482" t="s">
        <v>83</v>
      </c>
      <c r="C930" s="482"/>
      <c r="D930" s="485" t="s">
        <v>231</v>
      </c>
      <c r="E930" s="334" t="s">
        <v>1023</v>
      </c>
      <c r="F930" s="513" t="s">
        <v>197</v>
      </c>
      <c r="G930" s="298" t="s">
        <v>1024</v>
      </c>
      <c r="H930" s="317" t="s">
        <v>148</v>
      </c>
      <c r="I930" s="69" t="s">
        <v>927</v>
      </c>
      <c r="J930" s="341">
        <v>0</v>
      </c>
      <c r="K930" s="336">
        <f t="shared" ref="K930" si="212">SUM(L930:Q930)</f>
        <v>0</v>
      </c>
      <c r="L930" s="247" t="s">
        <v>199</v>
      </c>
      <c r="M930" s="247"/>
      <c r="N930" s="247"/>
      <c r="O930" s="247"/>
      <c r="P930" s="247"/>
      <c r="Q930" s="247"/>
      <c r="R930" s="246">
        <f>IF(L930="nio",0,IF(L930&gt;0,L930*J930/X930,0))*VLOOKUP(B930,'2-Kosten per locatie'!$A$14:$C$56,3,FALSE)</f>
        <v>0</v>
      </c>
      <c r="S930" s="246">
        <f>IF(L930="nio",0,IF(M930&gt;0,M930*J930/Y930,0))*VLOOKUP(B930,'2-Kosten per locatie'!$A$14:$C$56,3,FALSE)</f>
        <v>0</v>
      </c>
      <c r="T930" s="246">
        <f>IF(L930="nio",0,IF(N930&gt;0,N930*J930/Z930,0))*VLOOKUP(B930,'2-Kosten per locatie'!$A$14:$C$56,3,FALSE)</f>
        <v>0</v>
      </c>
      <c r="U930" s="246">
        <f>IF(L930="nio",0,IF(O930&gt;0,O930*J930/AA930,0))*VLOOKUP(B930,'2-Kosten per locatie'!$A$14:$C$56,3,FALSE)</f>
        <v>0</v>
      </c>
      <c r="V930" s="246">
        <f>IF(L930="nio",0,IF(P930&gt;0,P930*J930/Z930,0))*VLOOKUP(B930,'2-Kosten per locatie'!$A$14:$C$56,3,FALSE)</f>
        <v>0</v>
      </c>
      <c r="W930" s="246">
        <f>IF(L930="nio",0,IF(Q930&gt;0,Q930*J930/AA930,0))*VLOOKUP(B930,'2-Kosten per locatie'!$A$14:$C$56,3,FALSE)</f>
        <v>0</v>
      </c>
      <c r="X930" s="337">
        <f>IF(L930="nio",0,IF(L930&gt;0,VLOOKUP(H930,'3-Productie normen'!A:L,VLOOKUP(L930,'3-Productie normen'!$B$35:$C$38,2,FALSE),FALSE)))</f>
        <v>0</v>
      </c>
      <c r="Y930" s="337">
        <f t="shared" si="201"/>
        <v>0</v>
      </c>
      <c r="Z930" s="337">
        <f t="shared" si="202"/>
        <v>0</v>
      </c>
      <c r="AA930" s="337">
        <f t="shared" si="203"/>
        <v>0</v>
      </c>
      <c r="AB930" s="338">
        <f>VLOOKUP(H930,'3-Productie normen'!A:O,12,FALSE)</f>
        <v>0</v>
      </c>
      <c r="AC930" s="338"/>
      <c r="AE930" s="339">
        <f t="shared" si="206"/>
        <v>0</v>
      </c>
    </row>
    <row r="931" spans="1:31" ht="14.1" customHeight="1">
      <c r="A931" s="71">
        <v>931</v>
      </c>
      <c r="B931" s="482" t="s">
        <v>83</v>
      </c>
      <c r="C931" s="482"/>
      <c r="D931" s="485" t="s">
        <v>231</v>
      </c>
      <c r="E931" s="334" t="s">
        <v>1025</v>
      </c>
      <c r="F931" s="513" t="s">
        <v>185</v>
      </c>
      <c r="G931" s="298" t="s">
        <v>1005</v>
      </c>
      <c r="H931" s="314" t="s">
        <v>135</v>
      </c>
      <c r="I931" s="459" t="s">
        <v>225</v>
      </c>
      <c r="J931" s="341">
        <v>5.58</v>
      </c>
      <c r="K931" s="336">
        <f t="shared" si="209"/>
        <v>730</v>
      </c>
      <c r="L931" s="247">
        <v>255</v>
      </c>
      <c r="M931" s="247">
        <v>255</v>
      </c>
      <c r="N931" s="247">
        <v>102</v>
      </c>
      <c r="O931" s="247">
        <v>102</v>
      </c>
      <c r="P931" s="247">
        <v>8</v>
      </c>
      <c r="Q931" s="247">
        <v>8</v>
      </c>
      <c r="R931" s="246" t="e">
        <f>IF(L931="nio",0,IF(L931&gt;0,L931*J931/X931,0))*VLOOKUP(B931,'2-Kosten per locatie'!$A$14:$C$56,3,FALSE)</f>
        <v>#DIV/0!</v>
      </c>
      <c r="S931" s="246" t="e">
        <f>IF(L931="nio",0,IF(M931&gt;0,M931*J931/Y931,0))*VLOOKUP(B931,'2-Kosten per locatie'!$A$14:$C$56,3,FALSE)</f>
        <v>#DIV/0!</v>
      </c>
      <c r="T931" s="246" t="e">
        <f>IF(L931="nio",0,IF(N931&gt;0,N931*J931/Z931,0))*VLOOKUP(B931,'2-Kosten per locatie'!$A$14:$C$56,3,FALSE)</f>
        <v>#DIV/0!</v>
      </c>
      <c r="U931" s="246" t="e">
        <f>IF(L931="nio",0,IF(O931&gt;0,O931*J931/AA931,0))*VLOOKUP(B931,'2-Kosten per locatie'!$A$14:$C$56,3,FALSE)</f>
        <v>#DIV/0!</v>
      </c>
      <c r="V931" s="246" t="e">
        <f>IF(L931="nio",0,IF(P931&gt;0,P931*J931/Z931,0))*VLOOKUP(B931,'2-Kosten per locatie'!$A$14:$C$56,3,FALSE)</f>
        <v>#DIV/0!</v>
      </c>
      <c r="W931" s="246" t="e">
        <f>IF(L931="nio",0,IF(Q931&gt;0,Q931*J931/AA931,0))*VLOOKUP(B931,'2-Kosten per locatie'!$A$14:$C$56,3,FALSE)</f>
        <v>#DIV/0!</v>
      </c>
      <c r="X931" s="337">
        <f>IF(L931="nio",0,IF(L931&gt;0,VLOOKUP(H931,'3-Productie normen'!A:L,VLOOKUP(L931,'3-Productie normen'!$B$35:$C$38,2,FALSE),FALSE)))</f>
        <v>0</v>
      </c>
      <c r="Y931" s="337">
        <f t="shared" si="201"/>
        <v>0</v>
      </c>
      <c r="Z931" s="337">
        <f t="shared" si="202"/>
        <v>0</v>
      </c>
      <c r="AA931" s="337">
        <f t="shared" si="203"/>
        <v>0</v>
      </c>
      <c r="AB931" s="338" t="str">
        <f>VLOOKUP(H931,'3-Productie normen'!A:O,12,FALSE)</f>
        <v>V</v>
      </c>
      <c r="AC931" s="338"/>
      <c r="AE931" s="339">
        <f t="shared" si="206"/>
        <v>4073.4</v>
      </c>
    </row>
    <row r="932" spans="1:31" ht="14.1" customHeight="1">
      <c r="A932" s="71">
        <v>932</v>
      </c>
      <c r="B932" s="482" t="s">
        <v>83</v>
      </c>
      <c r="C932" s="482"/>
      <c r="D932" s="485" t="s">
        <v>231</v>
      </c>
      <c r="E932" s="334" t="s">
        <v>1026</v>
      </c>
      <c r="F932" s="513" t="s">
        <v>185</v>
      </c>
      <c r="G932" s="298" t="s">
        <v>137</v>
      </c>
      <c r="H932" s="298" t="s">
        <v>137</v>
      </c>
      <c r="I932" s="459" t="s">
        <v>225</v>
      </c>
      <c r="J932" s="341">
        <v>2.0099999999999998</v>
      </c>
      <c r="K932" s="336">
        <f t="shared" si="209"/>
        <v>730</v>
      </c>
      <c r="L932" s="247">
        <v>255</v>
      </c>
      <c r="M932" s="247">
        <v>255</v>
      </c>
      <c r="N932" s="247">
        <v>102</v>
      </c>
      <c r="O932" s="247">
        <v>102</v>
      </c>
      <c r="P932" s="247">
        <v>8</v>
      </c>
      <c r="Q932" s="247">
        <v>8</v>
      </c>
      <c r="R932" s="246" t="e">
        <f>IF(L932="nio",0,IF(L932&gt;0,L932*J932/X932,0))*VLOOKUP(B932,'2-Kosten per locatie'!$A$14:$C$56,3,FALSE)</f>
        <v>#DIV/0!</v>
      </c>
      <c r="S932" s="246" t="e">
        <f>IF(L932="nio",0,IF(M932&gt;0,M932*J932/Y932,0))*VLOOKUP(B932,'2-Kosten per locatie'!$A$14:$C$56,3,FALSE)</f>
        <v>#DIV/0!</v>
      </c>
      <c r="T932" s="246" t="e">
        <f>IF(L932="nio",0,IF(N932&gt;0,N932*J932/Z932,0))*VLOOKUP(B932,'2-Kosten per locatie'!$A$14:$C$56,3,FALSE)</f>
        <v>#DIV/0!</v>
      </c>
      <c r="U932" s="246" t="e">
        <f>IF(L932="nio",0,IF(O932&gt;0,O932*J932/AA932,0))*VLOOKUP(B932,'2-Kosten per locatie'!$A$14:$C$56,3,FALSE)</f>
        <v>#DIV/0!</v>
      </c>
      <c r="V932" s="246" t="e">
        <f>IF(L932="nio",0,IF(P932&gt;0,P932*J932/Z932,0))*VLOOKUP(B932,'2-Kosten per locatie'!$A$14:$C$56,3,FALSE)</f>
        <v>#DIV/0!</v>
      </c>
      <c r="W932" s="246" t="e">
        <f>IF(L932="nio",0,IF(Q932&gt;0,Q932*J932/AA932,0))*VLOOKUP(B932,'2-Kosten per locatie'!$A$14:$C$56,3,FALSE)</f>
        <v>#DIV/0!</v>
      </c>
      <c r="X932" s="337">
        <f>IF(L932="nio",0,IF(L932&gt;0,VLOOKUP(H932,'3-Productie normen'!A:L,VLOOKUP(L932,'3-Productie normen'!$B$35:$C$38,2,FALSE),FALSE)))</f>
        <v>0</v>
      </c>
      <c r="Y932" s="337">
        <f t="shared" si="201"/>
        <v>0</v>
      </c>
      <c r="Z932" s="337">
        <f t="shared" si="202"/>
        <v>0</v>
      </c>
      <c r="AA932" s="337">
        <f t="shared" si="203"/>
        <v>0</v>
      </c>
      <c r="AB932" s="338" t="str">
        <f>VLOOKUP(H932,'3-Productie normen'!A:O,12,FALSE)</f>
        <v>V</v>
      </c>
      <c r="AC932" s="338"/>
      <c r="AE932" s="339">
        <f t="shared" si="206"/>
        <v>1467.3</v>
      </c>
    </row>
    <row r="933" spans="1:31" ht="14.1" customHeight="1">
      <c r="A933" s="71">
        <v>933</v>
      </c>
      <c r="B933" s="482" t="s">
        <v>83</v>
      </c>
      <c r="C933" s="482"/>
      <c r="D933" s="485" t="s">
        <v>231</v>
      </c>
      <c r="E933" s="334" t="s">
        <v>1027</v>
      </c>
      <c r="F933" s="513" t="s">
        <v>197</v>
      </c>
      <c r="G933" s="298" t="s">
        <v>1028</v>
      </c>
      <c r="H933" s="317" t="s">
        <v>148</v>
      </c>
      <c r="I933" s="69" t="s">
        <v>927</v>
      </c>
      <c r="J933" s="341">
        <v>0</v>
      </c>
      <c r="K933" s="336">
        <f t="shared" ref="K933" si="213">SUM(L933:Q933)</f>
        <v>0</v>
      </c>
      <c r="L933" s="247" t="s">
        <v>199</v>
      </c>
      <c r="M933" s="247"/>
      <c r="N933" s="247"/>
      <c r="O933" s="247"/>
      <c r="P933" s="247"/>
      <c r="Q933" s="247"/>
      <c r="R933" s="246">
        <f>IF(L933="nio",0,IF(L933&gt;0,L933*J933/X933,0))*VLOOKUP(B933,'2-Kosten per locatie'!$A$14:$C$56,3,FALSE)</f>
        <v>0</v>
      </c>
      <c r="S933" s="246">
        <f>IF(L933="nio",0,IF(M933&gt;0,M933*J933/Y933,0))*VLOOKUP(B933,'2-Kosten per locatie'!$A$14:$C$56,3,FALSE)</f>
        <v>0</v>
      </c>
      <c r="T933" s="246">
        <f>IF(L933="nio",0,IF(N933&gt;0,N933*J933/Z933,0))*VLOOKUP(B933,'2-Kosten per locatie'!$A$14:$C$56,3,FALSE)</f>
        <v>0</v>
      </c>
      <c r="U933" s="246">
        <f>IF(L933="nio",0,IF(O933&gt;0,O933*J933/AA933,0))*VLOOKUP(B933,'2-Kosten per locatie'!$A$14:$C$56,3,FALSE)</f>
        <v>0</v>
      </c>
      <c r="V933" s="246">
        <f>IF(L933="nio",0,IF(P933&gt;0,P933*J933/Z933,0))*VLOOKUP(B933,'2-Kosten per locatie'!$A$14:$C$56,3,FALSE)</f>
        <v>0</v>
      </c>
      <c r="W933" s="246">
        <f>IF(L933="nio",0,IF(Q933&gt;0,Q933*J933/AA933,0))*VLOOKUP(B933,'2-Kosten per locatie'!$A$14:$C$56,3,FALSE)</f>
        <v>0</v>
      </c>
      <c r="X933" s="337">
        <f>IF(L933="nio",0,IF(L933&gt;0,VLOOKUP(H933,'3-Productie normen'!A:L,VLOOKUP(L933,'3-Productie normen'!$B$35:$C$38,2,FALSE),FALSE)))</f>
        <v>0</v>
      </c>
      <c r="Y933" s="337">
        <f t="shared" si="201"/>
        <v>0</v>
      </c>
      <c r="Z933" s="337">
        <f t="shared" si="202"/>
        <v>0</v>
      </c>
      <c r="AA933" s="337">
        <f t="shared" si="203"/>
        <v>0</v>
      </c>
      <c r="AB933" s="338">
        <f>VLOOKUP(H933,'3-Productie normen'!A:O,12,FALSE)</f>
        <v>0</v>
      </c>
      <c r="AC933" s="338"/>
      <c r="AE933" s="339">
        <f t="shared" si="206"/>
        <v>0</v>
      </c>
    </row>
    <row r="934" spans="1:31" ht="14.1" customHeight="1">
      <c r="A934" s="71">
        <v>934</v>
      </c>
      <c r="B934" s="482" t="s">
        <v>83</v>
      </c>
      <c r="C934" s="482"/>
      <c r="D934" s="485" t="s">
        <v>231</v>
      </c>
      <c r="E934" s="334" t="s">
        <v>1029</v>
      </c>
      <c r="F934" s="513" t="s">
        <v>185</v>
      </c>
      <c r="G934" s="298" t="s">
        <v>1005</v>
      </c>
      <c r="H934" s="314" t="s">
        <v>135</v>
      </c>
      <c r="I934" s="459" t="s">
        <v>225</v>
      </c>
      <c r="J934" s="341">
        <v>5.72</v>
      </c>
      <c r="K934" s="336">
        <f t="shared" si="209"/>
        <v>730</v>
      </c>
      <c r="L934" s="247">
        <v>255</v>
      </c>
      <c r="M934" s="247">
        <v>255</v>
      </c>
      <c r="N934" s="247">
        <v>102</v>
      </c>
      <c r="O934" s="247">
        <v>102</v>
      </c>
      <c r="P934" s="247">
        <v>8</v>
      </c>
      <c r="Q934" s="247">
        <v>8</v>
      </c>
      <c r="R934" s="246" t="e">
        <f>IF(L934="nio",0,IF(L934&gt;0,L934*J934/X934,0))*VLOOKUP(B934,'2-Kosten per locatie'!$A$14:$C$56,3,FALSE)</f>
        <v>#DIV/0!</v>
      </c>
      <c r="S934" s="246" t="e">
        <f>IF(L934="nio",0,IF(M934&gt;0,M934*J934/Y934,0))*VLOOKUP(B934,'2-Kosten per locatie'!$A$14:$C$56,3,FALSE)</f>
        <v>#DIV/0!</v>
      </c>
      <c r="T934" s="246" t="e">
        <f>IF(L934="nio",0,IF(N934&gt;0,N934*J934/Z934,0))*VLOOKUP(B934,'2-Kosten per locatie'!$A$14:$C$56,3,FALSE)</f>
        <v>#DIV/0!</v>
      </c>
      <c r="U934" s="246" t="e">
        <f>IF(L934="nio",0,IF(O934&gt;0,O934*J934/AA934,0))*VLOOKUP(B934,'2-Kosten per locatie'!$A$14:$C$56,3,FALSE)</f>
        <v>#DIV/0!</v>
      </c>
      <c r="V934" s="246" t="e">
        <f>IF(L934="nio",0,IF(P934&gt;0,P934*J934/Z934,0))*VLOOKUP(B934,'2-Kosten per locatie'!$A$14:$C$56,3,FALSE)</f>
        <v>#DIV/0!</v>
      </c>
      <c r="W934" s="246" t="e">
        <f>IF(L934="nio",0,IF(Q934&gt;0,Q934*J934/AA934,0))*VLOOKUP(B934,'2-Kosten per locatie'!$A$14:$C$56,3,FALSE)</f>
        <v>#DIV/0!</v>
      </c>
      <c r="X934" s="337">
        <f>IF(L934="nio",0,IF(L934&gt;0,VLOOKUP(H934,'3-Productie normen'!A:L,VLOOKUP(L934,'3-Productie normen'!$B$35:$C$38,2,FALSE),FALSE)))</f>
        <v>0</v>
      </c>
      <c r="Y934" s="337">
        <f t="shared" si="201"/>
        <v>0</v>
      </c>
      <c r="Z934" s="337">
        <f t="shared" si="202"/>
        <v>0</v>
      </c>
      <c r="AA934" s="337">
        <f t="shared" si="203"/>
        <v>0</v>
      </c>
      <c r="AB934" s="338" t="str">
        <f>VLOOKUP(H934,'3-Productie normen'!A:O,12,FALSE)</f>
        <v>V</v>
      </c>
      <c r="AC934" s="338"/>
      <c r="AE934" s="339">
        <f t="shared" si="206"/>
        <v>4175.5999999999995</v>
      </c>
    </row>
    <row r="935" spans="1:31" ht="14.1" customHeight="1">
      <c r="A935" s="71">
        <v>935</v>
      </c>
      <c r="B935" s="482" t="s">
        <v>83</v>
      </c>
      <c r="C935" s="482"/>
      <c r="D935" s="485" t="s">
        <v>231</v>
      </c>
      <c r="E935" s="334" t="s">
        <v>1030</v>
      </c>
      <c r="F935" s="513" t="s">
        <v>185</v>
      </c>
      <c r="G935" s="298" t="s">
        <v>143</v>
      </c>
      <c r="H935" s="298" t="s">
        <v>143</v>
      </c>
      <c r="I935" s="459" t="s">
        <v>225</v>
      </c>
      <c r="J935" s="341">
        <v>4.49</v>
      </c>
      <c r="K935" s="336">
        <f t="shared" si="209"/>
        <v>730</v>
      </c>
      <c r="L935" s="247">
        <v>255</v>
      </c>
      <c r="M935" s="247">
        <v>255</v>
      </c>
      <c r="N935" s="247">
        <v>102</v>
      </c>
      <c r="O935" s="247">
        <v>102</v>
      </c>
      <c r="P935" s="247">
        <v>8</v>
      </c>
      <c r="Q935" s="247">
        <v>8</v>
      </c>
      <c r="R935" s="246" t="e">
        <f>IF(L935="nio",0,IF(L935&gt;0,L935*J935/X935,0))*VLOOKUP(B935,'2-Kosten per locatie'!$A$14:$C$56,3,FALSE)</f>
        <v>#DIV/0!</v>
      </c>
      <c r="S935" s="246" t="e">
        <f>IF(L935="nio",0,IF(M935&gt;0,M935*J935/Y935,0))*VLOOKUP(B935,'2-Kosten per locatie'!$A$14:$C$56,3,FALSE)</f>
        <v>#DIV/0!</v>
      </c>
      <c r="T935" s="246" t="e">
        <f>IF(L935="nio",0,IF(N935&gt;0,N935*J935/Z935,0))*VLOOKUP(B935,'2-Kosten per locatie'!$A$14:$C$56,3,FALSE)</f>
        <v>#DIV/0!</v>
      </c>
      <c r="U935" s="246" t="e">
        <f>IF(L935="nio",0,IF(O935&gt;0,O935*J935/AA935,0))*VLOOKUP(B935,'2-Kosten per locatie'!$A$14:$C$56,3,FALSE)</f>
        <v>#DIV/0!</v>
      </c>
      <c r="V935" s="246" t="e">
        <f>IF(L935="nio",0,IF(P935&gt;0,P935*J935/Z935,0))*VLOOKUP(B935,'2-Kosten per locatie'!$A$14:$C$56,3,FALSE)</f>
        <v>#DIV/0!</v>
      </c>
      <c r="W935" s="246" t="e">
        <f>IF(L935="nio",0,IF(Q935&gt;0,Q935*J935/AA935,0))*VLOOKUP(B935,'2-Kosten per locatie'!$A$14:$C$56,3,FALSE)</f>
        <v>#DIV/0!</v>
      </c>
      <c r="X935" s="337">
        <f>IF(L935="nio",0,IF(L935&gt;0,VLOOKUP(H935,'3-Productie normen'!A:L,VLOOKUP(L935,'3-Productie normen'!$B$35:$C$38,2,FALSE),FALSE)))</f>
        <v>0</v>
      </c>
      <c r="Y935" s="337">
        <f t="shared" ref="Y935:Y1015" si="214">IF(M935&gt;0,X935*$Y$8,0)</f>
        <v>0</v>
      </c>
      <c r="Z935" s="337">
        <f t="shared" ref="Z935:Z1015" si="215">IF((OR(N935&gt;0,P935&gt;0)),X935*$Z$8,0)</f>
        <v>0</v>
      </c>
      <c r="AA935" s="337">
        <f t="shared" ref="AA935:AA1015" si="216">IF((OR(O935&gt;0,Q935&gt;0)),X935*$AA$8,0)</f>
        <v>0</v>
      </c>
      <c r="AB935" s="338" t="str">
        <f>VLOOKUP(H935,'3-Productie normen'!A:O,12,FALSE)</f>
        <v>V</v>
      </c>
      <c r="AC935" s="338"/>
      <c r="AE935" s="339">
        <f t="shared" si="206"/>
        <v>3277.7000000000003</v>
      </c>
    </row>
    <row r="936" spans="1:31" ht="14.1" customHeight="1">
      <c r="A936" s="71">
        <v>936</v>
      </c>
      <c r="B936" s="482" t="s">
        <v>83</v>
      </c>
      <c r="C936" s="482"/>
      <c r="D936" s="538">
        <v>1</v>
      </c>
      <c r="E936" s="334" t="s">
        <v>1031</v>
      </c>
      <c r="F936" s="513" t="s">
        <v>185</v>
      </c>
      <c r="G936" s="298" t="s">
        <v>1005</v>
      </c>
      <c r="H936" s="314" t="s">
        <v>135</v>
      </c>
      <c r="I936" s="459" t="s">
        <v>225</v>
      </c>
      <c r="J936" s="341">
        <v>13.42</v>
      </c>
      <c r="K936" s="336">
        <f t="shared" si="209"/>
        <v>730</v>
      </c>
      <c r="L936" s="247">
        <v>255</v>
      </c>
      <c r="M936" s="247">
        <v>255</v>
      </c>
      <c r="N936" s="247">
        <v>102</v>
      </c>
      <c r="O936" s="247">
        <v>102</v>
      </c>
      <c r="P936" s="247">
        <v>8</v>
      </c>
      <c r="Q936" s="247">
        <v>8</v>
      </c>
      <c r="R936" s="246" t="e">
        <f>IF(L936="nio",0,IF(L936&gt;0,L936*J936/X936,0))*VLOOKUP(B936,'2-Kosten per locatie'!$A$14:$C$56,3,FALSE)</f>
        <v>#DIV/0!</v>
      </c>
      <c r="S936" s="246" t="e">
        <f>IF(L936="nio",0,IF(M936&gt;0,M936*J936/Y936,0))*VLOOKUP(B936,'2-Kosten per locatie'!$A$14:$C$56,3,FALSE)</f>
        <v>#DIV/0!</v>
      </c>
      <c r="T936" s="246" t="e">
        <f>IF(L936="nio",0,IF(N936&gt;0,N936*J936/Z936,0))*VLOOKUP(B936,'2-Kosten per locatie'!$A$14:$C$56,3,FALSE)</f>
        <v>#DIV/0!</v>
      </c>
      <c r="U936" s="246" t="e">
        <f>IF(L936="nio",0,IF(O936&gt;0,O936*J936/AA936,0))*VLOOKUP(B936,'2-Kosten per locatie'!$A$14:$C$56,3,FALSE)</f>
        <v>#DIV/0!</v>
      </c>
      <c r="V936" s="246" t="e">
        <f>IF(L936="nio",0,IF(P936&gt;0,P936*J936/Z936,0))*VLOOKUP(B936,'2-Kosten per locatie'!$A$14:$C$56,3,FALSE)</f>
        <v>#DIV/0!</v>
      </c>
      <c r="W936" s="246" t="e">
        <f>IF(L936="nio",0,IF(Q936&gt;0,Q936*J936/AA936,0))*VLOOKUP(B936,'2-Kosten per locatie'!$A$14:$C$56,3,FALSE)</f>
        <v>#DIV/0!</v>
      </c>
      <c r="X936" s="337">
        <f>IF(L936="nio",0,IF(L936&gt;0,VLOOKUP(H936,'3-Productie normen'!A:L,VLOOKUP(L936,'3-Productie normen'!$B$35:$C$38,2,FALSE),FALSE)))</f>
        <v>0</v>
      </c>
      <c r="Y936" s="337">
        <f t="shared" si="214"/>
        <v>0</v>
      </c>
      <c r="Z936" s="337">
        <f t="shared" si="215"/>
        <v>0</v>
      </c>
      <c r="AA936" s="337">
        <f t="shared" si="216"/>
        <v>0</v>
      </c>
      <c r="AB936" s="338" t="str">
        <f>VLOOKUP(H936,'3-Productie normen'!A:O,12,FALSE)</f>
        <v>V</v>
      </c>
      <c r="AC936" s="338"/>
      <c r="AE936" s="339">
        <f t="shared" si="206"/>
        <v>9796.6</v>
      </c>
    </row>
    <row r="937" spans="1:31" ht="14.1" customHeight="1">
      <c r="A937" s="71">
        <v>937</v>
      </c>
      <c r="B937" s="482" t="s">
        <v>83</v>
      </c>
      <c r="C937" s="482"/>
      <c r="D937" s="538">
        <v>1</v>
      </c>
      <c r="E937" s="334" t="s">
        <v>1032</v>
      </c>
      <c r="F937" s="513" t="s">
        <v>197</v>
      </c>
      <c r="G937" s="298" t="s">
        <v>137</v>
      </c>
      <c r="H937" s="317" t="s">
        <v>148</v>
      </c>
      <c r="I937" s="69" t="s">
        <v>927</v>
      </c>
      <c r="J937" s="341">
        <v>0</v>
      </c>
      <c r="K937" s="336">
        <f t="shared" ref="K937" si="217">SUM(L937:Q937)</f>
        <v>0</v>
      </c>
      <c r="L937" s="247" t="s">
        <v>199</v>
      </c>
      <c r="M937" s="247"/>
      <c r="N937" s="247"/>
      <c r="O937" s="247"/>
      <c r="P937" s="247"/>
      <c r="Q937" s="247"/>
      <c r="R937" s="246">
        <f>IF(L937="nio",0,IF(L937&gt;0,L937*J937/X937,0))*VLOOKUP(B937,'2-Kosten per locatie'!$A$14:$C$56,3,FALSE)</f>
        <v>0</v>
      </c>
      <c r="S937" s="246">
        <f>IF(L937="nio",0,IF(M937&gt;0,M937*J937/Y937,0))*VLOOKUP(B937,'2-Kosten per locatie'!$A$14:$C$56,3,FALSE)</f>
        <v>0</v>
      </c>
      <c r="T937" s="246">
        <f>IF(L937="nio",0,IF(N937&gt;0,N937*J937/Z937,0))*VLOOKUP(B937,'2-Kosten per locatie'!$A$14:$C$56,3,FALSE)</f>
        <v>0</v>
      </c>
      <c r="U937" s="246">
        <f>IF(L937="nio",0,IF(O937&gt;0,O937*J937/AA937,0))*VLOOKUP(B937,'2-Kosten per locatie'!$A$14:$C$56,3,FALSE)</f>
        <v>0</v>
      </c>
      <c r="V937" s="246">
        <f>IF(L937="nio",0,IF(P937&gt;0,P937*J937/Z937,0))*VLOOKUP(B937,'2-Kosten per locatie'!$A$14:$C$56,3,FALSE)</f>
        <v>0</v>
      </c>
      <c r="W937" s="246">
        <f>IF(L937="nio",0,IF(Q937&gt;0,Q937*J937/AA937,0))*VLOOKUP(B937,'2-Kosten per locatie'!$A$14:$C$56,3,FALSE)</f>
        <v>0</v>
      </c>
      <c r="X937" s="337">
        <f>IF(L937="nio",0,IF(L937&gt;0,VLOOKUP(H937,'3-Productie normen'!A:L,VLOOKUP(L937,'3-Productie normen'!$B$35:$C$38,2,FALSE),FALSE)))</f>
        <v>0</v>
      </c>
      <c r="Y937" s="337">
        <f t="shared" si="214"/>
        <v>0</v>
      </c>
      <c r="Z937" s="337">
        <f t="shared" si="215"/>
        <v>0</v>
      </c>
      <c r="AA937" s="337">
        <f t="shared" si="216"/>
        <v>0</v>
      </c>
      <c r="AB937" s="338">
        <f>VLOOKUP(H937,'3-Productie normen'!A:O,12,FALSE)</f>
        <v>0</v>
      </c>
      <c r="AC937" s="338"/>
      <c r="AE937" s="339">
        <f t="shared" si="206"/>
        <v>0</v>
      </c>
    </row>
    <row r="938" spans="1:31" ht="14.1" customHeight="1">
      <c r="A938" s="71">
        <v>938</v>
      </c>
      <c r="B938" s="482" t="s">
        <v>83</v>
      </c>
      <c r="C938" s="482"/>
      <c r="D938" s="538">
        <v>1</v>
      </c>
      <c r="E938" s="334" t="s">
        <v>1033</v>
      </c>
      <c r="F938" s="513" t="s">
        <v>185</v>
      </c>
      <c r="G938" s="298" t="s">
        <v>1003</v>
      </c>
      <c r="H938" s="314" t="s">
        <v>135</v>
      </c>
      <c r="I938" s="459" t="s">
        <v>225</v>
      </c>
      <c r="J938" s="341">
        <v>2.23</v>
      </c>
      <c r="K938" s="336">
        <f t="shared" si="209"/>
        <v>730</v>
      </c>
      <c r="L938" s="247">
        <v>255</v>
      </c>
      <c r="M938" s="247">
        <v>255</v>
      </c>
      <c r="N938" s="247">
        <v>102</v>
      </c>
      <c r="O938" s="247">
        <v>102</v>
      </c>
      <c r="P938" s="247">
        <v>8</v>
      </c>
      <c r="Q938" s="247">
        <v>8</v>
      </c>
      <c r="R938" s="246" t="e">
        <f>IF(L938="nio",0,IF(L938&gt;0,L938*J938/X938,0))*VLOOKUP(B938,'2-Kosten per locatie'!$A$14:$C$56,3,FALSE)</f>
        <v>#DIV/0!</v>
      </c>
      <c r="S938" s="246" t="e">
        <f>IF(L938="nio",0,IF(M938&gt;0,M938*J938/Y938,0))*VLOOKUP(B938,'2-Kosten per locatie'!$A$14:$C$56,3,FALSE)</f>
        <v>#DIV/0!</v>
      </c>
      <c r="T938" s="246" t="e">
        <f>IF(L938="nio",0,IF(N938&gt;0,N938*J938/Z938,0))*VLOOKUP(B938,'2-Kosten per locatie'!$A$14:$C$56,3,FALSE)</f>
        <v>#DIV/0!</v>
      </c>
      <c r="U938" s="246" t="e">
        <f>IF(L938="nio",0,IF(O938&gt;0,O938*J938/AA938,0))*VLOOKUP(B938,'2-Kosten per locatie'!$A$14:$C$56,3,FALSE)</f>
        <v>#DIV/0!</v>
      </c>
      <c r="V938" s="246" t="e">
        <f>IF(L938="nio",0,IF(P938&gt;0,P938*J938/Z938,0))*VLOOKUP(B938,'2-Kosten per locatie'!$A$14:$C$56,3,FALSE)</f>
        <v>#DIV/0!</v>
      </c>
      <c r="W938" s="246" t="e">
        <f>IF(L938="nio",0,IF(Q938&gt;0,Q938*J938/AA938,0))*VLOOKUP(B938,'2-Kosten per locatie'!$A$14:$C$56,3,FALSE)</f>
        <v>#DIV/0!</v>
      </c>
      <c r="X938" s="337">
        <f>IF(L938="nio",0,IF(L938&gt;0,VLOOKUP(H938,'3-Productie normen'!A:L,VLOOKUP(L938,'3-Productie normen'!$B$35:$C$38,2,FALSE),FALSE)))</f>
        <v>0</v>
      </c>
      <c r="Y938" s="337">
        <f t="shared" si="214"/>
        <v>0</v>
      </c>
      <c r="Z938" s="337">
        <f t="shared" si="215"/>
        <v>0</v>
      </c>
      <c r="AA938" s="337">
        <f t="shared" si="216"/>
        <v>0</v>
      </c>
      <c r="AB938" s="338" t="str">
        <f>VLOOKUP(H938,'3-Productie normen'!A:O,12,FALSE)</f>
        <v>V</v>
      </c>
      <c r="AC938" s="338"/>
      <c r="AE938" s="339">
        <f t="shared" si="206"/>
        <v>1627.9</v>
      </c>
    </row>
    <row r="939" spans="1:31" ht="14.1" customHeight="1">
      <c r="A939" s="71">
        <v>939</v>
      </c>
      <c r="B939" s="482" t="s">
        <v>83</v>
      </c>
      <c r="C939" s="482"/>
      <c r="D939" s="538">
        <v>1</v>
      </c>
      <c r="E939" s="334" t="s">
        <v>1034</v>
      </c>
      <c r="F939" s="513" t="s">
        <v>185</v>
      </c>
      <c r="G939" s="298" t="s">
        <v>1035</v>
      </c>
      <c r="H939" s="298" t="s">
        <v>135</v>
      </c>
      <c r="I939" s="459" t="s">
        <v>225</v>
      </c>
      <c r="J939" s="341">
        <v>101.95</v>
      </c>
      <c r="K939" s="336">
        <f t="shared" si="209"/>
        <v>730</v>
      </c>
      <c r="L939" s="247">
        <v>255</v>
      </c>
      <c r="M939" s="247">
        <v>255</v>
      </c>
      <c r="N939" s="247">
        <v>102</v>
      </c>
      <c r="O939" s="247">
        <v>102</v>
      </c>
      <c r="P939" s="247">
        <v>8</v>
      </c>
      <c r="Q939" s="247">
        <v>8</v>
      </c>
      <c r="R939" s="246" t="e">
        <f>IF(L939="nio",0,IF(L939&gt;0,L939*J939/X939,0))*VLOOKUP(B939,'2-Kosten per locatie'!$A$14:$C$56,3,FALSE)</f>
        <v>#DIV/0!</v>
      </c>
      <c r="S939" s="246" t="e">
        <f>IF(L939="nio",0,IF(M939&gt;0,M939*J939/Y939,0))*VLOOKUP(B939,'2-Kosten per locatie'!$A$14:$C$56,3,FALSE)</f>
        <v>#DIV/0!</v>
      </c>
      <c r="T939" s="246" t="e">
        <f>IF(L939="nio",0,IF(N939&gt;0,N939*J939/Z939,0))*VLOOKUP(B939,'2-Kosten per locatie'!$A$14:$C$56,3,FALSE)</f>
        <v>#DIV/0!</v>
      </c>
      <c r="U939" s="246" t="e">
        <f>IF(L939="nio",0,IF(O939&gt;0,O939*J939/AA939,0))*VLOOKUP(B939,'2-Kosten per locatie'!$A$14:$C$56,3,FALSE)</f>
        <v>#DIV/0!</v>
      </c>
      <c r="V939" s="246" t="e">
        <f>IF(L939="nio",0,IF(P939&gt;0,P939*J939/Z939,0))*VLOOKUP(B939,'2-Kosten per locatie'!$A$14:$C$56,3,FALSE)</f>
        <v>#DIV/0!</v>
      </c>
      <c r="W939" s="246" t="e">
        <f>IF(L939="nio",0,IF(Q939&gt;0,Q939*J939/AA939,0))*VLOOKUP(B939,'2-Kosten per locatie'!$A$14:$C$56,3,FALSE)</f>
        <v>#DIV/0!</v>
      </c>
      <c r="X939" s="337">
        <f>IF(L939="nio",0,IF(L939&gt;0,VLOOKUP(H939,'3-Productie normen'!A:L,VLOOKUP(L939,'3-Productie normen'!$B$35:$C$38,2,FALSE),FALSE)))</f>
        <v>0</v>
      </c>
      <c r="Y939" s="337">
        <f t="shared" si="214"/>
        <v>0</v>
      </c>
      <c r="Z939" s="337">
        <f t="shared" si="215"/>
        <v>0</v>
      </c>
      <c r="AA939" s="337">
        <f t="shared" si="216"/>
        <v>0</v>
      </c>
      <c r="AB939" s="338" t="str">
        <f>VLOOKUP(H939,'3-Productie normen'!A:O,12,FALSE)</f>
        <v>V</v>
      </c>
      <c r="AC939" s="338"/>
      <c r="AE939" s="339">
        <f t="shared" si="206"/>
        <v>74423.5</v>
      </c>
    </row>
    <row r="940" spans="1:31" ht="14.1" customHeight="1">
      <c r="A940" s="71">
        <v>940</v>
      </c>
      <c r="B940" s="482" t="s">
        <v>83</v>
      </c>
      <c r="C940" s="482"/>
      <c r="D940" s="538">
        <v>1</v>
      </c>
      <c r="E940" s="334" t="s">
        <v>1036</v>
      </c>
      <c r="F940" s="513" t="s">
        <v>185</v>
      </c>
      <c r="G940" s="298" t="s">
        <v>1037</v>
      </c>
      <c r="H940" s="314" t="s">
        <v>128</v>
      </c>
      <c r="I940" s="459" t="s">
        <v>225</v>
      </c>
      <c r="J940" s="341">
        <v>78.319999999999993</v>
      </c>
      <c r="K940" s="336">
        <f t="shared" si="209"/>
        <v>730</v>
      </c>
      <c r="L940" s="247">
        <v>255</v>
      </c>
      <c r="M940" s="247">
        <v>255</v>
      </c>
      <c r="N940" s="247">
        <v>102</v>
      </c>
      <c r="O940" s="247">
        <v>102</v>
      </c>
      <c r="P940" s="247">
        <v>8</v>
      </c>
      <c r="Q940" s="247">
        <v>8</v>
      </c>
      <c r="R940" s="246" t="e">
        <f>IF(L940="nio",0,IF(L940&gt;0,L940*J940/X940,0))*VLOOKUP(B940,'2-Kosten per locatie'!$A$14:$C$56,3,FALSE)</f>
        <v>#DIV/0!</v>
      </c>
      <c r="S940" s="246" t="e">
        <f>IF(L940="nio",0,IF(M940&gt;0,M940*J940/Y940,0))*VLOOKUP(B940,'2-Kosten per locatie'!$A$14:$C$56,3,FALSE)</f>
        <v>#DIV/0!</v>
      </c>
      <c r="T940" s="246" t="e">
        <f>IF(L940="nio",0,IF(N940&gt;0,N940*J940/Z940,0))*VLOOKUP(B940,'2-Kosten per locatie'!$A$14:$C$56,3,FALSE)</f>
        <v>#DIV/0!</v>
      </c>
      <c r="U940" s="246" t="e">
        <f>IF(L940="nio",0,IF(O940&gt;0,O940*J940/AA940,0))*VLOOKUP(B940,'2-Kosten per locatie'!$A$14:$C$56,3,FALSE)</f>
        <v>#DIV/0!</v>
      </c>
      <c r="V940" s="246" t="e">
        <f>IF(L940="nio",0,IF(P940&gt;0,P940*J940/Z940,0))*VLOOKUP(B940,'2-Kosten per locatie'!$A$14:$C$56,3,FALSE)</f>
        <v>#DIV/0!</v>
      </c>
      <c r="W940" s="246" t="e">
        <f>IF(L940="nio",0,IF(Q940&gt;0,Q940*J940/AA940,0))*VLOOKUP(B940,'2-Kosten per locatie'!$A$14:$C$56,3,FALSE)</f>
        <v>#DIV/0!</v>
      </c>
      <c r="X940" s="337">
        <f>IF(L940="nio",0,IF(L940&gt;0,VLOOKUP(H940,'3-Productie normen'!A:L,VLOOKUP(L940,'3-Productie normen'!$B$35:$C$38,2,FALSE),FALSE)))</f>
        <v>0</v>
      </c>
      <c r="Y940" s="337">
        <f t="shared" si="214"/>
        <v>0</v>
      </c>
      <c r="Z940" s="337">
        <f t="shared" si="215"/>
        <v>0</v>
      </c>
      <c r="AA940" s="337">
        <f t="shared" si="216"/>
        <v>0</v>
      </c>
      <c r="AB940" s="338" t="str">
        <f>VLOOKUP(H940,'3-Productie normen'!A:O,12,FALSE)</f>
        <v>B</v>
      </c>
      <c r="AC940" s="338"/>
      <c r="AE940" s="339">
        <f t="shared" si="206"/>
        <v>57173.599999999999</v>
      </c>
    </row>
    <row r="941" spans="1:31" ht="14.1" customHeight="1">
      <c r="A941" s="71">
        <v>941</v>
      </c>
      <c r="B941" s="482" t="s">
        <v>83</v>
      </c>
      <c r="C941" s="482"/>
      <c r="D941" s="538">
        <v>1</v>
      </c>
      <c r="E941" s="334" t="s">
        <v>1038</v>
      </c>
      <c r="F941" s="513" t="s">
        <v>185</v>
      </c>
      <c r="G941" s="298" t="s">
        <v>143</v>
      </c>
      <c r="H941" s="298" t="s">
        <v>143</v>
      </c>
      <c r="I941" s="459" t="s">
        <v>225</v>
      </c>
      <c r="J941" s="341">
        <v>3.27</v>
      </c>
      <c r="K941" s="336">
        <f t="shared" si="209"/>
        <v>730</v>
      </c>
      <c r="L941" s="247">
        <v>255</v>
      </c>
      <c r="M941" s="247">
        <v>255</v>
      </c>
      <c r="N941" s="247">
        <v>102</v>
      </c>
      <c r="O941" s="247">
        <v>102</v>
      </c>
      <c r="P941" s="247">
        <v>8</v>
      </c>
      <c r="Q941" s="247">
        <v>8</v>
      </c>
      <c r="R941" s="246" t="e">
        <f>IF(L941="nio",0,IF(L941&gt;0,L941*J941/X941,0))*VLOOKUP(B941,'2-Kosten per locatie'!$A$14:$C$56,3,FALSE)</f>
        <v>#DIV/0!</v>
      </c>
      <c r="S941" s="246" t="e">
        <f>IF(L941="nio",0,IF(M941&gt;0,M941*J941/Y941,0))*VLOOKUP(B941,'2-Kosten per locatie'!$A$14:$C$56,3,FALSE)</f>
        <v>#DIV/0!</v>
      </c>
      <c r="T941" s="246" t="e">
        <f>IF(L941="nio",0,IF(N941&gt;0,N941*J941/Z941,0))*VLOOKUP(B941,'2-Kosten per locatie'!$A$14:$C$56,3,FALSE)</f>
        <v>#DIV/0!</v>
      </c>
      <c r="U941" s="246" t="e">
        <f>IF(L941="nio",0,IF(O941&gt;0,O941*J941/AA941,0))*VLOOKUP(B941,'2-Kosten per locatie'!$A$14:$C$56,3,FALSE)</f>
        <v>#DIV/0!</v>
      </c>
      <c r="V941" s="246" t="e">
        <f>IF(L941="nio",0,IF(P941&gt;0,P941*J941/Z941,0))*VLOOKUP(B941,'2-Kosten per locatie'!$A$14:$C$56,3,FALSE)</f>
        <v>#DIV/0!</v>
      </c>
      <c r="W941" s="246" t="e">
        <f>IF(L941="nio",0,IF(Q941&gt;0,Q941*J941/AA941,0))*VLOOKUP(B941,'2-Kosten per locatie'!$A$14:$C$56,3,FALSE)</f>
        <v>#DIV/0!</v>
      </c>
      <c r="X941" s="337">
        <f>IF(L941="nio",0,IF(L941&gt;0,VLOOKUP(H941,'3-Productie normen'!A:L,VLOOKUP(L941,'3-Productie normen'!$B$35:$C$38,2,FALSE),FALSE)))</f>
        <v>0</v>
      </c>
      <c r="Y941" s="337">
        <f t="shared" si="214"/>
        <v>0</v>
      </c>
      <c r="Z941" s="337">
        <f t="shared" si="215"/>
        <v>0</v>
      </c>
      <c r="AA941" s="337">
        <f t="shared" si="216"/>
        <v>0</v>
      </c>
      <c r="AB941" s="338" t="str">
        <f>VLOOKUP(H941,'3-Productie normen'!A:O,12,FALSE)</f>
        <v>V</v>
      </c>
      <c r="AC941" s="338"/>
      <c r="AE941" s="339">
        <f t="shared" si="206"/>
        <v>2387.1</v>
      </c>
    </row>
    <row r="942" spans="1:31" ht="14.1" customHeight="1">
      <c r="A942" s="71">
        <v>942</v>
      </c>
      <c r="B942" s="482" t="s">
        <v>83</v>
      </c>
      <c r="C942" s="482"/>
      <c r="D942" s="538">
        <v>1</v>
      </c>
      <c r="E942" s="334" t="s">
        <v>1039</v>
      </c>
      <c r="F942" s="513" t="s">
        <v>197</v>
      </c>
      <c r="G942" s="298" t="s">
        <v>1040</v>
      </c>
      <c r="H942" s="317" t="s">
        <v>148</v>
      </c>
      <c r="I942" s="69" t="s">
        <v>927</v>
      </c>
      <c r="J942" s="341">
        <v>0</v>
      </c>
      <c r="K942" s="336">
        <f t="shared" ref="K942" si="218">SUM(L942:Q942)</f>
        <v>0</v>
      </c>
      <c r="L942" s="247" t="s">
        <v>199</v>
      </c>
      <c r="M942" s="247"/>
      <c r="N942" s="247"/>
      <c r="O942" s="247"/>
      <c r="P942" s="247"/>
      <c r="Q942" s="247"/>
      <c r="R942" s="246">
        <f>IF(L942="nio",0,IF(L942&gt;0,L942*J942/X942,0))*VLOOKUP(B942,'2-Kosten per locatie'!$A$14:$C$56,3,FALSE)</f>
        <v>0</v>
      </c>
      <c r="S942" s="246">
        <f>IF(L942="nio",0,IF(M942&gt;0,M942*J942/Y942,0))*VLOOKUP(B942,'2-Kosten per locatie'!$A$14:$C$56,3,FALSE)</f>
        <v>0</v>
      </c>
      <c r="T942" s="246">
        <f>IF(L942="nio",0,IF(N942&gt;0,N942*J942/Z942,0))*VLOOKUP(B942,'2-Kosten per locatie'!$A$14:$C$56,3,FALSE)</f>
        <v>0</v>
      </c>
      <c r="U942" s="246">
        <f>IF(L942="nio",0,IF(O942&gt;0,O942*J942/AA942,0))*VLOOKUP(B942,'2-Kosten per locatie'!$A$14:$C$56,3,FALSE)</f>
        <v>0</v>
      </c>
      <c r="V942" s="246">
        <f>IF(L942="nio",0,IF(P942&gt;0,P942*J942/Z942,0))*VLOOKUP(B942,'2-Kosten per locatie'!$A$14:$C$56,3,FALSE)</f>
        <v>0</v>
      </c>
      <c r="W942" s="246">
        <f>IF(L942="nio",0,IF(Q942&gt;0,Q942*J942/AA942,0))*VLOOKUP(B942,'2-Kosten per locatie'!$A$14:$C$56,3,FALSE)</f>
        <v>0</v>
      </c>
      <c r="X942" s="337">
        <f>IF(L942="nio",0,IF(L942&gt;0,VLOOKUP(H942,'3-Productie normen'!A:L,VLOOKUP(L942,'3-Productie normen'!$B$35:$C$38,2,FALSE),FALSE)))</f>
        <v>0</v>
      </c>
      <c r="Y942" s="337">
        <f t="shared" si="214"/>
        <v>0</v>
      </c>
      <c r="Z942" s="337">
        <f t="shared" si="215"/>
        <v>0</v>
      </c>
      <c r="AA942" s="337">
        <f t="shared" si="216"/>
        <v>0</v>
      </c>
      <c r="AB942" s="338">
        <f>VLOOKUP(H942,'3-Productie normen'!A:O,12,FALSE)</f>
        <v>0</v>
      </c>
      <c r="AC942" s="338"/>
      <c r="AE942" s="339">
        <f t="shared" si="206"/>
        <v>0</v>
      </c>
    </row>
    <row r="943" spans="1:31" ht="14.1" customHeight="1">
      <c r="A943" s="71">
        <v>943</v>
      </c>
      <c r="B943" s="482" t="s">
        <v>83</v>
      </c>
      <c r="C943" s="482"/>
      <c r="D943" s="538">
        <v>1</v>
      </c>
      <c r="E943" s="334" t="s">
        <v>1041</v>
      </c>
      <c r="F943" s="513" t="s">
        <v>185</v>
      </c>
      <c r="G943" s="298" t="s">
        <v>143</v>
      </c>
      <c r="H943" s="298" t="s">
        <v>143</v>
      </c>
      <c r="I943" s="459" t="s">
        <v>225</v>
      </c>
      <c r="J943" s="341">
        <v>7.44</v>
      </c>
      <c r="K943" s="336">
        <f t="shared" si="209"/>
        <v>730</v>
      </c>
      <c r="L943" s="247">
        <v>255</v>
      </c>
      <c r="M943" s="247">
        <v>255</v>
      </c>
      <c r="N943" s="247">
        <v>102</v>
      </c>
      <c r="O943" s="247">
        <v>102</v>
      </c>
      <c r="P943" s="247">
        <v>8</v>
      </c>
      <c r="Q943" s="247">
        <v>8</v>
      </c>
      <c r="R943" s="246" t="e">
        <f>IF(L943="nio",0,IF(L943&gt;0,L943*J943/X943,0))*VLOOKUP(B943,'2-Kosten per locatie'!$A$14:$C$56,3,FALSE)</f>
        <v>#DIV/0!</v>
      </c>
      <c r="S943" s="246" t="e">
        <f>IF(L943="nio",0,IF(M943&gt;0,M943*J943/Y943,0))*VLOOKUP(B943,'2-Kosten per locatie'!$A$14:$C$56,3,FALSE)</f>
        <v>#DIV/0!</v>
      </c>
      <c r="T943" s="246" t="e">
        <f>IF(L943="nio",0,IF(N943&gt;0,N943*J943/Z943,0))*VLOOKUP(B943,'2-Kosten per locatie'!$A$14:$C$56,3,FALSE)</f>
        <v>#DIV/0!</v>
      </c>
      <c r="U943" s="246" t="e">
        <f>IF(L943="nio",0,IF(O943&gt;0,O943*J943/AA943,0))*VLOOKUP(B943,'2-Kosten per locatie'!$A$14:$C$56,3,FALSE)</f>
        <v>#DIV/0!</v>
      </c>
      <c r="V943" s="246" t="e">
        <f>IF(L943="nio",0,IF(P943&gt;0,P943*J943/Z943,0))*VLOOKUP(B943,'2-Kosten per locatie'!$A$14:$C$56,3,FALSE)</f>
        <v>#DIV/0!</v>
      </c>
      <c r="W943" s="246" t="e">
        <f>IF(L943="nio",0,IF(Q943&gt;0,Q943*J943/AA943,0))*VLOOKUP(B943,'2-Kosten per locatie'!$A$14:$C$56,3,FALSE)</f>
        <v>#DIV/0!</v>
      </c>
      <c r="X943" s="337">
        <f>IF(L943="nio",0,IF(L943&gt;0,VLOOKUP(H943,'3-Productie normen'!A:L,VLOOKUP(L943,'3-Productie normen'!$B$35:$C$38,2,FALSE),FALSE)))</f>
        <v>0</v>
      </c>
      <c r="Y943" s="337">
        <f t="shared" si="214"/>
        <v>0</v>
      </c>
      <c r="Z943" s="337">
        <f t="shared" si="215"/>
        <v>0</v>
      </c>
      <c r="AA943" s="337">
        <f t="shared" si="216"/>
        <v>0</v>
      </c>
      <c r="AB943" s="338" t="str">
        <f>VLOOKUP(H943,'3-Productie normen'!A:O,12,FALSE)</f>
        <v>V</v>
      </c>
      <c r="AC943" s="338"/>
      <c r="AE943" s="339">
        <f t="shared" si="206"/>
        <v>5431.2000000000007</v>
      </c>
    </row>
    <row r="944" spans="1:31" ht="14.1" customHeight="1">
      <c r="A944" s="71">
        <v>944</v>
      </c>
      <c r="B944" s="482" t="s">
        <v>83</v>
      </c>
      <c r="C944" s="482"/>
      <c r="D944" s="538">
        <v>1</v>
      </c>
      <c r="E944" s="334" t="s">
        <v>1042</v>
      </c>
      <c r="F944" s="513" t="s">
        <v>185</v>
      </c>
      <c r="G944" s="298" t="s">
        <v>310</v>
      </c>
      <c r="H944" s="314" t="s">
        <v>128</v>
      </c>
      <c r="I944" s="459" t="s">
        <v>225</v>
      </c>
      <c r="J944" s="341">
        <v>15.47</v>
      </c>
      <c r="K944" s="336">
        <f t="shared" si="209"/>
        <v>730</v>
      </c>
      <c r="L944" s="247">
        <v>255</v>
      </c>
      <c r="M944" s="247">
        <v>255</v>
      </c>
      <c r="N944" s="247">
        <v>102</v>
      </c>
      <c r="O944" s="247">
        <v>102</v>
      </c>
      <c r="P944" s="247">
        <v>8</v>
      </c>
      <c r="Q944" s="247">
        <v>8</v>
      </c>
      <c r="R944" s="246" t="e">
        <f>IF(L944="nio",0,IF(L944&gt;0,L944*J944/X944,0))*VLOOKUP(B944,'2-Kosten per locatie'!$A$14:$C$56,3,FALSE)</f>
        <v>#DIV/0!</v>
      </c>
      <c r="S944" s="246" t="e">
        <f>IF(L944="nio",0,IF(M944&gt;0,M944*J944/Y944,0))*VLOOKUP(B944,'2-Kosten per locatie'!$A$14:$C$56,3,FALSE)</f>
        <v>#DIV/0!</v>
      </c>
      <c r="T944" s="246" t="e">
        <f>IF(L944="nio",0,IF(N944&gt;0,N944*J944/Z944,0))*VLOOKUP(B944,'2-Kosten per locatie'!$A$14:$C$56,3,FALSE)</f>
        <v>#DIV/0!</v>
      </c>
      <c r="U944" s="246" t="e">
        <f>IF(L944="nio",0,IF(O944&gt;0,O944*J944/AA944,0))*VLOOKUP(B944,'2-Kosten per locatie'!$A$14:$C$56,3,FALSE)</f>
        <v>#DIV/0!</v>
      </c>
      <c r="V944" s="246" t="e">
        <f>IF(L944="nio",0,IF(P944&gt;0,P944*J944/Z944,0))*VLOOKUP(B944,'2-Kosten per locatie'!$A$14:$C$56,3,FALSE)</f>
        <v>#DIV/0!</v>
      </c>
      <c r="W944" s="246" t="e">
        <f>IF(L944="nio",0,IF(Q944&gt;0,Q944*J944/AA944,0))*VLOOKUP(B944,'2-Kosten per locatie'!$A$14:$C$56,3,FALSE)</f>
        <v>#DIV/0!</v>
      </c>
      <c r="X944" s="337">
        <f>IF(L944="nio",0,IF(L944&gt;0,VLOOKUP(H944,'3-Productie normen'!A:L,VLOOKUP(L944,'3-Productie normen'!$B$35:$C$38,2,FALSE),FALSE)))</f>
        <v>0</v>
      </c>
      <c r="Y944" s="337">
        <f t="shared" si="214"/>
        <v>0</v>
      </c>
      <c r="Z944" s="337">
        <f t="shared" si="215"/>
        <v>0</v>
      </c>
      <c r="AA944" s="337">
        <f t="shared" si="216"/>
        <v>0</v>
      </c>
      <c r="AB944" s="338" t="str">
        <f>VLOOKUP(H944,'3-Productie normen'!A:O,12,FALSE)</f>
        <v>B</v>
      </c>
      <c r="AC944" s="338"/>
      <c r="AE944" s="339">
        <f t="shared" si="206"/>
        <v>11293.1</v>
      </c>
    </row>
    <row r="945" spans="1:31" ht="14.1" customHeight="1">
      <c r="A945" s="71">
        <v>945</v>
      </c>
      <c r="B945" s="482" t="s">
        <v>83</v>
      </c>
      <c r="C945" s="482"/>
      <c r="D945" s="538">
        <v>1</v>
      </c>
      <c r="E945" s="334" t="s">
        <v>1043</v>
      </c>
      <c r="F945" s="513" t="s">
        <v>185</v>
      </c>
      <c r="G945" s="298" t="s">
        <v>1005</v>
      </c>
      <c r="H945" s="314" t="s">
        <v>135</v>
      </c>
      <c r="I945" s="459" t="s">
        <v>225</v>
      </c>
      <c r="J945" s="341">
        <v>3.08</v>
      </c>
      <c r="K945" s="336">
        <f t="shared" si="209"/>
        <v>730</v>
      </c>
      <c r="L945" s="247">
        <v>255</v>
      </c>
      <c r="M945" s="247">
        <v>255</v>
      </c>
      <c r="N945" s="247">
        <v>102</v>
      </c>
      <c r="O945" s="247">
        <v>102</v>
      </c>
      <c r="P945" s="247">
        <v>8</v>
      </c>
      <c r="Q945" s="247">
        <v>8</v>
      </c>
      <c r="R945" s="246" t="e">
        <f>IF(L945="nio",0,IF(L945&gt;0,L945*J945/X945,0))*VLOOKUP(B945,'2-Kosten per locatie'!$A$14:$C$56,3,FALSE)</f>
        <v>#DIV/0!</v>
      </c>
      <c r="S945" s="246" t="e">
        <f>IF(L945="nio",0,IF(M945&gt;0,M945*J945/Y945,0))*VLOOKUP(B945,'2-Kosten per locatie'!$A$14:$C$56,3,FALSE)</f>
        <v>#DIV/0!</v>
      </c>
      <c r="T945" s="246" t="e">
        <f>IF(L945="nio",0,IF(N945&gt;0,N945*J945/Z945,0))*VLOOKUP(B945,'2-Kosten per locatie'!$A$14:$C$56,3,FALSE)</f>
        <v>#DIV/0!</v>
      </c>
      <c r="U945" s="246" t="e">
        <f>IF(L945="nio",0,IF(O945&gt;0,O945*J945/AA945,0))*VLOOKUP(B945,'2-Kosten per locatie'!$A$14:$C$56,3,FALSE)</f>
        <v>#DIV/0!</v>
      </c>
      <c r="V945" s="246" t="e">
        <f>IF(L945="nio",0,IF(P945&gt;0,P945*J945/Z945,0))*VLOOKUP(B945,'2-Kosten per locatie'!$A$14:$C$56,3,FALSE)</f>
        <v>#DIV/0!</v>
      </c>
      <c r="W945" s="246" t="e">
        <f>IF(L945="nio",0,IF(Q945&gt;0,Q945*J945/AA945,0))*VLOOKUP(B945,'2-Kosten per locatie'!$A$14:$C$56,3,FALSE)</f>
        <v>#DIV/0!</v>
      </c>
      <c r="X945" s="337">
        <f>IF(L945="nio",0,IF(L945&gt;0,VLOOKUP(H945,'3-Productie normen'!A:L,VLOOKUP(L945,'3-Productie normen'!$B$35:$C$38,2,FALSE),FALSE)))</f>
        <v>0</v>
      </c>
      <c r="Y945" s="337">
        <f t="shared" si="214"/>
        <v>0</v>
      </c>
      <c r="Z945" s="337">
        <f t="shared" si="215"/>
        <v>0</v>
      </c>
      <c r="AA945" s="337">
        <f t="shared" si="216"/>
        <v>0</v>
      </c>
      <c r="AB945" s="338" t="str">
        <f>VLOOKUP(H945,'3-Productie normen'!A:O,12,FALSE)</f>
        <v>V</v>
      </c>
      <c r="AC945" s="338"/>
      <c r="AE945" s="339">
        <f t="shared" si="206"/>
        <v>2248.4</v>
      </c>
    </row>
    <row r="946" spans="1:31" ht="14.1" customHeight="1">
      <c r="A946" s="71">
        <v>946</v>
      </c>
      <c r="B946" s="482" t="s">
        <v>83</v>
      </c>
      <c r="C946" s="482"/>
      <c r="D946" s="538">
        <v>1</v>
      </c>
      <c r="E946" s="334" t="s">
        <v>1044</v>
      </c>
      <c r="F946" s="513" t="s">
        <v>197</v>
      </c>
      <c r="G946" s="298" t="s">
        <v>1045</v>
      </c>
      <c r="H946" s="317" t="s">
        <v>148</v>
      </c>
      <c r="I946" s="69" t="s">
        <v>927</v>
      </c>
      <c r="J946" s="341">
        <v>0</v>
      </c>
      <c r="K946" s="336">
        <f t="shared" ref="K946:K950" si="219">SUM(L946:Q946)</f>
        <v>0</v>
      </c>
      <c r="L946" s="247" t="s">
        <v>199</v>
      </c>
      <c r="M946" s="247"/>
      <c r="N946" s="247"/>
      <c r="O946" s="247"/>
      <c r="P946" s="247"/>
      <c r="Q946" s="247"/>
      <c r="R946" s="246">
        <f>IF(L946="nio",0,IF(L946&gt;0,L946*J946/X946,0))*VLOOKUP(B946,'2-Kosten per locatie'!$A$14:$C$56,3,FALSE)</f>
        <v>0</v>
      </c>
      <c r="S946" s="246">
        <f>IF(L946="nio",0,IF(M946&gt;0,M946*J946/Y946,0))*VLOOKUP(B946,'2-Kosten per locatie'!$A$14:$C$56,3,FALSE)</f>
        <v>0</v>
      </c>
      <c r="T946" s="246">
        <f>IF(L946="nio",0,IF(N946&gt;0,N946*J946/Z946,0))*VLOOKUP(B946,'2-Kosten per locatie'!$A$14:$C$56,3,FALSE)</f>
        <v>0</v>
      </c>
      <c r="U946" s="246">
        <f>IF(L946="nio",0,IF(O946&gt;0,O946*J946/AA946,0))*VLOOKUP(B946,'2-Kosten per locatie'!$A$14:$C$56,3,FALSE)</f>
        <v>0</v>
      </c>
      <c r="V946" s="246">
        <f>IF(L946="nio",0,IF(P946&gt;0,P946*J946/Z946,0))*VLOOKUP(B946,'2-Kosten per locatie'!$A$14:$C$56,3,FALSE)</f>
        <v>0</v>
      </c>
      <c r="W946" s="246">
        <f>IF(L946="nio",0,IF(Q946&gt;0,Q946*J946/AA946,0))*VLOOKUP(B946,'2-Kosten per locatie'!$A$14:$C$56,3,FALSE)</f>
        <v>0</v>
      </c>
      <c r="X946" s="337">
        <f>IF(L946="nio",0,IF(L946&gt;0,VLOOKUP(H946,'3-Productie normen'!A:L,VLOOKUP(L946,'3-Productie normen'!$B$35:$C$38,2,FALSE),FALSE)))</f>
        <v>0</v>
      </c>
      <c r="Y946" s="337">
        <f t="shared" si="214"/>
        <v>0</v>
      </c>
      <c r="Z946" s="337">
        <f t="shared" si="215"/>
        <v>0</v>
      </c>
      <c r="AA946" s="337">
        <f t="shared" si="216"/>
        <v>0</v>
      </c>
      <c r="AB946" s="338">
        <f>VLOOKUP(H946,'3-Productie normen'!A:O,12,FALSE)</f>
        <v>0</v>
      </c>
      <c r="AC946" s="338"/>
      <c r="AE946" s="339">
        <f t="shared" si="206"/>
        <v>0</v>
      </c>
    </row>
    <row r="947" spans="1:31" ht="14.1" customHeight="1">
      <c r="A947" s="71">
        <v>947</v>
      </c>
      <c r="B947" s="482" t="s">
        <v>83</v>
      </c>
      <c r="C947" s="482"/>
      <c r="D947" s="538">
        <v>1</v>
      </c>
      <c r="E947" s="334" t="s">
        <v>1046</v>
      </c>
      <c r="F947" s="513" t="s">
        <v>197</v>
      </c>
      <c r="G947" s="298" t="s">
        <v>1024</v>
      </c>
      <c r="H947" s="317" t="s">
        <v>148</v>
      </c>
      <c r="I947" s="69" t="s">
        <v>927</v>
      </c>
      <c r="J947" s="341">
        <v>0</v>
      </c>
      <c r="K947" s="336">
        <f t="shared" si="219"/>
        <v>0</v>
      </c>
      <c r="L947" s="247" t="s">
        <v>199</v>
      </c>
      <c r="M947" s="247"/>
      <c r="N947" s="247"/>
      <c r="O947" s="247"/>
      <c r="P947" s="247"/>
      <c r="Q947" s="247"/>
      <c r="R947" s="246">
        <f>IF(L947="nio",0,IF(L947&gt;0,L947*J947/X947,0))*VLOOKUP(B947,'2-Kosten per locatie'!$A$14:$C$56,3,FALSE)</f>
        <v>0</v>
      </c>
      <c r="S947" s="246">
        <f>IF(L947="nio",0,IF(M947&gt;0,M947*J947/Y947,0))*VLOOKUP(B947,'2-Kosten per locatie'!$A$14:$C$56,3,FALSE)</f>
        <v>0</v>
      </c>
      <c r="T947" s="246">
        <f>IF(L947="nio",0,IF(N947&gt;0,N947*J947/Z947,0))*VLOOKUP(B947,'2-Kosten per locatie'!$A$14:$C$56,3,FALSE)</f>
        <v>0</v>
      </c>
      <c r="U947" s="246">
        <f>IF(L947="nio",0,IF(O947&gt;0,O947*J947/AA947,0))*VLOOKUP(B947,'2-Kosten per locatie'!$A$14:$C$56,3,FALSE)</f>
        <v>0</v>
      </c>
      <c r="V947" s="246">
        <f>IF(L947="nio",0,IF(P947&gt;0,P947*J947/Z947,0))*VLOOKUP(B947,'2-Kosten per locatie'!$A$14:$C$56,3,FALSE)</f>
        <v>0</v>
      </c>
      <c r="W947" s="246">
        <f>IF(L947="nio",0,IF(Q947&gt;0,Q947*J947/AA947,0))*VLOOKUP(B947,'2-Kosten per locatie'!$A$14:$C$56,3,FALSE)</f>
        <v>0</v>
      </c>
      <c r="X947" s="337">
        <f>IF(L947="nio",0,IF(L947&gt;0,VLOOKUP(H947,'3-Productie normen'!A:L,VLOOKUP(L947,'3-Productie normen'!$B$35:$C$38,2,FALSE),FALSE)))</f>
        <v>0</v>
      </c>
      <c r="Y947" s="337">
        <f t="shared" si="214"/>
        <v>0</v>
      </c>
      <c r="Z947" s="337">
        <f t="shared" si="215"/>
        <v>0</v>
      </c>
      <c r="AA947" s="337">
        <f t="shared" si="216"/>
        <v>0</v>
      </c>
      <c r="AB947" s="338">
        <f>VLOOKUP(H947,'3-Productie normen'!A:O,12,FALSE)</f>
        <v>0</v>
      </c>
      <c r="AC947" s="338"/>
      <c r="AE947" s="339">
        <f t="shared" si="206"/>
        <v>0</v>
      </c>
    </row>
    <row r="948" spans="1:31" ht="14.1" customHeight="1">
      <c r="A948" s="71">
        <v>948</v>
      </c>
      <c r="B948" s="482" t="s">
        <v>83</v>
      </c>
      <c r="C948" s="482"/>
      <c r="D948" s="538">
        <v>1</v>
      </c>
      <c r="E948" s="334" t="s">
        <v>1047</v>
      </c>
      <c r="F948" s="513" t="s">
        <v>197</v>
      </c>
      <c r="G948" s="298" t="s">
        <v>1048</v>
      </c>
      <c r="H948" s="317" t="s">
        <v>148</v>
      </c>
      <c r="I948" s="69" t="s">
        <v>927</v>
      </c>
      <c r="J948" s="341">
        <v>0</v>
      </c>
      <c r="K948" s="336">
        <f t="shared" si="219"/>
        <v>0</v>
      </c>
      <c r="L948" s="247" t="s">
        <v>199</v>
      </c>
      <c r="M948" s="247"/>
      <c r="N948" s="247"/>
      <c r="O948" s="247"/>
      <c r="P948" s="247"/>
      <c r="Q948" s="247"/>
      <c r="R948" s="246">
        <f>IF(L948="nio",0,IF(L948&gt;0,L948*J948/X948,0))*VLOOKUP(B948,'2-Kosten per locatie'!$A$14:$C$56,3,FALSE)</f>
        <v>0</v>
      </c>
      <c r="S948" s="246">
        <f>IF(L948="nio",0,IF(M948&gt;0,M948*J948/Y948,0))*VLOOKUP(B948,'2-Kosten per locatie'!$A$14:$C$56,3,FALSE)</f>
        <v>0</v>
      </c>
      <c r="T948" s="246">
        <f>IF(L948="nio",0,IF(N948&gt;0,N948*J948/Z948,0))*VLOOKUP(B948,'2-Kosten per locatie'!$A$14:$C$56,3,FALSE)</f>
        <v>0</v>
      </c>
      <c r="U948" s="246">
        <f>IF(L948="nio",0,IF(O948&gt;0,O948*J948/AA948,0))*VLOOKUP(B948,'2-Kosten per locatie'!$A$14:$C$56,3,FALSE)</f>
        <v>0</v>
      </c>
      <c r="V948" s="246">
        <f>IF(L948="nio",0,IF(P948&gt;0,P948*J948/Z948,0))*VLOOKUP(B948,'2-Kosten per locatie'!$A$14:$C$56,3,FALSE)</f>
        <v>0</v>
      </c>
      <c r="W948" s="246">
        <f>IF(L948="nio",0,IF(Q948&gt;0,Q948*J948/AA948,0))*VLOOKUP(B948,'2-Kosten per locatie'!$A$14:$C$56,3,FALSE)</f>
        <v>0</v>
      </c>
      <c r="X948" s="337">
        <f>IF(L948="nio",0,IF(L948&gt;0,VLOOKUP(H948,'3-Productie normen'!A:L,VLOOKUP(L948,'3-Productie normen'!$B$35:$C$38,2,FALSE),FALSE)))</f>
        <v>0</v>
      </c>
      <c r="Y948" s="337">
        <f t="shared" si="214"/>
        <v>0</v>
      </c>
      <c r="Z948" s="337">
        <f t="shared" si="215"/>
        <v>0</v>
      </c>
      <c r="AA948" s="337">
        <f t="shared" si="216"/>
        <v>0</v>
      </c>
      <c r="AB948" s="338">
        <f>VLOOKUP(H948,'3-Productie normen'!A:O,12,FALSE)</f>
        <v>0</v>
      </c>
      <c r="AC948" s="338"/>
      <c r="AE948" s="339">
        <f t="shared" si="206"/>
        <v>0</v>
      </c>
    </row>
    <row r="949" spans="1:31" ht="14.1" customHeight="1">
      <c r="A949" s="71">
        <v>949</v>
      </c>
      <c r="B949" s="482" t="s">
        <v>83</v>
      </c>
      <c r="C949" s="482"/>
      <c r="D949" s="538">
        <v>1</v>
      </c>
      <c r="E949" s="334" t="s">
        <v>1049</v>
      </c>
      <c r="F949" s="513" t="s">
        <v>197</v>
      </c>
      <c r="G949" s="298" t="s">
        <v>1040</v>
      </c>
      <c r="H949" s="317" t="s">
        <v>148</v>
      </c>
      <c r="I949" s="69" t="s">
        <v>927</v>
      </c>
      <c r="J949" s="341">
        <v>0</v>
      </c>
      <c r="K949" s="336">
        <f t="shared" si="219"/>
        <v>0</v>
      </c>
      <c r="L949" s="247" t="s">
        <v>199</v>
      </c>
      <c r="M949" s="247"/>
      <c r="N949" s="247"/>
      <c r="O949" s="247"/>
      <c r="P949" s="247"/>
      <c r="Q949" s="247"/>
      <c r="R949" s="246">
        <f>IF(L949="nio",0,IF(L949&gt;0,L949*J949/X949,0))*VLOOKUP(B949,'2-Kosten per locatie'!$A$14:$C$56,3,FALSE)</f>
        <v>0</v>
      </c>
      <c r="S949" s="246">
        <f>IF(L949="nio",0,IF(M949&gt;0,M949*J949/Y949,0))*VLOOKUP(B949,'2-Kosten per locatie'!$A$14:$C$56,3,FALSE)</f>
        <v>0</v>
      </c>
      <c r="T949" s="246">
        <f>IF(L949="nio",0,IF(N949&gt;0,N949*J949/Z949,0))*VLOOKUP(B949,'2-Kosten per locatie'!$A$14:$C$56,3,FALSE)</f>
        <v>0</v>
      </c>
      <c r="U949" s="246">
        <f>IF(L949="nio",0,IF(O949&gt;0,O949*J949/AA949,0))*VLOOKUP(B949,'2-Kosten per locatie'!$A$14:$C$56,3,FALSE)</f>
        <v>0</v>
      </c>
      <c r="V949" s="246">
        <f>IF(L949="nio",0,IF(P949&gt;0,P949*J949/Z949,0))*VLOOKUP(B949,'2-Kosten per locatie'!$A$14:$C$56,3,FALSE)</f>
        <v>0</v>
      </c>
      <c r="W949" s="246">
        <f>IF(L949="nio",0,IF(Q949&gt;0,Q949*J949/AA949,0))*VLOOKUP(B949,'2-Kosten per locatie'!$A$14:$C$56,3,FALSE)</f>
        <v>0</v>
      </c>
      <c r="X949" s="337">
        <f>IF(L949="nio",0,IF(L949&gt;0,VLOOKUP(H949,'3-Productie normen'!A:L,VLOOKUP(L949,'3-Productie normen'!$B$35:$C$38,2,FALSE),FALSE)))</f>
        <v>0</v>
      </c>
      <c r="Y949" s="337">
        <f t="shared" si="214"/>
        <v>0</v>
      </c>
      <c r="Z949" s="337">
        <f t="shared" si="215"/>
        <v>0</v>
      </c>
      <c r="AA949" s="337">
        <f t="shared" si="216"/>
        <v>0</v>
      </c>
      <c r="AB949" s="338">
        <f>VLOOKUP(H949,'3-Productie normen'!A:O,12,FALSE)</f>
        <v>0</v>
      </c>
      <c r="AC949" s="338"/>
      <c r="AE949" s="339">
        <f t="shared" si="206"/>
        <v>0</v>
      </c>
    </row>
    <row r="950" spans="1:31" ht="14.1" customHeight="1">
      <c r="A950" s="71">
        <v>950</v>
      </c>
      <c r="B950" s="482" t="s">
        <v>83</v>
      </c>
      <c r="C950" s="482"/>
      <c r="D950" s="538">
        <v>1</v>
      </c>
      <c r="E950" s="334" t="s">
        <v>1050</v>
      </c>
      <c r="F950" s="513" t="s">
        <v>197</v>
      </c>
      <c r="G950" s="298" t="s">
        <v>1051</v>
      </c>
      <c r="H950" s="317" t="s">
        <v>148</v>
      </c>
      <c r="I950" s="69" t="s">
        <v>927</v>
      </c>
      <c r="J950" s="341">
        <v>0</v>
      </c>
      <c r="K950" s="336">
        <f t="shared" si="219"/>
        <v>0</v>
      </c>
      <c r="L950" s="247" t="s">
        <v>199</v>
      </c>
      <c r="M950" s="247"/>
      <c r="N950" s="247"/>
      <c r="O950" s="247"/>
      <c r="P950" s="247"/>
      <c r="Q950" s="247"/>
      <c r="R950" s="246">
        <f>IF(L950="nio",0,IF(L950&gt;0,L950*J950/X950,0))*VLOOKUP(B950,'2-Kosten per locatie'!$A$14:$C$56,3,FALSE)</f>
        <v>0</v>
      </c>
      <c r="S950" s="246">
        <f>IF(L950="nio",0,IF(M950&gt;0,M950*J950/Y950,0))*VLOOKUP(B950,'2-Kosten per locatie'!$A$14:$C$56,3,FALSE)</f>
        <v>0</v>
      </c>
      <c r="T950" s="246">
        <f>IF(L950="nio",0,IF(N950&gt;0,N950*J950/Z950,0))*VLOOKUP(B950,'2-Kosten per locatie'!$A$14:$C$56,3,FALSE)</f>
        <v>0</v>
      </c>
      <c r="U950" s="246">
        <f>IF(L950="nio",0,IF(O950&gt;0,O950*J950/AA950,0))*VLOOKUP(B950,'2-Kosten per locatie'!$A$14:$C$56,3,FALSE)</f>
        <v>0</v>
      </c>
      <c r="V950" s="246">
        <f>IF(L950="nio",0,IF(P950&gt;0,P950*J950/Z950,0))*VLOOKUP(B950,'2-Kosten per locatie'!$A$14:$C$56,3,FALSE)</f>
        <v>0</v>
      </c>
      <c r="W950" s="246">
        <f>IF(L950="nio",0,IF(Q950&gt;0,Q950*J950/AA950,0))*VLOOKUP(B950,'2-Kosten per locatie'!$A$14:$C$56,3,FALSE)</f>
        <v>0</v>
      </c>
      <c r="X950" s="337">
        <f>IF(L950="nio",0,IF(L950&gt;0,VLOOKUP(H950,'3-Productie normen'!A:L,VLOOKUP(L950,'3-Productie normen'!$B$35:$C$38,2,FALSE),FALSE)))</f>
        <v>0</v>
      </c>
      <c r="Y950" s="337">
        <f t="shared" si="214"/>
        <v>0</v>
      </c>
      <c r="Z950" s="337">
        <f t="shared" si="215"/>
        <v>0</v>
      </c>
      <c r="AA950" s="337">
        <f t="shared" si="216"/>
        <v>0</v>
      </c>
      <c r="AB950" s="338">
        <f>VLOOKUP(H950,'3-Productie normen'!A:O,12,FALSE)</f>
        <v>0</v>
      </c>
      <c r="AC950" s="338"/>
      <c r="AE950" s="339">
        <f t="shared" si="206"/>
        <v>0</v>
      </c>
    </row>
    <row r="951" spans="1:31" ht="14.1" customHeight="1">
      <c r="A951" s="71">
        <v>951</v>
      </c>
      <c r="B951" s="482" t="s">
        <v>83</v>
      </c>
      <c r="C951" s="482"/>
      <c r="D951" s="538">
        <v>2</v>
      </c>
      <c r="E951" s="334" t="s">
        <v>1052</v>
      </c>
      <c r="F951" s="513" t="s">
        <v>185</v>
      </c>
      <c r="G951" s="298" t="s">
        <v>143</v>
      </c>
      <c r="H951" s="298" t="s">
        <v>143</v>
      </c>
      <c r="I951" s="459" t="s">
        <v>225</v>
      </c>
      <c r="J951" s="341">
        <v>2.98</v>
      </c>
      <c r="K951" s="336">
        <f t="shared" si="209"/>
        <v>730</v>
      </c>
      <c r="L951" s="247">
        <v>255</v>
      </c>
      <c r="M951" s="247">
        <v>255</v>
      </c>
      <c r="N951" s="247">
        <v>102</v>
      </c>
      <c r="O951" s="247">
        <v>102</v>
      </c>
      <c r="P951" s="247">
        <v>8</v>
      </c>
      <c r="Q951" s="247">
        <v>8</v>
      </c>
      <c r="R951" s="246" t="e">
        <f>IF(L951="nio",0,IF(L951&gt;0,L951*J951/X951,0))*VLOOKUP(B951,'2-Kosten per locatie'!$A$14:$C$56,3,FALSE)</f>
        <v>#DIV/0!</v>
      </c>
      <c r="S951" s="246" t="e">
        <f>IF(L951="nio",0,IF(M951&gt;0,M951*J951/Y951,0))*VLOOKUP(B951,'2-Kosten per locatie'!$A$14:$C$56,3,FALSE)</f>
        <v>#DIV/0!</v>
      </c>
      <c r="T951" s="246" t="e">
        <f>IF(L951="nio",0,IF(N951&gt;0,N951*J951/Z951,0))*VLOOKUP(B951,'2-Kosten per locatie'!$A$14:$C$56,3,FALSE)</f>
        <v>#DIV/0!</v>
      </c>
      <c r="U951" s="246" t="e">
        <f>IF(L951="nio",0,IF(O951&gt;0,O951*J951/AA951,0))*VLOOKUP(B951,'2-Kosten per locatie'!$A$14:$C$56,3,FALSE)</f>
        <v>#DIV/0!</v>
      </c>
      <c r="V951" s="246" t="e">
        <f>IF(L951="nio",0,IF(P951&gt;0,P951*J951/Z951,0))*VLOOKUP(B951,'2-Kosten per locatie'!$A$14:$C$56,3,FALSE)</f>
        <v>#DIV/0!</v>
      </c>
      <c r="W951" s="246" t="e">
        <f>IF(L951="nio",0,IF(Q951&gt;0,Q951*J951/AA951,0))*VLOOKUP(B951,'2-Kosten per locatie'!$A$14:$C$56,3,FALSE)</f>
        <v>#DIV/0!</v>
      </c>
      <c r="X951" s="337">
        <f>IF(L951="nio",0,IF(L951&gt;0,VLOOKUP(H951,'3-Productie normen'!A:L,VLOOKUP(L951,'3-Productie normen'!$B$35:$C$38,2,FALSE),FALSE)))</f>
        <v>0</v>
      </c>
      <c r="Y951" s="337">
        <f t="shared" si="214"/>
        <v>0</v>
      </c>
      <c r="Z951" s="337">
        <f t="shared" si="215"/>
        <v>0</v>
      </c>
      <c r="AA951" s="337">
        <f t="shared" si="216"/>
        <v>0</v>
      </c>
      <c r="AB951" s="338" t="str">
        <f>VLOOKUP(H951,'3-Productie normen'!A:O,12,FALSE)</f>
        <v>V</v>
      </c>
      <c r="AC951" s="338"/>
      <c r="AE951" s="339">
        <f t="shared" si="206"/>
        <v>2175.4</v>
      </c>
    </row>
    <row r="952" spans="1:31" ht="14.1" customHeight="1">
      <c r="A952" s="71">
        <v>952</v>
      </c>
      <c r="B952" s="482" t="s">
        <v>83</v>
      </c>
      <c r="C952" s="482"/>
      <c r="D952" s="538">
        <v>2</v>
      </c>
      <c r="E952" s="334" t="s">
        <v>1053</v>
      </c>
      <c r="F952" s="513" t="s">
        <v>197</v>
      </c>
      <c r="G952" s="298" t="s">
        <v>305</v>
      </c>
      <c r="H952" s="317" t="s">
        <v>148</v>
      </c>
      <c r="I952" s="69" t="s">
        <v>927</v>
      </c>
      <c r="J952" s="341">
        <v>0</v>
      </c>
      <c r="K952" s="336">
        <f t="shared" ref="K952" si="220">SUM(L952:Q952)</f>
        <v>0</v>
      </c>
      <c r="L952" s="247" t="s">
        <v>199</v>
      </c>
      <c r="M952" s="247"/>
      <c r="N952" s="247"/>
      <c r="O952" s="247"/>
      <c r="P952" s="247"/>
      <c r="Q952" s="247"/>
      <c r="R952" s="246">
        <f>IF(L952="nio",0,IF(L952&gt;0,L952*J952/X952,0))*VLOOKUP(B952,'2-Kosten per locatie'!$A$14:$C$56,3,FALSE)</f>
        <v>0</v>
      </c>
      <c r="S952" s="246">
        <f>IF(L952="nio",0,IF(M952&gt;0,M952*J952/Y952,0))*VLOOKUP(B952,'2-Kosten per locatie'!$A$14:$C$56,3,FALSE)</f>
        <v>0</v>
      </c>
      <c r="T952" s="246">
        <f>IF(L952="nio",0,IF(N952&gt;0,N952*J952/Z952,0))*VLOOKUP(B952,'2-Kosten per locatie'!$A$14:$C$56,3,FALSE)</f>
        <v>0</v>
      </c>
      <c r="U952" s="246">
        <f>IF(L952="nio",0,IF(O952&gt;0,O952*J952/AA952,0))*VLOOKUP(B952,'2-Kosten per locatie'!$A$14:$C$56,3,FALSE)</f>
        <v>0</v>
      </c>
      <c r="V952" s="246">
        <f>IF(L952="nio",0,IF(P952&gt;0,P952*J952/Z952,0))*VLOOKUP(B952,'2-Kosten per locatie'!$A$14:$C$56,3,FALSE)</f>
        <v>0</v>
      </c>
      <c r="W952" s="246">
        <f>IF(L952="nio",0,IF(Q952&gt;0,Q952*J952/AA952,0))*VLOOKUP(B952,'2-Kosten per locatie'!$A$14:$C$56,3,FALSE)</f>
        <v>0</v>
      </c>
      <c r="X952" s="337">
        <f>IF(L952="nio",0,IF(L952&gt;0,VLOOKUP(H952,'3-Productie normen'!A:L,VLOOKUP(L952,'3-Productie normen'!$B$35:$C$38,2,FALSE),FALSE)))</f>
        <v>0</v>
      </c>
      <c r="Y952" s="337">
        <f t="shared" si="214"/>
        <v>0</v>
      </c>
      <c r="Z952" s="337">
        <f t="shared" si="215"/>
        <v>0</v>
      </c>
      <c r="AA952" s="337">
        <f t="shared" si="216"/>
        <v>0</v>
      </c>
      <c r="AB952" s="338">
        <f>VLOOKUP(H952,'3-Productie normen'!A:O,12,FALSE)</f>
        <v>0</v>
      </c>
      <c r="AC952" s="338"/>
      <c r="AE952" s="339">
        <f t="shared" si="206"/>
        <v>0</v>
      </c>
    </row>
    <row r="953" spans="1:31" ht="14.1" customHeight="1">
      <c r="A953" s="71">
        <v>953</v>
      </c>
      <c r="B953" s="482" t="s">
        <v>83</v>
      </c>
      <c r="C953" s="482"/>
      <c r="D953" s="538">
        <v>2</v>
      </c>
      <c r="E953" s="334" t="s">
        <v>1054</v>
      </c>
      <c r="F953" s="513" t="s">
        <v>185</v>
      </c>
      <c r="G953" s="298" t="s">
        <v>303</v>
      </c>
      <c r="H953" s="314" t="s">
        <v>128</v>
      </c>
      <c r="I953" s="459" t="s">
        <v>225</v>
      </c>
      <c r="J953" s="341">
        <v>42.8</v>
      </c>
      <c r="K953" s="336">
        <f t="shared" si="209"/>
        <v>730</v>
      </c>
      <c r="L953" s="247">
        <v>255</v>
      </c>
      <c r="M953" s="247">
        <v>255</v>
      </c>
      <c r="N953" s="247">
        <v>102</v>
      </c>
      <c r="O953" s="247">
        <v>102</v>
      </c>
      <c r="P953" s="247">
        <v>8</v>
      </c>
      <c r="Q953" s="247">
        <v>8</v>
      </c>
      <c r="R953" s="246" t="e">
        <f>IF(L953="nio",0,IF(L953&gt;0,L953*J953/X953,0))*VLOOKUP(B953,'2-Kosten per locatie'!$A$14:$C$56,3,FALSE)</f>
        <v>#DIV/0!</v>
      </c>
      <c r="S953" s="246" t="e">
        <f>IF(L953="nio",0,IF(M953&gt;0,M953*J953/Y953,0))*VLOOKUP(B953,'2-Kosten per locatie'!$A$14:$C$56,3,FALSE)</f>
        <v>#DIV/0!</v>
      </c>
      <c r="T953" s="246" t="e">
        <f>IF(L953="nio",0,IF(N953&gt;0,N953*J953/Z953,0))*VLOOKUP(B953,'2-Kosten per locatie'!$A$14:$C$56,3,FALSE)</f>
        <v>#DIV/0!</v>
      </c>
      <c r="U953" s="246" t="e">
        <f>IF(L953="nio",0,IF(O953&gt;0,O953*J953/AA953,0))*VLOOKUP(B953,'2-Kosten per locatie'!$A$14:$C$56,3,FALSE)</f>
        <v>#DIV/0!</v>
      </c>
      <c r="V953" s="246" t="e">
        <f>IF(L953="nio",0,IF(P953&gt;0,P953*J953/Z953,0))*VLOOKUP(B953,'2-Kosten per locatie'!$A$14:$C$56,3,FALSE)</f>
        <v>#DIV/0!</v>
      </c>
      <c r="W953" s="246" t="e">
        <f>IF(L953="nio",0,IF(Q953&gt;0,Q953*J953/AA953,0))*VLOOKUP(B953,'2-Kosten per locatie'!$A$14:$C$56,3,FALSE)</f>
        <v>#DIV/0!</v>
      </c>
      <c r="X953" s="337">
        <f>IF(L953="nio",0,IF(L953&gt;0,VLOOKUP(H953,'3-Productie normen'!A:L,VLOOKUP(L953,'3-Productie normen'!$B$35:$C$38,2,FALSE),FALSE)))</f>
        <v>0</v>
      </c>
      <c r="Y953" s="337">
        <f t="shared" si="214"/>
        <v>0</v>
      </c>
      <c r="Z953" s="337">
        <f t="shared" si="215"/>
        <v>0</v>
      </c>
      <c r="AA953" s="337">
        <f t="shared" si="216"/>
        <v>0</v>
      </c>
      <c r="AB953" s="338" t="str">
        <f>VLOOKUP(H953,'3-Productie normen'!A:O,12,FALSE)</f>
        <v>B</v>
      </c>
      <c r="AC953" s="338"/>
      <c r="AE953" s="339">
        <f t="shared" si="206"/>
        <v>31243.999999999996</v>
      </c>
    </row>
    <row r="954" spans="1:31" ht="14.1" customHeight="1">
      <c r="A954" s="71">
        <v>954</v>
      </c>
      <c r="B954" s="482" t="s">
        <v>83</v>
      </c>
      <c r="C954" s="482"/>
      <c r="D954" s="538">
        <v>2</v>
      </c>
      <c r="E954" s="334" t="s">
        <v>1055</v>
      </c>
      <c r="F954" s="513" t="s">
        <v>185</v>
      </c>
      <c r="G954" s="298" t="s">
        <v>310</v>
      </c>
      <c r="H954" s="314" t="s">
        <v>128</v>
      </c>
      <c r="I954" s="459" t="s">
        <v>225</v>
      </c>
      <c r="J954" s="341">
        <v>8.7799999999999994</v>
      </c>
      <c r="K954" s="336">
        <f t="shared" si="209"/>
        <v>730</v>
      </c>
      <c r="L954" s="247">
        <v>255</v>
      </c>
      <c r="M954" s="247">
        <v>255</v>
      </c>
      <c r="N954" s="247">
        <v>102</v>
      </c>
      <c r="O954" s="247">
        <v>102</v>
      </c>
      <c r="P954" s="247">
        <v>8</v>
      </c>
      <c r="Q954" s="247">
        <v>8</v>
      </c>
      <c r="R954" s="246" t="e">
        <f>IF(L954="nio",0,IF(L954&gt;0,L954*J954/X954,0))*VLOOKUP(B954,'2-Kosten per locatie'!$A$14:$C$56,3,FALSE)</f>
        <v>#DIV/0!</v>
      </c>
      <c r="S954" s="246" t="e">
        <f>IF(L954="nio",0,IF(M954&gt;0,M954*J954/Y954,0))*VLOOKUP(B954,'2-Kosten per locatie'!$A$14:$C$56,3,FALSE)</f>
        <v>#DIV/0!</v>
      </c>
      <c r="T954" s="246" t="e">
        <f>IF(L954="nio",0,IF(N954&gt;0,N954*J954/Z954,0))*VLOOKUP(B954,'2-Kosten per locatie'!$A$14:$C$56,3,FALSE)</f>
        <v>#DIV/0!</v>
      </c>
      <c r="U954" s="246" t="e">
        <f>IF(L954="nio",0,IF(O954&gt;0,O954*J954/AA954,0))*VLOOKUP(B954,'2-Kosten per locatie'!$A$14:$C$56,3,FALSE)</f>
        <v>#DIV/0!</v>
      </c>
      <c r="V954" s="246" t="e">
        <f>IF(L954="nio",0,IF(P954&gt;0,P954*J954/Z954,0))*VLOOKUP(B954,'2-Kosten per locatie'!$A$14:$C$56,3,FALSE)</f>
        <v>#DIV/0!</v>
      </c>
      <c r="W954" s="246" t="e">
        <f>IF(L954="nio",0,IF(Q954&gt;0,Q954*J954/AA954,0))*VLOOKUP(B954,'2-Kosten per locatie'!$A$14:$C$56,3,FALSE)</f>
        <v>#DIV/0!</v>
      </c>
      <c r="X954" s="337">
        <f>IF(L954="nio",0,IF(L954&gt;0,VLOOKUP(H954,'3-Productie normen'!A:L,VLOOKUP(L954,'3-Productie normen'!$B$35:$C$38,2,FALSE),FALSE)))</f>
        <v>0</v>
      </c>
      <c r="Y954" s="337">
        <f t="shared" si="214"/>
        <v>0</v>
      </c>
      <c r="Z954" s="337">
        <f t="shared" si="215"/>
        <v>0</v>
      </c>
      <c r="AA954" s="337">
        <f t="shared" si="216"/>
        <v>0</v>
      </c>
      <c r="AB954" s="338" t="str">
        <f>VLOOKUP(H954,'3-Productie normen'!A:O,12,FALSE)</f>
        <v>B</v>
      </c>
      <c r="AC954" s="338"/>
      <c r="AE954" s="339">
        <f t="shared" si="206"/>
        <v>6409.4</v>
      </c>
    </row>
    <row r="955" spans="1:31" ht="14.1" customHeight="1">
      <c r="A955" s="71">
        <v>955</v>
      </c>
      <c r="B955" s="482" t="s">
        <v>83</v>
      </c>
      <c r="C955" s="482"/>
      <c r="D955" s="538">
        <v>2</v>
      </c>
      <c r="E955" s="334" t="s">
        <v>1056</v>
      </c>
      <c r="F955" s="513" t="s">
        <v>197</v>
      </c>
      <c r="G955" s="298" t="s">
        <v>1057</v>
      </c>
      <c r="H955" s="317" t="s">
        <v>148</v>
      </c>
      <c r="I955" s="69" t="s">
        <v>927</v>
      </c>
      <c r="J955" s="341">
        <v>0</v>
      </c>
      <c r="K955" s="336">
        <f t="shared" ref="K955" si="221">SUM(L955:Q955)</f>
        <v>0</v>
      </c>
      <c r="L955" s="247" t="s">
        <v>199</v>
      </c>
      <c r="M955" s="247"/>
      <c r="N955" s="247"/>
      <c r="O955" s="247"/>
      <c r="P955" s="247"/>
      <c r="Q955" s="247"/>
      <c r="R955" s="246">
        <f>IF(L955="nio",0,IF(L955&gt;0,L955*J955/X955,0))*VLOOKUP(B955,'2-Kosten per locatie'!$A$14:$C$56,3,FALSE)</f>
        <v>0</v>
      </c>
      <c r="S955" s="246">
        <f>IF(L955="nio",0,IF(M955&gt;0,M955*J955/Y955,0))*VLOOKUP(B955,'2-Kosten per locatie'!$A$14:$C$56,3,FALSE)</f>
        <v>0</v>
      </c>
      <c r="T955" s="246">
        <f>IF(L955="nio",0,IF(N955&gt;0,N955*J955/Z955,0))*VLOOKUP(B955,'2-Kosten per locatie'!$A$14:$C$56,3,FALSE)</f>
        <v>0</v>
      </c>
      <c r="U955" s="246">
        <f>IF(L955="nio",0,IF(O955&gt;0,O955*J955/AA955,0))*VLOOKUP(B955,'2-Kosten per locatie'!$A$14:$C$56,3,FALSE)</f>
        <v>0</v>
      </c>
      <c r="V955" s="246">
        <f>IF(L955="nio",0,IF(P955&gt;0,P955*J955/Z955,0))*VLOOKUP(B955,'2-Kosten per locatie'!$A$14:$C$56,3,FALSE)</f>
        <v>0</v>
      </c>
      <c r="W955" s="246">
        <f>IF(L955="nio",0,IF(Q955&gt;0,Q955*J955/AA955,0))*VLOOKUP(B955,'2-Kosten per locatie'!$A$14:$C$56,3,FALSE)</f>
        <v>0</v>
      </c>
      <c r="X955" s="337">
        <f>IF(L955="nio",0,IF(L955&gt;0,VLOOKUP(H955,'3-Productie normen'!A:L,VLOOKUP(L955,'3-Productie normen'!$B$35:$C$38,2,FALSE),FALSE)))</f>
        <v>0</v>
      </c>
      <c r="Y955" s="337">
        <f t="shared" si="214"/>
        <v>0</v>
      </c>
      <c r="Z955" s="337">
        <f t="shared" si="215"/>
        <v>0</v>
      </c>
      <c r="AA955" s="337">
        <f t="shared" si="216"/>
        <v>0</v>
      </c>
      <c r="AB955" s="338">
        <f>VLOOKUP(H955,'3-Productie normen'!A:O,12,FALSE)</f>
        <v>0</v>
      </c>
      <c r="AC955" s="338"/>
      <c r="AE955" s="339">
        <f t="shared" si="206"/>
        <v>0</v>
      </c>
    </row>
    <row r="956" spans="1:31" ht="14.1" customHeight="1">
      <c r="A956" s="71">
        <v>956</v>
      </c>
      <c r="B956" s="482" t="s">
        <v>83</v>
      </c>
      <c r="C956" s="482"/>
      <c r="D956" s="538">
        <v>2</v>
      </c>
      <c r="E956" s="334" t="s">
        <v>1058</v>
      </c>
      <c r="F956" s="513" t="s">
        <v>185</v>
      </c>
      <c r="G956" s="298" t="s">
        <v>1005</v>
      </c>
      <c r="H956" s="314" t="s">
        <v>135</v>
      </c>
      <c r="I956" s="459" t="s">
        <v>225</v>
      </c>
      <c r="J956" s="341">
        <v>11.44</v>
      </c>
      <c r="K956" s="336">
        <f t="shared" si="209"/>
        <v>730</v>
      </c>
      <c r="L956" s="247">
        <v>255</v>
      </c>
      <c r="M956" s="247">
        <v>255</v>
      </c>
      <c r="N956" s="247">
        <v>102</v>
      </c>
      <c r="O956" s="247">
        <v>102</v>
      </c>
      <c r="P956" s="247">
        <v>8</v>
      </c>
      <c r="Q956" s="247">
        <v>8</v>
      </c>
      <c r="R956" s="246" t="e">
        <f>IF(L956="nio",0,IF(L956&gt;0,L956*J956/X956,0))*VLOOKUP(B956,'2-Kosten per locatie'!$A$14:$C$56,3,FALSE)</f>
        <v>#DIV/0!</v>
      </c>
      <c r="S956" s="246" t="e">
        <f>IF(L956="nio",0,IF(M956&gt;0,M956*J956/Y956,0))*VLOOKUP(B956,'2-Kosten per locatie'!$A$14:$C$56,3,FALSE)</f>
        <v>#DIV/0!</v>
      </c>
      <c r="T956" s="246" t="e">
        <f>IF(L956="nio",0,IF(N956&gt;0,N956*J956/Z956,0))*VLOOKUP(B956,'2-Kosten per locatie'!$A$14:$C$56,3,FALSE)</f>
        <v>#DIV/0!</v>
      </c>
      <c r="U956" s="246" t="e">
        <f>IF(L956="nio",0,IF(O956&gt;0,O956*J956/AA956,0))*VLOOKUP(B956,'2-Kosten per locatie'!$A$14:$C$56,3,FALSE)</f>
        <v>#DIV/0!</v>
      </c>
      <c r="V956" s="246" t="e">
        <f>IF(L956="nio",0,IF(P956&gt;0,P956*J956/Z956,0))*VLOOKUP(B956,'2-Kosten per locatie'!$A$14:$C$56,3,FALSE)</f>
        <v>#DIV/0!</v>
      </c>
      <c r="W956" s="246" t="e">
        <f>IF(L956="nio",0,IF(Q956&gt;0,Q956*J956/AA956,0))*VLOOKUP(B956,'2-Kosten per locatie'!$A$14:$C$56,3,FALSE)</f>
        <v>#DIV/0!</v>
      </c>
      <c r="X956" s="337">
        <f>IF(L956="nio",0,IF(L956&gt;0,VLOOKUP(H956,'3-Productie normen'!A:L,VLOOKUP(L956,'3-Productie normen'!$B$35:$C$38,2,FALSE),FALSE)))</f>
        <v>0</v>
      </c>
      <c r="Y956" s="337">
        <f t="shared" si="214"/>
        <v>0</v>
      </c>
      <c r="Z956" s="337">
        <f t="shared" si="215"/>
        <v>0</v>
      </c>
      <c r="AA956" s="337">
        <f t="shared" si="216"/>
        <v>0</v>
      </c>
      <c r="AB956" s="338" t="str">
        <f>VLOOKUP(H956,'3-Productie normen'!A:O,12,FALSE)</f>
        <v>V</v>
      </c>
      <c r="AC956" s="338"/>
      <c r="AE956" s="339">
        <f t="shared" si="206"/>
        <v>8351.1999999999989</v>
      </c>
    </row>
    <row r="957" spans="1:31" ht="14.1" customHeight="1">
      <c r="A957" s="71">
        <v>957</v>
      </c>
      <c r="B957" s="482" t="s">
        <v>83</v>
      </c>
      <c r="C957" s="482"/>
      <c r="D957" s="538">
        <v>2</v>
      </c>
      <c r="E957" s="334" t="s">
        <v>1059</v>
      </c>
      <c r="F957" s="513" t="s">
        <v>185</v>
      </c>
      <c r="G957" s="298" t="s">
        <v>1005</v>
      </c>
      <c r="H957" s="314" t="s">
        <v>135</v>
      </c>
      <c r="I957" s="459" t="s">
        <v>225</v>
      </c>
      <c r="J957" s="341">
        <v>10.86</v>
      </c>
      <c r="K957" s="336">
        <f t="shared" si="209"/>
        <v>730</v>
      </c>
      <c r="L957" s="247">
        <v>255</v>
      </c>
      <c r="M957" s="247">
        <v>255</v>
      </c>
      <c r="N957" s="247">
        <v>102</v>
      </c>
      <c r="O957" s="247">
        <v>102</v>
      </c>
      <c r="P957" s="247">
        <v>8</v>
      </c>
      <c r="Q957" s="247">
        <v>8</v>
      </c>
      <c r="R957" s="246" t="e">
        <f>IF(L957="nio",0,IF(L957&gt;0,L957*J957/X957,0))*VLOOKUP(B957,'2-Kosten per locatie'!$A$14:$C$56,3,FALSE)</f>
        <v>#DIV/0!</v>
      </c>
      <c r="S957" s="246" t="e">
        <f>IF(L957="nio",0,IF(M957&gt;0,M957*J957/Y957,0))*VLOOKUP(B957,'2-Kosten per locatie'!$A$14:$C$56,3,FALSE)</f>
        <v>#DIV/0!</v>
      </c>
      <c r="T957" s="246" t="e">
        <f>IF(L957="nio",0,IF(N957&gt;0,N957*J957/Z957,0))*VLOOKUP(B957,'2-Kosten per locatie'!$A$14:$C$56,3,FALSE)</f>
        <v>#DIV/0!</v>
      </c>
      <c r="U957" s="246" t="e">
        <f>IF(L957="nio",0,IF(O957&gt;0,O957*J957/AA957,0))*VLOOKUP(B957,'2-Kosten per locatie'!$A$14:$C$56,3,FALSE)</f>
        <v>#DIV/0!</v>
      </c>
      <c r="V957" s="246" t="e">
        <f>IF(L957="nio",0,IF(P957&gt;0,P957*J957/Z957,0))*VLOOKUP(B957,'2-Kosten per locatie'!$A$14:$C$56,3,FALSE)</f>
        <v>#DIV/0!</v>
      </c>
      <c r="W957" s="246" t="e">
        <f>IF(L957="nio",0,IF(Q957&gt;0,Q957*J957/AA957,0))*VLOOKUP(B957,'2-Kosten per locatie'!$A$14:$C$56,3,FALSE)</f>
        <v>#DIV/0!</v>
      </c>
      <c r="X957" s="337">
        <f>IF(L957="nio",0,IF(L957&gt;0,VLOOKUP(H957,'3-Productie normen'!A:L,VLOOKUP(L957,'3-Productie normen'!$B$35:$C$38,2,FALSE),FALSE)))</f>
        <v>0</v>
      </c>
      <c r="Y957" s="337">
        <f t="shared" si="214"/>
        <v>0</v>
      </c>
      <c r="Z957" s="337">
        <f t="shared" si="215"/>
        <v>0</v>
      </c>
      <c r="AA957" s="337">
        <f t="shared" si="216"/>
        <v>0</v>
      </c>
      <c r="AB957" s="338" t="str">
        <f>VLOOKUP(H957,'3-Productie normen'!A:O,12,FALSE)</f>
        <v>V</v>
      </c>
      <c r="AC957" s="338"/>
      <c r="AE957" s="339">
        <f t="shared" si="206"/>
        <v>7927.7999999999993</v>
      </c>
    </row>
    <row r="958" spans="1:31" ht="14.1" customHeight="1">
      <c r="A958" s="71">
        <v>958</v>
      </c>
      <c r="B958" s="482" t="s">
        <v>83</v>
      </c>
      <c r="C958" s="482"/>
      <c r="D958" s="538">
        <v>2</v>
      </c>
      <c r="E958" s="334" t="s">
        <v>1060</v>
      </c>
      <c r="F958" s="513" t="s">
        <v>185</v>
      </c>
      <c r="G958" s="298" t="s">
        <v>1061</v>
      </c>
      <c r="H958" s="298" t="s">
        <v>131</v>
      </c>
      <c r="I958" s="69" t="s">
        <v>920</v>
      </c>
      <c r="J958" s="341">
        <v>1.65</v>
      </c>
      <c r="K958" s="336">
        <f t="shared" si="209"/>
        <v>730</v>
      </c>
      <c r="L958" s="247">
        <v>255</v>
      </c>
      <c r="M958" s="247">
        <v>255</v>
      </c>
      <c r="N958" s="247">
        <v>102</v>
      </c>
      <c r="O958" s="247">
        <v>102</v>
      </c>
      <c r="P958" s="247">
        <v>8</v>
      </c>
      <c r="Q958" s="247">
        <v>8</v>
      </c>
      <c r="R958" s="246" t="e">
        <f>IF(L958="nio",0,IF(L958&gt;0,L958*J958/X958,0))*VLOOKUP(B958,'2-Kosten per locatie'!$A$14:$C$56,3,FALSE)</f>
        <v>#DIV/0!</v>
      </c>
      <c r="S958" s="246" t="e">
        <f>IF(L958="nio",0,IF(M958&gt;0,M958*J958/Y958,0))*VLOOKUP(B958,'2-Kosten per locatie'!$A$14:$C$56,3,FALSE)</f>
        <v>#DIV/0!</v>
      </c>
      <c r="T958" s="246" t="e">
        <f>IF(L958="nio",0,IF(N958&gt;0,N958*J958/Z958,0))*VLOOKUP(B958,'2-Kosten per locatie'!$A$14:$C$56,3,FALSE)</f>
        <v>#DIV/0!</v>
      </c>
      <c r="U958" s="246" t="e">
        <f>IF(L958="nio",0,IF(O958&gt;0,O958*J958/AA958,0))*VLOOKUP(B958,'2-Kosten per locatie'!$A$14:$C$56,3,FALSE)</f>
        <v>#DIV/0!</v>
      </c>
      <c r="V958" s="246" t="e">
        <f>IF(L958="nio",0,IF(P958&gt;0,P958*J958/Z958,0))*VLOOKUP(B958,'2-Kosten per locatie'!$A$14:$C$56,3,FALSE)</f>
        <v>#DIV/0!</v>
      </c>
      <c r="W958" s="246" t="e">
        <f>IF(L958="nio",0,IF(Q958&gt;0,Q958*J958/AA958,0))*VLOOKUP(B958,'2-Kosten per locatie'!$A$14:$C$56,3,FALSE)</f>
        <v>#DIV/0!</v>
      </c>
      <c r="X958" s="337">
        <f>IF(L958="nio",0,IF(L958&gt;0,VLOOKUP(H958,'3-Productie normen'!A:L,VLOOKUP(L958,'3-Productie normen'!$B$35:$C$38,2,FALSE),FALSE)))</f>
        <v>0</v>
      </c>
      <c r="Y958" s="337">
        <f t="shared" si="214"/>
        <v>0</v>
      </c>
      <c r="Z958" s="337">
        <f t="shared" si="215"/>
        <v>0</v>
      </c>
      <c r="AA958" s="337">
        <f t="shared" si="216"/>
        <v>0</v>
      </c>
      <c r="AB958" s="338" t="str">
        <f>VLOOKUP(H958,'3-Productie normen'!A:O,12,FALSE)</f>
        <v>S</v>
      </c>
      <c r="AC958" s="338"/>
      <c r="AE958" s="339">
        <f t="shared" si="206"/>
        <v>1204.5</v>
      </c>
    </row>
    <row r="959" spans="1:31" ht="14.1" customHeight="1">
      <c r="A959" s="71">
        <v>959</v>
      </c>
      <c r="B959" s="482" t="s">
        <v>83</v>
      </c>
      <c r="C959" s="482"/>
      <c r="D959" s="538">
        <v>2</v>
      </c>
      <c r="E959" s="334" t="s">
        <v>1062</v>
      </c>
      <c r="F959" s="513" t="s">
        <v>185</v>
      </c>
      <c r="G959" s="298" t="s">
        <v>1012</v>
      </c>
      <c r="H959" s="314" t="s">
        <v>141</v>
      </c>
      <c r="I959" s="69" t="s">
        <v>920</v>
      </c>
      <c r="J959" s="341">
        <v>1.0900000000000001</v>
      </c>
      <c r="K959" s="336">
        <f t="shared" si="209"/>
        <v>730</v>
      </c>
      <c r="L959" s="247">
        <v>255</v>
      </c>
      <c r="M959" s="247">
        <v>255</v>
      </c>
      <c r="N959" s="247">
        <v>102</v>
      </c>
      <c r="O959" s="247">
        <v>102</v>
      </c>
      <c r="P959" s="247">
        <v>8</v>
      </c>
      <c r="Q959" s="247">
        <v>8</v>
      </c>
      <c r="R959" s="246" t="e">
        <f>IF(L959="nio",0,IF(L959&gt;0,L959*J959/X959,0))*VLOOKUP(B959,'2-Kosten per locatie'!$A$14:$C$56,3,FALSE)</f>
        <v>#DIV/0!</v>
      </c>
      <c r="S959" s="246" t="e">
        <f>IF(L959="nio",0,IF(M959&gt;0,M959*J959/Y959,0))*VLOOKUP(B959,'2-Kosten per locatie'!$A$14:$C$56,3,FALSE)</f>
        <v>#DIV/0!</v>
      </c>
      <c r="T959" s="246" t="e">
        <f>IF(L959="nio",0,IF(N959&gt;0,N959*J959/Z959,0))*VLOOKUP(B959,'2-Kosten per locatie'!$A$14:$C$56,3,FALSE)</f>
        <v>#DIV/0!</v>
      </c>
      <c r="U959" s="246" t="e">
        <f>IF(L959="nio",0,IF(O959&gt;0,O959*J959/AA959,0))*VLOOKUP(B959,'2-Kosten per locatie'!$A$14:$C$56,3,FALSE)</f>
        <v>#DIV/0!</v>
      </c>
      <c r="V959" s="246" t="e">
        <f>IF(L959="nio",0,IF(P959&gt;0,P959*J959/Z959,0))*VLOOKUP(B959,'2-Kosten per locatie'!$A$14:$C$56,3,FALSE)</f>
        <v>#DIV/0!</v>
      </c>
      <c r="W959" s="246" t="e">
        <f>IF(L959="nio",0,IF(Q959&gt;0,Q959*J959/AA959,0))*VLOOKUP(B959,'2-Kosten per locatie'!$A$14:$C$56,3,FALSE)</f>
        <v>#DIV/0!</v>
      </c>
      <c r="X959" s="337">
        <f>IF(L959="nio",0,IF(L959&gt;0,VLOOKUP(H959,'3-Productie normen'!A:L,VLOOKUP(L959,'3-Productie normen'!$B$35:$C$38,2,FALSE),FALSE)))</f>
        <v>0</v>
      </c>
      <c r="Y959" s="337">
        <f t="shared" si="214"/>
        <v>0</v>
      </c>
      <c r="Z959" s="337">
        <f t="shared" si="215"/>
        <v>0</v>
      </c>
      <c r="AA959" s="337">
        <f t="shared" si="216"/>
        <v>0</v>
      </c>
      <c r="AB959" s="338" t="str">
        <f>VLOOKUP(H959,'3-Productie normen'!A:O,12,FALSE)</f>
        <v>S</v>
      </c>
      <c r="AC959" s="338"/>
      <c r="AE959" s="339">
        <f t="shared" si="206"/>
        <v>795.7</v>
      </c>
    </row>
    <row r="960" spans="1:31" ht="14.1" customHeight="1">
      <c r="A960" s="71">
        <v>960</v>
      </c>
      <c r="B960" s="482" t="s">
        <v>83</v>
      </c>
      <c r="C960" s="482"/>
      <c r="D960" s="538">
        <v>2</v>
      </c>
      <c r="E960" s="334" t="s">
        <v>1063</v>
      </c>
      <c r="F960" s="513" t="s">
        <v>185</v>
      </c>
      <c r="G960" s="298" t="s">
        <v>1012</v>
      </c>
      <c r="H960" s="314" t="s">
        <v>141</v>
      </c>
      <c r="I960" s="69" t="s">
        <v>920</v>
      </c>
      <c r="J960" s="341">
        <v>1.06</v>
      </c>
      <c r="K960" s="336">
        <f t="shared" si="209"/>
        <v>730</v>
      </c>
      <c r="L960" s="247">
        <v>255</v>
      </c>
      <c r="M960" s="247">
        <v>255</v>
      </c>
      <c r="N960" s="247">
        <v>102</v>
      </c>
      <c r="O960" s="247">
        <v>102</v>
      </c>
      <c r="P960" s="247">
        <v>8</v>
      </c>
      <c r="Q960" s="247">
        <v>8</v>
      </c>
      <c r="R960" s="246" t="e">
        <f>IF(L960="nio",0,IF(L960&gt;0,L960*J960/X960,0))*VLOOKUP(B960,'2-Kosten per locatie'!$A$14:$C$56,3,FALSE)</f>
        <v>#DIV/0!</v>
      </c>
      <c r="S960" s="246" t="e">
        <f>IF(L960="nio",0,IF(M960&gt;0,M960*J960/Y960,0))*VLOOKUP(B960,'2-Kosten per locatie'!$A$14:$C$56,3,FALSE)</f>
        <v>#DIV/0!</v>
      </c>
      <c r="T960" s="246" t="e">
        <f>IF(L960="nio",0,IF(N960&gt;0,N960*J960/Z960,0))*VLOOKUP(B960,'2-Kosten per locatie'!$A$14:$C$56,3,FALSE)</f>
        <v>#DIV/0!</v>
      </c>
      <c r="U960" s="246" t="e">
        <f>IF(L960="nio",0,IF(O960&gt;0,O960*J960/AA960,0))*VLOOKUP(B960,'2-Kosten per locatie'!$A$14:$C$56,3,FALSE)</f>
        <v>#DIV/0!</v>
      </c>
      <c r="V960" s="246" t="e">
        <f>IF(L960="nio",0,IF(P960&gt;0,P960*J960/Z960,0))*VLOOKUP(B960,'2-Kosten per locatie'!$A$14:$C$56,3,FALSE)</f>
        <v>#DIV/0!</v>
      </c>
      <c r="W960" s="246" t="e">
        <f>IF(L960="nio",0,IF(Q960&gt;0,Q960*J960/AA960,0))*VLOOKUP(B960,'2-Kosten per locatie'!$A$14:$C$56,3,FALSE)</f>
        <v>#DIV/0!</v>
      </c>
      <c r="X960" s="337">
        <f>IF(L960="nio",0,IF(L960&gt;0,VLOOKUP(H960,'3-Productie normen'!A:L,VLOOKUP(L960,'3-Productie normen'!$B$35:$C$38,2,FALSE),FALSE)))</f>
        <v>0</v>
      </c>
      <c r="Y960" s="337">
        <f t="shared" si="214"/>
        <v>0</v>
      </c>
      <c r="Z960" s="337">
        <f t="shared" si="215"/>
        <v>0</v>
      </c>
      <c r="AA960" s="337">
        <f t="shared" si="216"/>
        <v>0</v>
      </c>
      <c r="AB960" s="338" t="str">
        <f>VLOOKUP(H960,'3-Productie normen'!A:O,12,FALSE)</f>
        <v>S</v>
      </c>
      <c r="AC960" s="338"/>
      <c r="AE960" s="339">
        <f t="shared" si="206"/>
        <v>773.80000000000007</v>
      </c>
    </row>
    <row r="961" spans="1:31" ht="14.1" customHeight="1">
      <c r="A961" s="71">
        <v>961</v>
      </c>
      <c r="B961" s="482" t="s">
        <v>83</v>
      </c>
      <c r="C961" s="482"/>
      <c r="D961" s="538">
        <v>2</v>
      </c>
      <c r="E961" s="334" t="s">
        <v>1064</v>
      </c>
      <c r="F961" s="513" t="s">
        <v>185</v>
      </c>
      <c r="G961" s="298" t="s">
        <v>1005</v>
      </c>
      <c r="H961" s="314" t="s">
        <v>135</v>
      </c>
      <c r="I961" s="459" t="s">
        <v>225</v>
      </c>
      <c r="J961" s="341">
        <v>7.95</v>
      </c>
      <c r="K961" s="336">
        <f t="shared" si="209"/>
        <v>730</v>
      </c>
      <c r="L961" s="247">
        <v>255</v>
      </c>
      <c r="M961" s="247">
        <v>255</v>
      </c>
      <c r="N961" s="247">
        <v>102</v>
      </c>
      <c r="O961" s="247">
        <v>102</v>
      </c>
      <c r="P961" s="247">
        <v>8</v>
      </c>
      <c r="Q961" s="247">
        <v>8</v>
      </c>
      <c r="R961" s="246" t="e">
        <f>IF(L961="nio",0,IF(L961&gt;0,L961*J961/X961,0))*VLOOKUP(B961,'2-Kosten per locatie'!$A$14:$C$56,3,FALSE)</f>
        <v>#DIV/0!</v>
      </c>
      <c r="S961" s="246" t="e">
        <f>IF(L961="nio",0,IF(M961&gt;0,M961*J961/Y961,0))*VLOOKUP(B961,'2-Kosten per locatie'!$A$14:$C$56,3,FALSE)</f>
        <v>#DIV/0!</v>
      </c>
      <c r="T961" s="246" t="e">
        <f>IF(L961="nio",0,IF(N961&gt;0,N961*J961/Z961,0))*VLOOKUP(B961,'2-Kosten per locatie'!$A$14:$C$56,3,FALSE)</f>
        <v>#DIV/0!</v>
      </c>
      <c r="U961" s="246" t="e">
        <f>IF(L961="nio",0,IF(O961&gt;0,O961*J961/AA961,0))*VLOOKUP(B961,'2-Kosten per locatie'!$A$14:$C$56,3,FALSE)</f>
        <v>#DIV/0!</v>
      </c>
      <c r="V961" s="246" t="e">
        <f>IF(L961="nio",0,IF(P961&gt;0,P961*J961/Z961,0))*VLOOKUP(B961,'2-Kosten per locatie'!$A$14:$C$56,3,FALSE)</f>
        <v>#DIV/0!</v>
      </c>
      <c r="W961" s="246" t="e">
        <f>IF(L961="nio",0,IF(Q961&gt;0,Q961*J961/AA961,0))*VLOOKUP(B961,'2-Kosten per locatie'!$A$14:$C$56,3,FALSE)</f>
        <v>#DIV/0!</v>
      </c>
      <c r="X961" s="337">
        <f>IF(L961="nio",0,IF(L961&gt;0,VLOOKUP(H961,'3-Productie normen'!A:L,VLOOKUP(L961,'3-Productie normen'!$B$35:$C$38,2,FALSE),FALSE)))</f>
        <v>0</v>
      </c>
      <c r="Y961" s="337">
        <f t="shared" si="214"/>
        <v>0</v>
      </c>
      <c r="Z961" s="337">
        <f t="shared" si="215"/>
        <v>0</v>
      </c>
      <c r="AA961" s="337">
        <f t="shared" si="216"/>
        <v>0</v>
      </c>
      <c r="AB961" s="338" t="str">
        <f>VLOOKUP(H961,'3-Productie normen'!A:O,12,FALSE)</f>
        <v>V</v>
      </c>
      <c r="AC961" s="338"/>
      <c r="AE961" s="339">
        <f t="shared" si="206"/>
        <v>5803.5</v>
      </c>
    </row>
    <row r="962" spans="1:31" ht="14.1" customHeight="1">
      <c r="A962" s="71">
        <v>962</v>
      </c>
      <c r="B962" s="482" t="s">
        <v>83</v>
      </c>
      <c r="C962" s="482"/>
      <c r="D962" s="538">
        <v>2</v>
      </c>
      <c r="E962" s="334" t="s">
        <v>1065</v>
      </c>
      <c r="F962" s="513" t="s">
        <v>185</v>
      </c>
      <c r="G962" s="298" t="s">
        <v>1012</v>
      </c>
      <c r="H962" s="314" t="s">
        <v>141</v>
      </c>
      <c r="I962" s="69" t="s">
        <v>920</v>
      </c>
      <c r="J962" s="341">
        <v>1.2</v>
      </c>
      <c r="K962" s="336">
        <f t="shared" si="209"/>
        <v>730</v>
      </c>
      <c r="L962" s="247">
        <v>255</v>
      </c>
      <c r="M962" s="247">
        <v>255</v>
      </c>
      <c r="N962" s="247">
        <v>102</v>
      </c>
      <c r="O962" s="247">
        <v>102</v>
      </c>
      <c r="P962" s="247">
        <v>8</v>
      </c>
      <c r="Q962" s="247">
        <v>8</v>
      </c>
      <c r="R962" s="246" t="e">
        <f>IF(L962="nio",0,IF(L962&gt;0,L962*J962/X962,0))*VLOOKUP(B962,'2-Kosten per locatie'!$A$14:$C$56,3,FALSE)</f>
        <v>#DIV/0!</v>
      </c>
      <c r="S962" s="246" t="e">
        <f>IF(L962="nio",0,IF(M962&gt;0,M962*J962/Y962,0))*VLOOKUP(B962,'2-Kosten per locatie'!$A$14:$C$56,3,FALSE)</f>
        <v>#DIV/0!</v>
      </c>
      <c r="T962" s="246" t="e">
        <f>IF(L962="nio",0,IF(N962&gt;0,N962*J962/Z962,0))*VLOOKUP(B962,'2-Kosten per locatie'!$A$14:$C$56,3,FALSE)</f>
        <v>#DIV/0!</v>
      </c>
      <c r="U962" s="246" t="e">
        <f>IF(L962="nio",0,IF(O962&gt;0,O962*J962/AA962,0))*VLOOKUP(B962,'2-Kosten per locatie'!$A$14:$C$56,3,FALSE)</f>
        <v>#DIV/0!</v>
      </c>
      <c r="V962" s="246" t="e">
        <f>IF(L962="nio",0,IF(P962&gt;0,P962*J962/Z962,0))*VLOOKUP(B962,'2-Kosten per locatie'!$A$14:$C$56,3,FALSE)</f>
        <v>#DIV/0!</v>
      </c>
      <c r="W962" s="246" t="e">
        <f>IF(L962="nio",0,IF(Q962&gt;0,Q962*J962/AA962,0))*VLOOKUP(B962,'2-Kosten per locatie'!$A$14:$C$56,3,FALSE)</f>
        <v>#DIV/0!</v>
      </c>
      <c r="X962" s="337">
        <f>IF(L962="nio",0,IF(L962&gt;0,VLOOKUP(H962,'3-Productie normen'!A:L,VLOOKUP(L962,'3-Productie normen'!$B$35:$C$38,2,FALSE),FALSE)))</f>
        <v>0</v>
      </c>
      <c r="Y962" s="337">
        <f t="shared" si="214"/>
        <v>0</v>
      </c>
      <c r="Z962" s="337">
        <f t="shared" si="215"/>
        <v>0</v>
      </c>
      <c r="AA962" s="337">
        <f t="shared" si="216"/>
        <v>0</v>
      </c>
      <c r="AB962" s="338" t="str">
        <f>VLOOKUP(H962,'3-Productie normen'!A:O,12,FALSE)</f>
        <v>S</v>
      </c>
      <c r="AC962" s="338"/>
      <c r="AE962" s="339">
        <f t="shared" si="206"/>
        <v>876</v>
      </c>
    </row>
    <row r="963" spans="1:31" ht="14.1" customHeight="1">
      <c r="A963" s="71">
        <v>963</v>
      </c>
      <c r="B963" s="482" t="s">
        <v>83</v>
      </c>
      <c r="C963" s="482"/>
      <c r="D963" s="538">
        <v>2</v>
      </c>
      <c r="E963" s="334" t="s">
        <v>1066</v>
      </c>
      <c r="F963" s="513" t="s">
        <v>185</v>
      </c>
      <c r="G963" s="298" t="s">
        <v>1012</v>
      </c>
      <c r="H963" s="314" t="s">
        <v>141</v>
      </c>
      <c r="I963" s="69" t="s">
        <v>920</v>
      </c>
      <c r="J963" s="341">
        <v>1.17</v>
      </c>
      <c r="K963" s="336">
        <f t="shared" si="209"/>
        <v>730</v>
      </c>
      <c r="L963" s="247">
        <v>255</v>
      </c>
      <c r="M963" s="247">
        <v>255</v>
      </c>
      <c r="N963" s="247">
        <v>102</v>
      </c>
      <c r="O963" s="247">
        <v>102</v>
      </c>
      <c r="P963" s="247">
        <v>8</v>
      </c>
      <c r="Q963" s="247">
        <v>8</v>
      </c>
      <c r="R963" s="246" t="e">
        <f>IF(L963="nio",0,IF(L963&gt;0,L963*J963/X963,0))*VLOOKUP(B963,'2-Kosten per locatie'!$A$14:$C$56,3,FALSE)</f>
        <v>#DIV/0!</v>
      </c>
      <c r="S963" s="246" t="e">
        <f>IF(L963="nio",0,IF(M963&gt;0,M963*J963/Y963,0))*VLOOKUP(B963,'2-Kosten per locatie'!$A$14:$C$56,3,FALSE)</f>
        <v>#DIV/0!</v>
      </c>
      <c r="T963" s="246" t="e">
        <f>IF(L963="nio",0,IF(N963&gt;0,N963*J963/Z963,0))*VLOOKUP(B963,'2-Kosten per locatie'!$A$14:$C$56,3,FALSE)</f>
        <v>#DIV/0!</v>
      </c>
      <c r="U963" s="246" t="e">
        <f>IF(L963="nio",0,IF(O963&gt;0,O963*J963/AA963,0))*VLOOKUP(B963,'2-Kosten per locatie'!$A$14:$C$56,3,FALSE)</f>
        <v>#DIV/0!</v>
      </c>
      <c r="V963" s="246" t="e">
        <f>IF(L963="nio",0,IF(P963&gt;0,P963*J963/Z963,0))*VLOOKUP(B963,'2-Kosten per locatie'!$A$14:$C$56,3,FALSE)</f>
        <v>#DIV/0!</v>
      </c>
      <c r="W963" s="246" t="e">
        <f>IF(L963="nio",0,IF(Q963&gt;0,Q963*J963/AA963,0))*VLOOKUP(B963,'2-Kosten per locatie'!$A$14:$C$56,3,FALSE)</f>
        <v>#DIV/0!</v>
      </c>
      <c r="X963" s="337">
        <f>IF(L963="nio",0,IF(L963&gt;0,VLOOKUP(H963,'3-Productie normen'!A:L,VLOOKUP(L963,'3-Productie normen'!$B$35:$C$38,2,FALSE),FALSE)))</f>
        <v>0</v>
      </c>
      <c r="Y963" s="337">
        <f t="shared" si="214"/>
        <v>0</v>
      </c>
      <c r="Z963" s="337">
        <f t="shared" si="215"/>
        <v>0</v>
      </c>
      <c r="AA963" s="337">
        <f t="shared" si="216"/>
        <v>0</v>
      </c>
      <c r="AB963" s="338" t="str">
        <f>VLOOKUP(H963,'3-Productie normen'!A:O,12,FALSE)</f>
        <v>S</v>
      </c>
      <c r="AC963" s="338"/>
      <c r="AE963" s="339">
        <f t="shared" si="206"/>
        <v>854.09999999999991</v>
      </c>
    </row>
    <row r="964" spans="1:31" ht="14.1" customHeight="1">
      <c r="A964" s="71">
        <v>964</v>
      </c>
      <c r="B964" s="482" t="s">
        <v>83</v>
      </c>
      <c r="C964" s="482"/>
      <c r="D964" s="538">
        <v>2</v>
      </c>
      <c r="E964" s="334" t="s">
        <v>1067</v>
      </c>
      <c r="F964" s="513" t="s">
        <v>185</v>
      </c>
      <c r="G964" s="298" t="s">
        <v>1061</v>
      </c>
      <c r="H964" s="298" t="s">
        <v>131</v>
      </c>
      <c r="I964" s="69" t="s">
        <v>920</v>
      </c>
      <c r="J964" s="341">
        <v>1.65</v>
      </c>
      <c r="K964" s="336">
        <f t="shared" si="209"/>
        <v>730</v>
      </c>
      <c r="L964" s="247">
        <v>255</v>
      </c>
      <c r="M964" s="247">
        <v>255</v>
      </c>
      <c r="N964" s="247">
        <v>102</v>
      </c>
      <c r="O964" s="247">
        <v>102</v>
      </c>
      <c r="P964" s="247">
        <v>8</v>
      </c>
      <c r="Q964" s="247">
        <v>8</v>
      </c>
      <c r="R964" s="246" t="e">
        <f>IF(L964="nio",0,IF(L964&gt;0,L964*J964/X964,0))*VLOOKUP(B964,'2-Kosten per locatie'!$A$14:$C$56,3,FALSE)</f>
        <v>#DIV/0!</v>
      </c>
      <c r="S964" s="246" t="e">
        <f>IF(L964="nio",0,IF(M964&gt;0,M964*J964/Y964,0))*VLOOKUP(B964,'2-Kosten per locatie'!$A$14:$C$56,3,FALSE)</f>
        <v>#DIV/0!</v>
      </c>
      <c r="T964" s="246" t="e">
        <f>IF(L964="nio",0,IF(N964&gt;0,N964*J964/Z964,0))*VLOOKUP(B964,'2-Kosten per locatie'!$A$14:$C$56,3,FALSE)</f>
        <v>#DIV/0!</v>
      </c>
      <c r="U964" s="246" t="e">
        <f>IF(L964="nio",0,IF(O964&gt;0,O964*J964/AA964,0))*VLOOKUP(B964,'2-Kosten per locatie'!$A$14:$C$56,3,FALSE)</f>
        <v>#DIV/0!</v>
      </c>
      <c r="V964" s="246" t="e">
        <f>IF(L964="nio",0,IF(P964&gt;0,P964*J964/Z964,0))*VLOOKUP(B964,'2-Kosten per locatie'!$A$14:$C$56,3,FALSE)</f>
        <v>#DIV/0!</v>
      </c>
      <c r="W964" s="246" t="e">
        <f>IF(L964="nio",0,IF(Q964&gt;0,Q964*J964/AA964,0))*VLOOKUP(B964,'2-Kosten per locatie'!$A$14:$C$56,3,FALSE)</f>
        <v>#DIV/0!</v>
      </c>
      <c r="X964" s="337">
        <f>IF(L964="nio",0,IF(L964&gt;0,VLOOKUP(H964,'3-Productie normen'!A:L,VLOOKUP(L964,'3-Productie normen'!$B$35:$C$38,2,FALSE),FALSE)))</f>
        <v>0</v>
      </c>
      <c r="Y964" s="337">
        <f t="shared" si="214"/>
        <v>0</v>
      </c>
      <c r="Z964" s="337">
        <f t="shared" si="215"/>
        <v>0</v>
      </c>
      <c r="AA964" s="337">
        <f t="shared" si="216"/>
        <v>0</v>
      </c>
      <c r="AB964" s="338" t="str">
        <f>VLOOKUP(H964,'3-Productie normen'!A:O,12,FALSE)</f>
        <v>S</v>
      </c>
      <c r="AC964" s="338"/>
      <c r="AE964" s="339">
        <f t="shared" si="206"/>
        <v>1204.5</v>
      </c>
    </row>
    <row r="965" spans="1:31" ht="14.1" customHeight="1">
      <c r="A965" s="71">
        <v>965</v>
      </c>
      <c r="B965" s="482" t="s">
        <v>83</v>
      </c>
      <c r="C965" s="482"/>
      <c r="D965" s="538">
        <v>2</v>
      </c>
      <c r="E965" s="334" t="s">
        <v>1068</v>
      </c>
      <c r="F965" s="513" t="s">
        <v>185</v>
      </c>
      <c r="G965" s="298" t="s">
        <v>310</v>
      </c>
      <c r="H965" s="314" t="s">
        <v>128</v>
      </c>
      <c r="I965" s="459" t="s">
        <v>225</v>
      </c>
      <c r="J965" s="341">
        <v>18.8</v>
      </c>
      <c r="K965" s="336">
        <f t="shared" si="209"/>
        <v>730</v>
      </c>
      <c r="L965" s="247">
        <v>255</v>
      </c>
      <c r="M965" s="247">
        <v>255</v>
      </c>
      <c r="N965" s="247">
        <v>102</v>
      </c>
      <c r="O965" s="247">
        <v>102</v>
      </c>
      <c r="P965" s="247">
        <v>8</v>
      </c>
      <c r="Q965" s="247">
        <v>8</v>
      </c>
      <c r="R965" s="246" t="e">
        <f>IF(L965="nio",0,IF(L965&gt;0,L965*J965/X965,0))*VLOOKUP(B965,'2-Kosten per locatie'!$A$14:$C$56,3,FALSE)</f>
        <v>#DIV/0!</v>
      </c>
      <c r="S965" s="246" t="e">
        <f>IF(L965="nio",0,IF(M965&gt;0,M965*J965/Y965,0))*VLOOKUP(B965,'2-Kosten per locatie'!$A$14:$C$56,3,FALSE)</f>
        <v>#DIV/0!</v>
      </c>
      <c r="T965" s="246" t="e">
        <f>IF(L965="nio",0,IF(N965&gt;0,N965*J965/Z965,0))*VLOOKUP(B965,'2-Kosten per locatie'!$A$14:$C$56,3,FALSE)</f>
        <v>#DIV/0!</v>
      </c>
      <c r="U965" s="246" t="e">
        <f>IF(L965="nio",0,IF(O965&gt;0,O965*J965/AA965,0))*VLOOKUP(B965,'2-Kosten per locatie'!$A$14:$C$56,3,FALSE)</f>
        <v>#DIV/0!</v>
      </c>
      <c r="V965" s="246" t="e">
        <f>IF(L965="nio",0,IF(P965&gt;0,P965*J965/Z965,0))*VLOOKUP(B965,'2-Kosten per locatie'!$A$14:$C$56,3,FALSE)</f>
        <v>#DIV/0!</v>
      </c>
      <c r="W965" s="246" t="e">
        <f>IF(L965="nio",0,IF(Q965&gt;0,Q965*J965/AA965,0))*VLOOKUP(B965,'2-Kosten per locatie'!$A$14:$C$56,3,FALSE)</f>
        <v>#DIV/0!</v>
      </c>
      <c r="X965" s="337">
        <f>IF(L965="nio",0,IF(L965&gt;0,VLOOKUP(H965,'3-Productie normen'!A:L,VLOOKUP(L965,'3-Productie normen'!$B$35:$C$38,2,FALSE),FALSE)))</f>
        <v>0</v>
      </c>
      <c r="Y965" s="337">
        <f t="shared" si="214"/>
        <v>0</v>
      </c>
      <c r="Z965" s="337">
        <f t="shared" si="215"/>
        <v>0</v>
      </c>
      <c r="AA965" s="337">
        <f t="shared" si="216"/>
        <v>0</v>
      </c>
      <c r="AB965" s="338" t="str">
        <f>VLOOKUP(H965,'3-Productie normen'!A:O,12,FALSE)</f>
        <v>B</v>
      </c>
      <c r="AC965" s="338"/>
      <c r="AE965" s="339">
        <f t="shared" si="206"/>
        <v>13724</v>
      </c>
    </row>
    <row r="966" spans="1:31" ht="14.1" customHeight="1">
      <c r="A966" s="71">
        <v>966</v>
      </c>
      <c r="B966" s="482" t="s">
        <v>83</v>
      </c>
      <c r="C966" s="482"/>
      <c r="D966" s="538">
        <v>2</v>
      </c>
      <c r="E966" s="334" t="s">
        <v>1069</v>
      </c>
      <c r="F966" s="513" t="s">
        <v>185</v>
      </c>
      <c r="G966" s="298" t="s">
        <v>1005</v>
      </c>
      <c r="H966" s="314" t="s">
        <v>135</v>
      </c>
      <c r="I966" s="459" t="s">
        <v>225</v>
      </c>
      <c r="J966" s="341">
        <v>6.21</v>
      </c>
      <c r="K966" s="336">
        <f t="shared" si="209"/>
        <v>730</v>
      </c>
      <c r="L966" s="247">
        <v>255</v>
      </c>
      <c r="M966" s="247">
        <v>255</v>
      </c>
      <c r="N966" s="247">
        <v>102</v>
      </c>
      <c r="O966" s="247">
        <v>102</v>
      </c>
      <c r="P966" s="247">
        <v>8</v>
      </c>
      <c r="Q966" s="247">
        <v>8</v>
      </c>
      <c r="R966" s="246" t="e">
        <f>IF(L966="nio",0,IF(L966&gt;0,L966*J966/X966,0))*VLOOKUP(B966,'2-Kosten per locatie'!$A$14:$C$56,3,FALSE)</f>
        <v>#DIV/0!</v>
      </c>
      <c r="S966" s="246" t="e">
        <f>IF(L966="nio",0,IF(M966&gt;0,M966*J966/Y966,0))*VLOOKUP(B966,'2-Kosten per locatie'!$A$14:$C$56,3,FALSE)</f>
        <v>#DIV/0!</v>
      </c>
      <c r="T966" s="246" t="e">
        <f>IF(L966="nio",0,IF(N966&gt;0,N966*J966/Z966,0))*VLOOKUP(B966,'2-Kosten per locatie'!$A$14:$C$56,3,FALSE)</f>
        <v>#DIV/0!</v>
      </c>
      <c r="U966" s="246" t="e">
        <f>IF(L966="nio",0,IF(O966&gt;0,O966*J966/AA966,0))*VLOOKUP(B966,'2-Kosten per locatie'!$A$14:$C$56,3,FALSE)</f>
        <v>#DIV/0!</v>
      </c>
      <c r="V966" s="246" t="e">
        <f>IF(L966="nio",0,IF(P966&gt;0,P966*J966/Z966,0))*VLOOKUP(B966,'2-Kosten per locatie'!$A$14:$C$56,3,FALSE)</f>
        <v>#DIV/0!</v>
      </c>
      <c r="W966" s="246" t="e">
        <f>IF(L966="nio",0,IF(Q966&gt;0,Q966*J966/AA966,0))*VLOOKUP(B966,'2-Kosten per locatie'!$A$14:$C$56,3,FALSE)</f>
        <v>#DIV/0!</v>
      </c>
      <c r="X966" s="337">
        <f>IF(L966="nio",0,IF(L966&gt;0,VLOOKUP(H966,'3-Productie normen'!A:L,VLOOKUP(L966,'3-Productie normen'!$B$35:$C$38,2,FALSE),FALSE)))</f>
        <v>0</v>
      </c>
      <c r="Y966" s="337">
        <f t="shared" si="214"/>
        <v>0</v>
      </c>
      <c r="Z966" s="337">
        <f t="shared" si="215"/>
        <v>0</v>
      </c>
      <c r="AA966" s="337">
        <f t="shared" si="216"/>
        <v>0</v>
      </c>
      <c r="AB966" s="338" t="str">
        <f>VLOOKUP(H966,'3-Productie normen'!A:O,12,FALSE)</f>
        <v>V</v>
      </c>
      <c r="AC966" s="338"/>
      <c r="AE966" s="339">
        <f t="shared" si="206"/>
        <v>4533.3</v>
      </c>
    </row>
    <row r="967" spans="1:31" ht="14.1" customHeight="1">
      <c r="A967" s="71">
        <v>967</v>
      </c>
      <c r="B967" s="482" t="s">
        <v>83</v>
      </c>
      <c r="C967" s="482"/>
      <c r="D967" s="538">
        <v>2</v>
      </c>
      <c r="E967" s="334" t="s">
        <v>1070</v>
      </c>
      <c r="F967" s="513" t="s">
        <v>197</v>
      </c>
      <c r="G967" s="298" t="s">
        <v>130</v>
      </c>
      <c r="H967" s="317" t="s">
        <v>148</v>
      </c>
      <c r="I967" s="69" t="s">
        <v>927</v>
      </c>
      <c r="J967" s="341">
        <v>0</v>
      </c>
      <c r="K967" s="336">
        <f t="shared" ref="K967:K968" si="222">SUM(L967:Q967)</f>
        <v>0</v>
      </c>
      <c r="L967" s="247" t="s">
        <v>199</v>
      </c>
      <c r="M967" s="247"/>
      <c r="N967" s="247"/>
      <c r="O967" s="247"/>
      <c r="P967" s="247"/>
      <c r="Q967" s="247"/>
      <c r="R967" s="246">
        <f>IF(L967="nio",0,IF(L967&gt;0,L967*J967/X967,0))*VLOOKUP(B967,'2-Kosten per locatie'!$A$14:$C$56,3,FALSE)</f>
        <v>0</v>
      </c>
      <c r="S967" s="246">
        <f>IF(L967="nio",0,IF(M967&gt;0,M967*J967/Y967,0))*VLOOKUP(B967,'2-Kosten per locatie'!$A$14:$C$56,3,FALSE)</f>
        <v>0</v>
      </c>
      <c r="T967" s="246">
        <f>IF(L967="nio",0,IF(N967&gt;0,N967*J967/Z967,0))*VLOOKUP(B967,'2-Kosten per locatie'!$A$14:$C$56,3,FALSE)</f>
        <v>0</v>
      </c>
      <c r="U967" s="246">
        <f>IF(L967="nio",0,IF(O967&gt;0,O967*J967/AA967,0))*VLOOKUP(B967,'2-Kosten per locatie'!$A$14:$C$56,3,FALSE)</f>
        <v>0</v>
      </c>
      <c r="V967" s="246">
        <f>IF(L967="nio",0,IF(P967&gt;0,P967*J967/Z967,0))*VLOOKUP(B967,'2-Kosten per locatie'!$A$14:$C$56,3,FALSE)</f>
        <v>0</v>
      </c>
      <c r="W967" s="246">
        <f>IF(L967="nio",0,IF(Q967&gt;0,Q967*J967/AA967,0))*VLOOKUP(B967,'2-Kosten per locatie'!$A$14:$C$56,3,FALSE)</f>
        <v>0</v>
      </c>
      <c r="X967" s="337">
        <f>IF(L967="nio",0,IF(L967&gt;0,VLOOKUP(H967,'3-Productie normen'!A:L,VLOOKUP(L967,'3-Productie normen'!$B$35:$C$38,2,FALSE),FALSE)))</f>
        <v>0</v>
      </c>
      <c r="Y967" s="337">
        <f t="shared" si="214"/>
        <v>0</v>
      </c>
      <c r="Z967" s="337">
        <f t="shared" si="215"/>
        <v>0</v>
      </c>
      <c r="AA967" s="337">
        <f t="shared" si="216"/>
        <v>0</v>
      </c>
      <c r="AB967" s="338">
        <f>VLOOKUP(H967,'3-Productie normen'!A:O,12,FALSE)</f>
        <v>0</v>
      </c>
      <c r="AC967" s="338"/>
      <c r="AE967" s="339">
        <f t="shared" si="206"/>
        <v>0</v>
      </c>
    </row>
    <row r="968" spans="1:31" ht="14.1" customHeight="1">
      <c r="A968" s="71">
        <v>968</v>
      </c>
      <c r="B968" s="482" t="s">
        <v>83</v>
      </c>
      <c r="C968" s="482"/>
      <c r="D968" s="538">
        <v>2</v>
      </c>
      <c r="E968" s="334" t="s">
        <v>1071</v>
      </c>
      <c r="F968" s="513" t="s">
        <v>197</v>
      </c>
      <c r="G968" s="298" t="s">
        <v>1057</v>
      </c>
      <c r="H968" s="317" t="s">
        <v>148</v>
      </c>
      <c r="I968" s="69" t="s">
        <v>927</v>
      </c>
      <c r="J968" s="341">
        <v>0</v>
      </c>
      <c r="K968" s="336">
        <f t="shared" si="222"/>
        <v>0</v>
      </c>
      <c r="L968" s="247" t="s">
        <v>199</v>
      </c>
      <c r="M968" s="247"/>
      <c r="N968" s="247"/>
      <c r="O968" s="247"/>
      <c r="P968" s="247"/>
      <c r="Q968" s="247"/>
      <c r="R968" s="246">
        <f>IF(L968="nio",0,IF(L968&gt;0,L968*J968/X968,0))*VLOOKUP(B968,'2-Kosten per locatie'!$A$14:$C$56,3,FALSE)</f>
        <v>0</v>
      </c>
      <c r="S968" s="246">
        <f>IF(L968="nio",0,IF(M968&gt;0,M968*J968/Y968,0))*VLOOKUP(B968,'2-Kosten per locatie'!$A$14:$C$56,3,FALSE)</f>
        <v>0</v>
      </c>
      <c r="T968" s="246">
        <f>IF(L968="nio",0,IF(N968&gt;0,N968*J968/Z968,0))*VLOOKUP(B968,'2-Kosten per locatie'!$A$14:$C$56,3,FALSE)</f>
        <v>0</v>
      </c>
      <c r="U968" s="246">
        <f>IF(L968="nio",0,IF(O968&gt;0,O968*J968/AA968,0))*VLOOKUP(B968,'2-Kosten per locatie'!$A$14:$C$56,3,FALSE)</f>
        <v>0</v>
      </c>
      <c r="V968" s="246">
        <f>IF(L968="nio",0,IF(P968&gt;0,P968*J968/Z968,0))*VLOOKUP(B968,'2-Kosten per locatie'!$A$14:$C$56,3,FALSE)</f>
        <v>0</v>
      </c>
      <c r="W968" s="246">
        <f>IF(L968="nio",0,IF(Q968&gt;0,Q968*J968/AA968,0))*VLOOKUP(B968,'2-Kosten per locatie'!$A$14:$C$56,3,FALSE)</f>
        <v>0</v>
      </c>
      <c r="X968" s="337">
        <f>IF(L968="nio",0,IF(L968&gt;0,VLOOKUP(H968,'3-Productie normen'!A:L,VLOOKUP(L968,'3-Productie normen'!$B$35:$C$38,2,FALSE),FALSE)))</f>
        <v>0</v>
      </c>
      <c r="Y968" s="337">
        <f t="shared" si="214"/>
        <v>0</v>
      </c>
      <c r="Z968" s="337">
        <f t="shared" si="215"/>
        <v>0</v>
      </c>
      <c r="AA968" s="337">
        <f t="shared" si="216"/>
        <v>0</v>
      </c>
      <c r="AB968" s="338">
        <f>VLOOKUP(H968,'3-Productie normen'!A:O,12,FALSE)</f>
        <v>0</v>
      </c>
      <c r="AC968" s="338"/>
      <c r="AE968" s="339">
        <f t="shared" si="206"/>
        <v>0</v>
      </c>
    </row>
    <row r="969" spans="1:31" ht="14.1" customHeight="1">
      <c r="A969" s="71">
        <v>969</v>
      </c>
      <c r="B969" s="482" t="s">
        <v>83</v>
      </c>
      <c r="C969" s="482"/>
      <c r="D969" s="538">
        <v>2</v>
      </c>
      <c r="E969" s="334" t="s">
        <v>1072</v>
      </c>
      <c r="F969" s="513" t="s">
        <v>185</v>
      </c>
      <c r="G969" s="298" t="s">
        <v>143</v>
      </c>
      <c r="H969" s="298" t="s">
        <v>143</v>
      </c>
      <c r="I969" s="459" t="s">
        <v>225</v>
      </c>
      <c r="J969" s="341">
        <v>3.24</v>
      </c>
      <c r="K969" s="336">
        <f t="shared" si="209"/>
        <v>730</v>
      </c>
      <c r="L969" s="247">
        <v>255</v>
      </c>
      <c r="M969" s="247">
        <v>255</v>
      </c>
      <c r="N969" s="247">
        <v>102</v>
      </c>
      <c r="O969" s="247">
        <v>102</v>
      </c>
      <c r="P969" s="247">
        <v>8</v>
      </c>
      <c r="Q969" s="247">
        <v>8</v>
      </c>
      <c r="R969" s="246" t="e">
        <f>IF(L969="nio",0,IF(L969&gt;0,L969*J969/X969,0))*VLOOKUP(B969,'2-Kosten per locatie'!$A$14:$C$56,3,FALSE)</f>
        <v>#DIV/0!</v>
      </c>
      <c r="S969" s="246" t="e">
        <f>IF(L969="nio",0,IF(M969&gt;0,M969*J969/Y969,0))*VLOOKUP(B969,'2-Kosten per locatie'!$A$14:$C$56,3,FALSE)</f>
        <v>#DIV/0!</v>
      </c>
      <c r="T969" s="246" t="e">
        <f>IF(L969="nio",0,IF(N969&gt;0,N969*J969/Z969,0))*VLOOKUP(B969,'2-Kosten per locatie'!$A$14:$C$56,3,FALSE)</f>
        <v>#DIV/0!</v>
      </c>
      <c r="U969" s="246" t="e">
        <f>IF(L969="nio",0,IF(O969&gt;0,O969*J969/AA969,0))*VLOOKUP(B969,'2-Kosten per locatie'!$A$14:$C$56,3,FALSE)</f>
        <v>#DIV/0!</v>
      </c>
      <c r="V969" s="246" t="e">
        <f>IF(L969="nio",0,IF(P969&gt;0,P969*J969/Z969,0))*VLOOKUP(B969,'2-Kosten per locatie'!$A$14:$C$56,3,FALSE)</f>
        <v>#DIV/0!</v>
      </c>
      <c r="W969" s="246" t="e">
        <f>IF(L969="nio",0,IF(Q969&gt;0,Q969*J969/AA969,0))*VLOOKUP(B969,'2-Kosten per locatie'!$A$14:$C$56,3,FALSE)</f>
        <v>#DIV/0!</v>
      </c>
      <c r="X969" s="337">
        <f>IF(L969="nio",0,IF(L969&gt;0,VLOOKUP(H969,'3-Productie normen'!A:L,VLOOKUP(L969,'3-Productie normen'!$B$35:$C$38,2,FALSE),FALSE)))</f>
        <v>0</v>
      </c>
      <c r="Y969" s="337">
        <f t="shared" si="214"/>
        <v>0</v>
      </c>
      <c r="Z969" s="337">
        <f t="shared" si="215"/>
        <v>0</v>
      </c>
      <c r="AA969" s="337">
        <f t="shared" si="216"/>
        <v>0</v>
      </c>
      <c r="AB969" s="338" t="str">
        <f>VLOOKUP(H969,'3-Productie normen'!A:O,12,FALSE)</f>
        <v>V</v>
      </c>
      <c r="AC969" s="338"/>
      <c r="AE969" s="339">
        <f t="shared" si="206"/>
        <v>2365.2000000000003</v>
      </c>
    </row>
    <row r="970" spans="1:31" ht="14.1" customHeight="1">
      <c r="A970" s="71">
        <v>970</v>
      </c>
      <c r="B970" s="482" t="s">
        <v>79</v>
      </c>
      <c r="C970" s="482"/>
      <c r="D970" s="485" t="s">
        <v>231</v>
      </c>
      <c r="E970" s="334" t="s">
        <v>916</v>
      </c>
      <c r="F970" s="513" t="s">
        <v>185</v>
      </c>
      <c r="G970" s="298" t="s">
        <v>975</v>
      </c>
      <c r="H970" s="317" t="s">
        <v>144</v>
      </c>
      <c r="I970" s="459" t="s">
        <v>225</v>
      </c>
      <c r="J970" s="341">
        <v>47</v>
      </c>
      <c r="K970" s="336">
        <f t="shared" si="209"/>
        <v>730</v>
      </c>
      <c r="L970" s="247">
        <v>255</v>
      </c>
      <c r="M970" s="247">
        <v>255</v>
      </c>
      <c r="N970" s="247">
        <v>102</v>
      </c>
      <c r="O970" s="247">
        <v>102</v>
      </c>
      <c r="P970" s="247">
        <v>8</v>
      </c>
      <c r="Q970" s="247">
        <v>8</v>
      </c>
      <c r="R970" s="246" t="e">
        <f>IF(L970="nio",0,IF(L970&gt;0,L970*J970/X970,0))*VLOOKUP(B970,'2-Kosten per locatie'!$A$14:$C$56,3,FALSE)</f>
        <v>#DIV/0!</v>
      </c>
      <c r="S970" s="246" t="e">
        <f>IF(L970="nio",0,IF(M970&gt;0,M970*J970/Y970,0))*VLOOKUP(B970,'2-Kosten per locatie'!$A$14:$C$56,3,FALSE)</f>
        <v>#DIV/0!</v>
      </c>
      <c r="T970" s="246" t="e">
        <f>IF(L970="nio",0,IF(N970&gt;0,N970*J970/Z970,0))*VLOOKUP(B970,'2-Kosten per locatie'!$A$14:$C$56,3,FALSE)</f>
        <v>#DIV/0!</v>
      </c>
      <c r="U970" s="246" t="e">
        <f>IF(L970="nio",0,IF(O970&gt;0,O970*J970/AA970,0))*VLOOKUP(B970,'2-Kosten per locatie'!$A$14:$C$56,3,FALSE)</f>
        <v>#DIV/0!</v>
      </c>
      <c r="V970" s="246" t="e">
        <f>IF(L970="nio",0,IF(P970&gt;0,P970*J970/Z970,0))*VLOOKUP(B970,'2-Kosten per locatie'!$A$14:$C$56,3,FALSE)</f>
        <v>#DIV/0!</v>
      </c>
      <c r="W970" s="246" t="e">
        <f>IF(L970="nio",0,IF(Q970&gt;0,Q970*J970/AA970,0))*VLOOKUP(B970,'2-Kosten per locatie'!$A$14:$C$56,3,FALSE)</f>
        <v>#DIV/0!</v>
      </c>
      <c r="X970" s="337">
        <f>IF(L970="nio",0,IF(L970&gt;0,VLOOKUP(H970,'3-Productie normen'!A:L,VLOOKUP(L970,'3-Productie normen'!$B$35:$C$38,2,FALSE),FALSE)))</f>
        <v>0</v>
      </c>
      <c r="Y970" s="337">
        <f t="shared" si="214"/>
        <v>0</v>
      </c>
      <c r="Z970" s="337">
        <f t="shared" si="215"/>
        <v>0</v>
      </c>
      <c r="AA970" s="337">
        <f t="shared" si="216"/>
        <v>0</v>
      </c>
      <c r="AB970" s="338" t="str">
        <f>VLOOKUP(H970,'3-Productie normen'!A:O,12,FALSE)</f>
        <v>B</v>
      </c>
      <c r="AC970" s="338"/>
      <c r="AE970" s="339">
        <f t="shared" ref="AE970:AE1033" si="223">K970*J970</f>
        <v>34310</v>
      </c>
    </row>
    <row r="971" spans="1:31" ht="14.1" customHeight="1">
      <c r="A971" s="71">
        <v>971</v>
      </c>
      <c r="B971" s="482" t="s">
        <v>79</v>
      </c>
      <c r="C971" s="482"/>
      <c r="D971" s="485" t="s">
        <v>231</v>
      </c>
      <c r="E971" s="334" t="s">
        <v>917</v>
      </c>
      <c r="F971" s="513" t="s">
        <v>185</v>
      </c>
      <c r="G971" s="298" t="s">
        <v>1002</v>
      </c>
      <c r="H971" s="314" t="s">
        <v>141</v>
      </c>
      <c r="I971" s="69" t="s">
        <v>920</v>
      </c>
      <c r="J971" s="341">
        <v>6</v>
      </c>
      <c r="K971" s="336">
        <f t="shared" ref="K971:K1073" si="224">SUM(L971:Q971)</f>
        <v>730</v>
      </c>
      <c r="L971" s="247">
        <v>255</v>
      </c>
      <c r="M971" s="247">
        <v>255</v>
      </c>
      <c r="N971" s="247">
        <v>102</v>
      </c>
      <c r="O971" s="247">
        <v>102</v>
      </c>
      <c r="P971" s="247">
        <v>8</v>
      </c>
      <c r="Q971" s="247">
        <v>8</v>
      </c>
      <c r="R971" s="246" t="e">
        <f>IF(L971="nio",0,IF(L971&gt;0,L971*J971/X971,0))*VLOOKUP(B971,'2-Kosten per locatie'!$A$14:$C$56,3,FALSE)</f>
        <v>#DIV/0!</v>
      </c>
      <c r="S971" s="246" t="e">
        <f>IF(L971="nio",0,IF(M971&gt;0,M971*J971/Y971,0))*VLOOKUP(B971,'2-Kosten per locatie'!$A$14:$C$56,3,FALSE)</f>
        <v>#DIV/0!</v>
      </c>
      <c r="T971" s="246" t="e">
        <f>IF(L971="nio",0,IF(N971&gt;0,N971*J971/Z971,0))*VLOOKUP(B971,'2-Kosten per locatie'!$A$14:$C$56,3,FALSE)</f>
        <v>#DIV/0!</v>
      </c>
      <c r="U971" s="246" t="e">
        <f>IF(L971="nio",0,IF(O971&gt;0,O971*J971/AA971,0))*VLOOKUP(B971,'2-Kosten per locatie'!$A$14:$C$56,3,FALSE)</f>
        <v>#DIV/0!</v>
      </c>
      <c r="V971" s="246" t="e">
        <f>IF(L971="nio",0,IF(P971&gt;0,P971*J971/Z971,0))*VLOOKUP(B971,'2-Kosten per locatie'!$A$14:$C$56,3,FALSE)</f>
        <v>#DIV/0!</v>
      </c>
      <c r="W971" s="246" t="e">
        <f>IF(L971="nio",0,IF(Q971&gt;0,Q971*J971/AA971,0))*VLOOKUP(B971,'2-Kosten per locatie'!$A$14:$C$56,3,FALSE)</f>
        <v>#DIV/0!</v>
      </c>
      <c r="X971" s="337">
        <f>IF(L971="nio",0,IF(L971&gt;0,VLOOKUP(H971,'3-Productie normen'!A:L,VLOOKUP(L971,'3-Productie normen'!$B$35:$C$38,2,FALSE),FALSE)))</f>
        <v>0</v>
      </c>
      <c r="Y971" s="337">
        <f t="shared" si="214"/>
        <v>0</v>
      </c>
      <c r="Z971" s="337">
        <f t="shared" si="215"/>
        <v>0</v>
      </c>
      <c r="AA971" s="337">
        <f t="shared" si="216"/>
        <v>0</v>
      </c>
      <c r="AB971" s="338" t="str">
        <f>VLOOKUP(H971,'3-Productie normen'!A:O,12,FALSE)</f>
        <v>S</v>
      </c>
      <c r="AC971" s="338"/>
      <c r="AE971" s="339">
        <f t="shared" si="223"/>
        <v>4380</v>
      </c>
    </row>
    <row r="972" spans="1:31" ht="14.1" customHeight="1">
      <c r="A972" s="71">
        <v>972</v>
      </c>
      <c r="B972" s="482" t="s">
        <v>53</v>
      </c>
      <c r="C972" s="482"/>
      <c r="D972" s="485" t="s">
        <v>231</v>
      </c>
      <c r="E972" s="334" t="s">
        <v>812</v>
      </c>
      <c r="F972" s="513" t="s">
        <v>185</v>
      </c>
      <c r="G972" s="298" t="s">
        <v>1073</v>
      </c>
      <c r="H972" s="298" t="s">
        <v>141</v>
      </c>
      <c r="I972" s="500" t="s">
        <v>1074</v>
      </c>
      <c r="J972" s="341">
        <v>18.399999999999999</v>
      </c>
      <c r="K972" s="336">
        <f t="shared" si="224"/>
        <v>730</v>
      </c>
      <c r="L972" s="247">
        <v>255</v>
      </c>
      <c r="M972" s="247">
        <v>255</v>
      </c>
      <c r="N972" s="247">
        <v>102</v>
      </c>
      <c r="O972" s="247">
        <v>102</v>
      </c>
      <c r="P972" s="247">
        <v>8</v>
      </c>
      <c r="Q972" s="247">
        <v>8</v>
      </c>
      <c r="R972" s="246" t="e">
        <f>IF(L972="nio",0,IF(L972&gt;0,L972*J972/X972,0))*VLOOKUP(B972,'2-Kosten per locatie'!$A$14:$C$56,3,FALSE)</f>
        <v>#DIV/0!</v>
      </c>
      <c r="S972" s="246" t="e">
        <f>IF(L972="nio",0,IF(M972&gt;0,M972*J972/Y972,0))*VLOOKUP(B972,'2-Kosten per locatie'!$A$14:$C$56,3,FALSE)</f>
        <v>#DIV/0!</v>
      </c>
      <c r="T972" s="246" t="e">
        <f>IF(L972="nio",0,IF(N972&gt;0,N972*J972/Z972,0))*VLOOKUP(B972,'2-Kosten per locatie'!$A$14:$C$56,3,FALSE)</f>
        <v>#DIV/0!</v>
      </c>
      <c r="U972" s="246" t="e">
        <f>IF(L972="nio",0,IF(O972&gt;0,O972*J972/AA972,0))*VLOOKUP(B972,'2-Kosten per locatie'!$A$14:$C$56,3,FALSE)</f>
        <v>#DIV/0!</v>
      </c>
      <c r="V972" s="246" t="e">
        <f>IF(L972="nio",0,IF(P972&gt;0,P972*J972/Z972,0))*VLOOKUP(B972,'2-Kosten per locatie'!$A$14:$C$56,3,FALSE)</f>
        <v>#DIV/0!</v>
      </c>
      <c r="W972" s="246" t="e">
        <f>IF(L972="nio",0,IF(Q972&gt;0,Q972*J972/AA972,0))*VLOOKUP(B972,'2-Kosten per locatie'!$A$14:$C$56,3,FALSE)</f>
        <v>#DIV/0!</v>
      </c>
      <c r="X972" s="337">
        <f>IF(L972="nio",0,IF(L972&gt;0,VLOOKUP(H972,'3-Productie normen'!A:L,VLOOKUP(L972,'3-Productie normen'!$B$35:$C$38,2,FALSE),FALSE)))</f>
        <v>0</v>
      </c>
      <c r="Y972" s="337">
        <f t="shared" si="214"/>
        <v>0</v>
      </c>
      <c r="Z972" s="337">
        <f t="shared" si="215"/>
        <v>0</v>
      </c>
      <c r="AA972" s="337">
        <f t="shared" si="216"/>
        <v>0</v>
      </c>
      <c r="AB972" s="338" t="str">
        <f>VLOOKUP(H972,'3-Productie normen'!A:O,12,FALSE)</f>
        <v>S</v>
      </c>
      <c r="AC972" s="338"/>
      <c r="AE972" s="339">
        <f t="shared" si="223"/>
        <v>13431.999999999998</v>
      </c>
    </row>
    <row r="973" spans="1:31" ht="14.1" customHeight="1">
      <c r="A973" s="71">
        <v>973</v>
      </c>
      <c r="B973" s="482" t="s">
        <v>52</v>
      </c>
      <c r="C973" s="482"/>
      <c r="D973" s="485" t="s">
        <v>231</v>
      </c>
      <c r="E973" s="334" t="s">
        <v>1065</v>
      </c>
      <c r="F973" s="513" t="s">
        <v>185</v>
      </c>
      <c r="G973" s="298" t="s">
        <v>285</v>
      </c>
      <c r="H973" s="314" t="s">
        <v>141</v>
      </c>
      <c r="I973" s="69" t="s">
        <v>920</v>
      </c>
      <c r="J973" s="341">
        <v>2.65</v>
      </c>
      <c r="K973" s="336">
        <f t="shared" si="224"/>
        <v>730</v>
      </c>
      <c r="L973" s="247">
        <v>255</v>
      </c>
      <c r="M973" s="247">
        <v>255</v>
      </c>
      <c r="N973" s="247">
        <v>102</v>
      </c>
      <c r="O973" s="247">
        <v>102</v>
      </c>
      <c r="P973" s="247">
        <v>8</v>
      </c>
      <c r="Q973" s="247">
        <v>8</v>
      </c>
      <c r="R973" s="246" t="e">
        <f>IF(L973="nio",0,IF(L973&gt;0,L973*J973/X973,0))*VLOOKUP(B973,'2-Kosten per locatie'!$A$14:$C$56,3,FALSE)</f>
        <v>#DIV/0!</v>
      </c>
      <c r="S973" s="246" t="e">
        <f>IF(L973="nio",0,IF(M973&gt;0,M973*J973/Y973,0))*VLOOKUP(B973,'2-Kosten per locatie'!$A$14:$C$56,3,FALSE)</f>
        <v>#DIV/0!</v>
      </c>
      <c r="T973" s="246" t="e">
        <f>IF(L973="nio",0,IF(N973&gt;0,N973*J973/Z973,0))*VLOOKUP(B973,'2-Kosten per locatie'!$A$14:$C$56,3,FALSE)</f>
        <v>#DIV/0!</v>
      </c>
      <c r="U973" s="246" t="e">
        <f>IF(L973="nio",0,IF(O973&gt;0,O973*J973/AA973,0))*VLOOKUP(B973,'2-Kosten per locatie'!$A$14:$C$56,3,FALSE)</f>
        <v>#DIV/0!</v>
      </c>
      <c r="V973" s="246" t="e">
        <f>IF(L973="nio",0,IF(P973&gt;0,P973*J973/Z973,0))*VLOOKUP(B973,'2-Kosten per locatie'!$A$14:$C$56,3,FALSE)</f>
        <v>#DIV/0!</v>
      </c>
      <c r="W973" s="246" t="e">
        <f>IF(L973="nio",0,IF(Q973&gt;0,Q973*J973/AA973,0))*VLOOKUP(B973,'2-Kosten per locatie'!$A$14:$C$56,3,FALSE)</f>
        <v>#DIV/0!</v>
      </c>
      <c r="X973" s="337">
        <f>IF(L973="nio",0,IF(L973&gt;0,VLOOKUP(H973,'3-Productie normen'!A:L,VLOOKUP(L973,'3-Productie normen'!$B$35:$C$38,2,FALSE),FALSE)))</f>
        <v>0</v>
      </c>
      <c r="Y973" s="337">
        <f t="shared" si="214"/>
        <v>0</v>
      </c>
      <c r="Z973" s="337">
        <f t="shared" si="215"/>
        <v>0</v>
      </c>
      <c r="AA973" s="337">
        <f t="shared" si="216"/>
        <v>0</v>
      </c>
      <c r="AB973" s="338" t="str">
        <f>VLOOKUP(H973,'3-Productie normen'!A:O,12,FALSE)</f>
        <v>S</v>
      </c>
      <c r="AC973" s="338"/>
      <c r="AE973" s="339">
        <f t="shared" si="223"/>
        <v>1934.5</v>
      </c>
    </row>
    <row r="974" spans="1:31" ht="14.1" customHeight="1">
      <c r="A974" s="71">
        <v>974</v>
      </c>
      <c r="B974" s="482" t="s">
        <v>52</v>
      </c>
      <c r="C974" s="482"/>
      <c r="D974" s="485" t="s">
        <v>231</v>
      </c>
      <c r="E974" s="334" t="s">
        <v>1066</v>
      </c>
      <c r="F974" s="513" t="s">
        <v>185</v>
      </c>
      <c r="G974" s="298" t="s">
        <v>285</v>
      </c>
      <c r="H974" s="314" t="s">
        <v>141</v>
      </c>
      <c r="I974" s="69" t="s">
        <v>920</v>
      </c>
      <c r="J974" s="341">
        <v>1.1399999999999999</v>
      </c>
      <c r="K974" s="336">
        <f t="shared" si="224"/>
        <v>730</v>
      </c>
      <c r="L974" s="247">
        <v>255</v>
      </c>
      <c r="M974" s="247">
        <v>255</v>
      </c>
      <c r="N974" s="247">
        <v>102</v>
      </c>
      <c r="O974" s="247">
        <v>102</v>
      </c>
      <c r="P974" s="247">
        <v>8</v>
      </c>
      <c r="Q974" s="247">
        <v>8</v>
      </c>
      <c r="R974" s="246" t="e">
        <f>IF(L974="nio",0,IF(L974&gt;0,L974*J974/X974,0))*VLOOKUP(B974,'2-Kosten per locatie'!$A$14:$C$56,3,FALSE)</f>
        <v>#DIV/0!</v>
      </c>
      <c r="S974" s="246" t="e">
        <f>IF(L974="nio",0,IF(M974&gt;0,M974*J974/Y974,0))*VLOOKUP(B974,'2-Kosten per locatie'!$A$14:$C$56,3,FALSE)</f>
        <v>#DIV/0!</v>
      </c>
      <c r="T974" s="246" t="e">
        <f>IF(L974="nio",0,IF(N974&gt;0,N974*J974/Z974,0))*VLOOKUP(B974,'2-Kosten per locatie'!$A$14:$C$56,3,FALSE)</f>
        <v>#DIV/0!</v>
      </c>
      <c r="U974" s="246" t="e">
        <f>IF(L974="nio",0,IF(O974&gt;0,O974*J974/AA974,0))*VLOOKUP(B974,'2-Kosten per locatie'!$A$14:$C$56,3,FALSE)</f>
        <v>#DIV/0!</v>
      </c>
      <c r="V974" s="246" t="e">
        <f>IF(L974="nio",0,IF(P974&gt;0,P974*J974/Z974,0))*VLOOKUP(B974,'2-Kosten per locatie'!$A$14:$C$56,3,FALSE)</f>
        <v>#DIV/0!</v>
      </c>
      <c r="W974" s="246" t="e">
        <f>IF(L974="nio",0,IF(Q974&gt;0,Q974*J974/AA974,0))*VLOOKUP(B974,'2-Kosten per locatie'!$A$14:$C$56,3,FALSE)</f>
        <v>#DIV/0!</v>
      </c>
      <c r="X974" s="337">
        <f>IF(L974="nio",0,IF(L974&gt;0,VLOOKUP(H974,'3-Productie normen'!A:L,VLOOKUP(L974,'3-Productie normen'!$B$35:$C$38,2,FALSE),FALSE)))</f>
        <v>0</v>
      </c>
      <c r="Y974" s="337">
        <f t="shared" si="214"/>
        <v>0</v>
      </c>
      <c r="Z974" s="337">
        <f t="shared" si="215"/>
        <v>0</v>
      </c>
      <c r="AA974" s="337">
        <f t="shared" si="216"/>
        <v>0</v>
      </c>
      <c r="AB974" s="338" t="str">
        <f>VLOOKUP(H974,'3-Productie normen'!A:O,12,FALSE)</f>
        <v>S</v>
      </c>
      <c r="AC974" s="338"/>
      <c r="AE974" s="339">
        <f t="shared" si="223"/>
        <v>832.19999999999993</v>
      </c>
    </row>
    <row r="975" spans="1:31" ht="14.1" customHeight="1">
      <c r="A975" s="71">
        <v>975</v>
      </c>
      <c r="B975" s="482" t="s">
        <v>52</v>
      </c>
      <c r="C975" s="482"/>
      <c r="D975" s="485" t="s">
        <v>231</v>
      </c>
      <c r="E975" s="334" t="s">
        <v>1067</v>
      </c>
      <c r="F975" s="513" t="s">
        <v>185</v>
      </c>
      <c r="G975" s="298" t="s">
        <v>285</v>
      </c>
      <c r="H975" s="314" t="s">
        <v>141</v>
      </c>
      <c r="I975" s="69" t="s">
        <v>920</v>
      </c>
      <c r="J975" s="341">
        <v>1.43</v>
      </c>
      <c r="K975" s="336">
        <f t="shared" si="224"/>
        <v>730</v>
      </c>
      <c r="L975" s="247">
        <v>255</v>
      </c>
      <c r="M975" s="247">
        <v>255</v>
      </c>
      <c r="N975" s="247">
        <v>102</v>
      </c>
      <c r="O975" s="247">
        <v>102</v>
      </c>
      <c r="P975" s="247">
        <v>8</v>
      </c>
      <c r="Q975" s="247">
        <v>8</v>
      </c>
      <c r="R975" s="246" t="e">
        <f>IF(L975="nio",0,IF(L975&gt;0,L975*J975/X975,0))*VLOOKUP(B975,'2-Kosten per locatie'!$A$14:$C$56,3,FALSE)</f>
        <v>#DIV/0!</v>
      </c>
      <c r="S975" s="246" t="e">
        <f>IF(L975="nio",0,IF(M975&gt;0,M975*J975/Y975,0))*VLOOKUP(B975,'2-Kosten per locatie'!$A$14:$C$56,3,FALSE)</f>
        <v>#DIV/0!</v>
      </c>
      <c r="T975" s="246" t="e">
        <f>IF(L975="nio",0,IF(N975&gt;0,N975*J975/Z975,0))*VLOOKUP(B975,'2-Kosten per locatie'!$A$14:$C$56,3,FALSE)</f>
        <v>#DIV/0!</v>
      </c>
      <c r="U975" s="246" t="e">
        <f>IF(L975="nio",0,IF(O975&gt;0,O975*J975/AA975,0))*VLOOKUP(B975,'2-Kosten per locatie'!$A$14:$C$56,3,FALSE)</f>
        <v>#DIV/0!</v>
      </c>
      <c r="V975" s="246" t="e">
        <f>IF(L975="nio",0,IF(P975&gt;0,P975*J975/Z975,0))*VLOOKUP(B975,'2-Kosten per locatie'!$A$14:$C$56,3,FALSE)</f>
        <v>#DIV/0!</v>
      </c>
      <c r="W975" s="246" t="e">
        <f>IF(L975="nio",0,IF(Q975&gt;0,Q975*J975/AA975,0))*VLOOKUP(B975,'2-Kosten per locatie'!$A$14:$C$56,3,FALSE)</f>
        <v>#DIV/0!</v>
      </c>
      <c r="X975" s="337">
        <f>IF(L975="nio",0,IF(L975&gt;0,VLOOKUP(H975,'3-Productie normen'!A:L,VLOOKUP(L975,'3-Productie normen'!$B$35:$C$38,2,FALSE),FALSE)))</f>
        <v>0</v>
      </c>
      <c r="Y975" s="337">
        <f t="shared" si="214"/>
        <v>0</v>
      </c>
      <c r="Z975" s="337">
        <f t="shared" si="215"/>
        <v>0</v>
      </c>
      <c r="AA975" s="337">
        <f t="shared" si="216"/>
        <v>0</v>
      </c>
      <c r="AB975" s="338" t="str">
        <f>VLOOKUP(H975,'3-Productie normen'!A:O,12,FALSE)</f>
        <v>S</v>
      </c>
      <c r="AC975" s="338"/>
      <c r="AE975" s="339">
        <f t="shared" si="223"/>
        <v>1043.8999999999999</v>
      </c>
    </row>
    <row r="976" spans="1:31" ht="14.1" customHeight="1">
      <c r="A976" s="71">
        <v>976</v>
      </c>
      <c r="B976" s="482" t="s">
        <v>52</v>
      </c>
      <c r="C976" s="482"/>
      <c r="D976" s="485" t="s">
        <v>231</v>
      </c>
      <c r="E976" s="334" t="s">
        <v>1069</v>
      </c>
      <c r="F976" s="513" t="s">
        <v>197</v>
      </c>
      <c r="G976" s="298" t="s">
        <v>301</v>
      </c>
      <c r="H976" s="317" t="s">
        <v>148</v>
      </c>
      <c r="I976" s="69" t="s">
        <v>927</v>
      </c>
      <c r="J976" s="341">
        <v>0</v>
      </c>
      <c r="K976" s="336">
        <f t="shared" ref="K976" si="225">SUM(L976:Q976)</f>
        <v>0</v>
      </c>
      <c r="L976" s="247" t="s">
        <v>199</v>
      </c>
      <c r="M976" s="247"/>
      <c r="N976" s="247"/>
      <c r="O976" s="247"/>
      <c r="P976" s="247"/>
      <c r="Q976" s="247"/>
      <c r="R976" s="246">
        <f>IF(L976="nio",0,IF(L976&gt;0,L976*J976/X976,0))*VLOOKUP(B976,'2-Kosten per locatie'!$A$14:$C$56,3,FALSE)</f>
        <v>0</v>
      </c>
      <c r="S976" s="246">
        <f>IF(L976="nio",0,IF(M976&gt;0,M976*J976/Y976,0))*VLOOKUP(B976,'2-Kosten per locatie'!$A$14:$C$56,3,FALSE)</f>
        <v>0</v>
      </c>
      <c r="T976" s="246">
        <f>IF(L976="nio",0,IF(N976&gt;0,N976*J976/Z976,0))*VLOOKUP(B976,'2-Kosten per locatie'!$A$14:$C$56,3,FALSE)</f>
        <v>0</v>
      </c>
      <c r="U976" s="246">
        <f>IF(L976="nio",0,IF(O976&gt;0,O976*J976/AA976,0))*VLOOKUP(B976,'2-Kosten per locatie'!$A$14:$C$56,3,FALSE)</f>
        <v>0</v>
      </c>
      <c r="V976" s="246">
        <f>IF(L976="nio",0,IF(P976&gt;0,P976*J976/Z976,0))*VLOOKUP(B976,'2-Kosten per locatie'!$A$14:$C$56,3,FALSE)</f>
        <v>0</v>
      </c>
      <c r="W976" s="246">
        <f>IF(L976="nio",0,IF(Q976&gt;0,Q976*J976/AA976,0))*VLOOKUP(B976,'2-Kosten per locatie'!$A$14:$C$56,3,FALSE)</f>
        <v>0</v>
      </c>
      <c r="X976" s="337">
        <f>IF(L976="nio",0,IF(L976&gt;0,VLOOKUP(H976,'3-Productie normen'!A:L,VLOOKUP(L976,'3-Productie normen'!$B$35:$C$38,2,FALSE),FALSE)))</f>
        <v>0</v>
      </c>
      <c r="Y976" s="337">
        <f t="shared" si="214"/>
        <v>0</v>
      </c>
      <c r="Z976" s="337">
        <f t="shared" si="215"/>
        <v>0</v>
      </c>
      <c r="AA976" s="337">
        <f t="shared" si="216"/>
        <v>0</v>
      </c>
      <c r="AB976" s="338">
        <f>VLOOKUP(H976,'3-Productie normen'!A:O,12,FALSE)</f>
        <v>0</v>
      </c>
      <c r="AC976" s="338"/>
      <c r="AE976" s="339">
        <f t="shared" si="223"/>
        <v>0</v>
      </c>
    </row>
    <row r="977" spans="1:31" ht="14.1" customHeight="1">
      <c r="A977" s="71">
        <v>977</v>
      </c>
      <c r="B977" s="482" t="s">
        <v>52</v>
      </c>
      <c r="C977" s="482"/>
      <c r="D977" s="485" t="s">
        <v>231</v>
      </c>
      <c r="E977" s="334" t="s">
        <v>1070</v>
      </c>
      <c r="F977" s="513" t="s">
        <v>185</v>
      </c>
      <c r="G977" s="298" t="s">
        <v>310</v>
      </c>
      <c r="H977" s="314" t="s">
        <v>128</v>
      </c>
      <c r="I977" s="459" t="s">
        <v>225</v>
      </c>
      <c r="J977" s="341">
        <v>18.03</v>
      </c>
      <c r="K977" s="336">
        <f t="shared" si="224"/>
        <v>730</v>
      </c>
      <c r="L977" s="247">
        <v>255</v>
      </c>
      <c r="M977" s="247">
        <v>255</v>
      </c>
      <c r="N977" s="247">
        <v>102</v>
      </c>
      <c r="O977" s="247">
        <v>102</v>
      </c>
      <c r="P977" s="247">
        <v>8</v>
      </c>
      <c r="Q977" s="247">
        <v>8</v>
      </c>
      <c r="R977" s="246" t="e">
        <f>IF(L977="nio",0,IF(L977&gt;0,L977*J977/X977,0))*VLOOKUP(B977,'2-Kosten per locatie'!$A$14:$C$56,3,FALSE)</f>
        <v>#DIV/0!</v>
      </c>
      <c r="S977" s="246" t="e">
        <f>IF(L977="nio",0,IF(M977&gt;0,M977*J977/Y977,0))*VLOOKUP(B977,'2-Kosten per locatie'!$A$14:$C$56,3,FALSE)</f>
        <v>#DIV/0!</v>
      </c>
      <c r="T977" s="246" t="e">
        <f>IF(L977="nio",0,IF(N977&gt;0,N977*J977/Z977,0))*VLOOKUP(B977,'2-Kosten per locatie'!$A$14:$C$56,3,FALSE)</f>
        <v>#DIV/0!</v>
      </c>
      <c r="U977" s="246" t="e">
        <f>IF(L977="nio",0,IF(O977&gt;0,O977*J977/AA977,0))*VLOOKUP(B977,'2-Kosten per locatie'!$A$14:$C$56,3,FALSE)</f>
        <v>#DIV/0!</v>
      </c>
      <c r="V977" s="246" t="e">
        <f>IF(L977="nio",0,IF(P977&gt;0,P977*J977/Z977,0))*VLOOKUP(B977,'2-Kosten per locatie'!$A$14:$C$56,3,FALSE)</f>
        <v>#DIV/0!</v>
      </c>
      <c r="W977" s="246" t="e">
        <f>IF(L977="nio",0,IF(Q977&gt;0,Q977*J977/AA977,0))*VLOOKUP(B977,'2-Kosten per locatie'!$A$14:$C$56,3,FALSE)</f>
        <v>#DIV/0!</v>
      </c>
      <c r="X977" s="337">
        <f>IF(L977="nio",0,IF(L977&gt;0,VLOOKUP(H977,'3-Productie normen'!A:L,VLOOKUP(L977,'3-Productie normen'!$B$35:$C$38,2,FALSE),FALSE)))</f>
        <v>0</v>
      </c>
      <c r="Y977" s="337">
        <f t="shared" si="214"/>
        <v>0</v>
      </c>
      <c r="Z977" s="337">
        <f t="shared" si="215"/>
        <v>0</v>
      </c>
      <c r="AA977" s="337">
        <f t="shared" si="216"/>
        <v>0</v>
      </c>
      <c r="AB977" s="338" t="str">
        <f>VLOOKUP(H977,'3-Productie normen'!A:O,12,FALSE)</f>
        <v>B</v>
      </c>
      <c r="AC977" s="338"/>
      <c r="AE977" s="339">
        <f t="shared" si="223"/>
        <v>13161.900000000001</v>
      </c>
    </row>
    <row r="978" spans="1:31" ht="14.1" customHeight="1">
      <c r="A978" s="71">
        <v>978</v>
      </c>
      <c r="B978" s="482" t="s">
        <v>52</v>
      </c>
      <c r="C978" s="482"/>
      <c r="D978" s="485" t="s">
        <v>231</v>
      </c>
      <c r="E978" s="334" t="s">
        <v>1071</v>
      </c>
      <c r="F978" s="513" t="s">
        <v>197</v>
      </c>
      <c r="G978" s="298" t="s">
        <v>554</v>
      </c>
      <c r="H978" s="317" t="s">
        <v>148</v>
      </c>
      <c r="I978" s="69" t="s">
        <v>927</v>
      </c>
      <c r="J978" s="341">
        <v>0</v>
      </c>
      <c r="K978" s="336">
        <f t="shared" ref="K978:K979" si="226">SUM(L978:Q978)</f>
        <v>0</v>
      </c>
      <c r="L978" s="247" t="s">
        <v>199</v>
      </c>
      <c r="M978" s="247"/>
      <c r="N978" s="247"/>
      <c r="O978" s="247"/>
      <c r="P978" s="247"/>
      <c r="Q978" s="247"/>
      <c r="R978" s="246">
        <f>IF(L978="nio",0,IF(L978&gt;0,L978*J978/X978,0))*VLOOKUP(B978,'2-Kosten per locatie'!$A$14:$C$56,3,FALSE)</f>
        <v>0</v>
      </c>
      <c r="S978" s="246">
        <f>IF(L978="nio",0,IF(M978&gt;0,M978*J978/Y978,0))*VLOOKUP(B978,'2-Kosten per locatie'!$A$14:$C$56,3,FALSE)</f>
        <v>0</v>
      </c>
      <c r="T978" s="246">
        <f>IF(L978="nio",0,IF(N978&gt;0,N978*J978/Z978,0))*VLOOKUP(B978,'2-Kosten per locatie'!$A$14:$C$56,3,FALSE)</f>
        <v>0</v>
      </c>
      <c r="U978" s="246">
        <f>IF(L978="nio",0,IF(O978&gt;0,O978*J978/AA978,0))*VLOOKUP(B978,'2-Kosten per locatie'!$A$14:$C$56,3,FALSE)</f>
        <v>0</v>
      </c>
      <c r="V978" s="246">
        <f>IF(L978="nio",0,IF(P978&gt;0,P978*J978/Z978,0))*VLOOKUP(B978,'2-Kosten per locatie'!$A$14:$C$56,3,FALSE)</f>
        <v>0</v>
      </c>
      <c r="W978" s="246">
        <f>IF(L978="nio",0,IF(Q978&gt;0,Q978*J978/AA978,0))*VLOOKUP(B978,'2-Kosten per locatie'!$A$14:$C$56,3,FALSE)</f>
        <v>0</v>
      </c>
      <c r="X978" s="337">
        <f>IF(L978="nio",0,IF(L978&gt;0,VLOOKUP(H978,'3-Productie normen'!A:L,VLOOKUP(L978,'3-Productie normen'!$B$35:$C$38,2,FALSE),FALSE)))</f>
        <v>0</v>
      </c>
      <c r="Y978" s="337">
        <f t="shared" si="214"/>
        <v>0</v>
      </c>
      <c r="Z978" s="337">
        <f t="shared" si="215"/>
        <v>0</v>
      </c>
      <c r="AA978" s="337">
        <f t="shared" si="216"/>
        <v>0</v>
      </c>
      <c r="AB978" s="338">
        <f>VLOOKUP(H978,'3-Productie normen'!A:O,12,FALSE)</f>
        <v>0</v>
      </c>
      <c r="AC978" s="338"/>
      <c r="AE978" s="339">
        <f t="shared" si="223"/>
        <v>0</v>
      </c>
    </row>
    <row r="979" spans="1:31" ht="14.1" customHeight="1">
      <c r="A979" s="71">
        <v>979</v>
      </c>
      <c r="B979" s="482" t="s">
        <v>52</v>
      </c>
      <c r="C979" s="482"/>
      <c r="D979" s="485" t="s">
        <v>231</v>
      </c>
      <c r="E979" s="334" t="s">
        <v>1072</v>
      </c>
      <c r="F979" s="513" t="s">
        <v>197</v>
      </c>
      <c r="G979" s="298" t="s">
        <v>301</v>
      </c>
      <c r="H979" s="317" t="s">
        <v>148</v>
      </c>
      <c r="I979" s="69" t="s">
        <v>927</v>
      </c>
      <c r="J979" s="341">
        <v>0</v>
      </c>
      <c r="K979" s="336">
        <f t="shared" si="226"/>
        <v>0</v>
      </c>
      <c r="L979" s="247" t="s">
        <v>199</v>
      </c>
      <c r="M979" s="247"/>
      <c r="N979" s="247"/>
      <c r="O979" s="247"/>
      <c r="P979" s="247"/>
      <c r="Q979" s="247"/>
      <c r="R979" s="246">
        <f>IF(L979="nio",0,IF(L979&gt;0,L979*J979/X979,0))*VLOOKUP(B979,'2-Kosten per locatie'!$A$14:$C$56,3,FALSE)</f>
        <v>0</v>
      </c>
      <c r="S979" s="246">
        <f>IF(L979="nio",0,IF(M979&gt;0,M979*J979/Y979,0))*VLOOKUP(B979,'2-Kosten per locatie'!$A$14:$C$56,3,FALSE)</f>
        <v>0</v>
      </c>
      <c r="T979" s="246">
        <f>IF(L979="nio",0,IF(N979&gt;0,N979*J979/Z979,0))*VLOOKUP(B979,'2-Kosten per locatie'!$A$14:$C$56,3,FALSE)</f>
        <v>0</v>
      </c>
      <c r="U979" s="246">
        <f>IF(L979="nio",0,IF(O979&gt;0,O979*J979/AA979,0))*VLOOKUP(B979,'2-Kosten per locatie'!$A$14:$C$56,3,FALSE)</f>
        <v>0</v>
      </c>
      <c r="V979" s="246">
        <f>IF(L979="nio",0,IF(P979&gt;0,P979*J979/Z979,0))*VLOOKUP(B979,'2-Kosten per locatie'!$A$14:$C$56,3,FALSE)</f>
        <v>0</v>
      </c>
      <c r="W979" s="246">
        <f>IF(L979="nio",0,IF(Q979&gt;0,Q979*J979/AA979,0))*VLOOKUP(B979,'2-Kosten per locatie'!$A$14:$C$56,3,FALSE)</f>
        <v>0</v>
      </c>
      <c r="X979" s="337">
        <f>IF(L979="nio",0,IF(L979&gt;0,VLOOKUP(H979,'3-Productie normen'!A:L,VLOOKUP(L979,'3-Productie normen'!$B$35:$C$38,2,FALSE),FALSE)))</f>
        <v>0</v>
      </c>
      <c r="Y979" s="337">
        <f t="shared" si="214"/>
        <v>0</v>
      </c>
      <c r="Z979" s="337">
        <f t="shared" si="215"/>
        <v>0</v>
      </c>
      <c r="AA979" s="337">
        <f t="shared" si="216"/>
        <v>0</v>
      </c>
      <c r="AB979" s="338">
        <f>VLOOKUP(H979,'3-Productie normen'!A:O,12,FALSE)</f>
        <v>0</v>
      </c>
      <c r="AC979" s="338"/>
      <c r="AE979" s="339">
        <f t="shared" si="223"/>
        <v>0</v>
      </c>
    </row>
    <row r="980" spans="1:31" ht="14.1" customHeight="1">
      <c r="A980" s="71">
        <v>980</v>
      </c>
      <c r="B980" s="482" t="s">
        <v>52</v>
      </c>
      <c r="C980" s="482"/>
      <c r="D980" s="485" t="s">
        <v>231</v>
      </c>
      <c r="E980" s="334" t="s">
        <v>1075</v>
      </c>
      <c r="F980" s="513" t="s">
        <v>185</v>
      </c>
      <c r="G980" s="298" t="s">
        <v>310</v>
      </c>
      <c r="H980" s="314" t="s">
        <v>128</v>
      </c>
      <c r="I980" s="459" t="s">
        <v>225</v>
      </c>
      <c r="J980" s="341">
        <v>11.52</v>
      </c>
      <c r="K980" s="336">
        <f t="shared" si="224"/>
        <v>730</v>
      </c>
      <c r="L980" s="247">
        <v>255</v>
      </c>
      <c r="M980" s="247">
        <v>255</v>
      </c>
      <c r="N980" s="247">
        <v>102</v>
      </c>
      <c r="O980" s="247">
        <v>102</v>
      </c>
      <c r="P980" s="247">
        <v>8</v>
      </c>
      <c r="Q980" s="247">
        <v>8</v>
      </c>
      <c r="R980" s="246" t="e">
        <f>IF(L980="nio",0,IF(L980&gt;0,L980*J980/X980,0))*VLOOKUP(B980,'2-Kosten per locatie'!$A$14:$C$56,3,FALSE)</f>
        <v>#DIV/0!</v>
      </c>
      <c r="S980" s="246" t="e">
        <f>IF(L980="nio",0,IF(M980&gt;0,M980*J980/Y980,0))*VLOOKUP(B980,'2-Kosten per locatie'!$A$14:$C$56,3,FALSE)</f>
        <v>#DIV/0!</v>
      </c>
      <c r="T980" s="246" t="e">
        <f>IF(L980="nio",0,IF(N980&gt;0,N980*J980/Z980,0))*VLOOKUP(B980,'2-Kosten per locatie'!$A$14:$C$56,3,FALSE)</f>
        <v>#DIV/0!</v>
      </c>
      <c r="U980" s="246" t="e">
        <f>IF(L980="nio",0,IF(O980&gt;0,O980*J980/AA980,0))*VLOOKUP(B980,'2-Kosten per locatie'!$A$14:$C$56,3,FALSE)</f>
        <v>#DIV/0!</v>
      </c>
      <c r="V980" s="246" t="e">
        <f>IF(L980="nio",0,IF(P980&gt;0,P980*J980/Z980,0))*VLOOKUP(B980,'2-Kosten per locatie'!$A$14:$C$56,3,FALSE)</f>
        <v>#DIV/0!</v>
      </c>
      <c r="W980" s="246" t="e">
        <f>IF(L980="nio",0,IF(Q980&gt;0,Q980*J980/AA980,0))*VLOOKUP(B980,'2-Kosten per locatie'!$A$14:$C$56,3,FALSE)</f>
        <v>#DIV/0!</v>
      </c>
      <c r="X980" s="337">
        <f>IF(L980="nio",0,IF(L980&gt;0,VLOOKUP(H980,'3-Productie normen'!A:L,VLOOKUP(L980,'3-Productie normen'!$B$35:$C$38,2,FALSE),FALSE)))</f>
        <v>0</v>
      </c>
      <c r="Y980" s="337">
        <f t="shared" si="214"/>
        <v>0</v>
      </c>
      <c r="Z980" s="337">
        <f t="shared" si="215"/>
        <v>0</v>
      </c>
      <c r="AA980" s="337">
        <f t="shared" si="216"/>
        <v>0</v>
      </c>
      <c r="AB980" s="338" t="str">
        <f>VLOOKUP(H980,'3-Productie normen'!A:O,12,FALSE)</f>
        <v>B</v>
      </c>
      <c r="AC980" s="338"/>
      <c r="AE980" s="339">
        <f t="shared" si="223"/>
        <v>8409.6</v>
      </c>
    </row>
    <row r="981" spans="1:31" ht="14.1" customHeight="1">
      <c r="A981" s="71">
        <v>981</v>
      </c>
      <c r="B981" s="482" t="s">
        <v>52</v>
      </c>
      <c r="C981" s="482"/>
      <c r="D981" s="485" t="s">
        <v>231</v>
      </c>
      <c r="E981" s="334" t="s">
        <v>997</v>
      </c>
      <c r="F981" s="513" t="s">
        <v>197</v>
      </c>
      <c r="G981" s="298" t="s">
        <v>301</v>
      </c>
      <c r="H981" s="317" t="s">
        <v>148</v>
      </c>
      <c r="I981" s="69" t="s">
        <v>927</v>
      </c>
      <c r="J981" s="341">
        <v>0</v>
      </c>
      <c r="K981" s="336">
        <f t="shared" ref="K981" si="227">SUM(L981:Q981)</f>
        <v>0</v>
      </c>
      <c r="L981" s="247" t="s">
        <v>199</v>
      </c>
      <c r="M981" s="247"/>
      <c r="N981" s="247"/>
      <c r="O981" s="247"/>
      <c r="P981" s="247"/>
      <c r="Q981" s="247"/>
      <c r="R981" s="246">
        <f>IF(L981="nio",0,IF(L981&gt;0,L981*J981/X981,0))*VLOOKUP(B981,'2-Kosten per locatie'!$A$14:$C$56,3,FALSE)</f>
        <v>0</v>
      </c>
      <c r="S981" s="246">
        <f>IF(L981="nio",0,IF(M981&gt;0,M981*J981/Y981,0))*VLOOKUP(B981,'2-Kosten per locatie'!$A$14:$C$56,3,FALSE)</f>
        <v>0</v>
      </c>
      <c r="T981" s="246">
        <f>IF(L981="nio",0,IF(N981&gt;0,N981*J981/Z981,0))*VLOOKUP(B981,'2-Kosten per locatie'!$A$14:$C$56,3,FALSE)</f>
        <v>0</v>
      </c>
      <c r="U981" s="246">
        <f>IF(L981="nio",0,IF(O981&gt;0,O981*J981/AA981,0))*VLOOKUP(B981,'2-Kosten per locatie'!$A$14:$C$56,3,FALSE)</f>
        <v>0</v>
      </c>
      <c r="V981" s="246">
        <f>IF(L981="nio",0,IF(P981&gt;0,P981*J981/Z981,0))*VLOOKUP(B981,'2-Kosten per locatie'!$A$14:$C$56,3,FALSE)</f>
        <v>0</v>
      </c>
      <c r="W981" s="246">
        <f>IF(L981="nio",0,IF(Q981&gt;0,Q981*J981/AA981,0))*VLOOKUP(B981,'2-Kosten per locatie'!$A$14:$C$56,3,FALSE)</f>
        <v>0</v>
      </c>
      <c r="X981" s="337">
        <f>IF(L981="nio",0,IF(L981&gt;0,VLOOKUP(H981,'3-Productie normen'!A:L,VLOOKUP(L981,'3-Productie normen'!$B$35:$C$38,2,FALSE),FALSE)))</f>
        <v>0</v>
      </c>
      <c r="Y981" s="337">
        <f t="shared" si="214"/>
        <v>0</v>
      </c>
      <c r="Z981" s="337">
        <f t="shared" si="215"/>
        <v>0</v>
      </c>
      <c r="AA981" s="337">
        <f t="shared" si="216"/>
        <v>0</v>
      </c>
      <c r="AB981" s="338">
        <f>VLOOKUP(H981,'3-Productie normen'!A:O,12,FALSE)</f>
        <v>0</v>
      </c>
      <c r="AC981" s="338"/>
      <c r="AE981" s="339">
        <f t="shared" si="223"/>
        <v>0</v>
      </c>
    </row>
    <row r="982" spans="1:31" ht="14.1" customHeight="1">
      <c r="A982" s="71">
        <v>982</v>
      </c>
      <c r="B982" s="482" t="s">
        <v>52</v>
      </c>
      <c r="C982" s="482"/>
      <c r="D982" s="485" t="s">
        <v>231</v>
      </c>
      <c r="E982" s="334" t="s">
        <v>1076</v>
      </c>
      <c r="F982" s="513" t="s">
        <v>185</v>
      </c>
      <c r="G982" s="298" t="s">
        <v>285</v>
      </c>
      <c r="H982" s="314" t="s">
        <v>141</v>
      </c>
      <c r="I982" s="69" t="s">
        <v>920</v>
      </c>
      <c r="J982" s="341">
        <v>3.86</v>
      </c>
      <c r="K982" s="336">
        <f t="shared" si="224"/>
        <v>730</v>
      </c>
      <c r="L982" s="247">
        <v>255</v>
      </c>
      <c r="M982" s="247">
        <v>255</v>
      </c>
      <c r="N982" s="247">
        <v>102</v>
      </c>
      <c r="O982" s="247">
        <v>102</v>
      </c>
      <c r="P982" s="247">
        <v>8</v>
      </c>
      <c r="Q982" s="247">
        <v>8</v>
      </c>
      <c r="R982" s="246" t="e">
        <f>IF(L982="nio",0,IF(L982&gt;0,L982*J982/X982,0))*VLOOKUP(B982,'2-Kosten per locatie'!$A$14:$C$56,3,FALSE)</f>
        <v>#DIV/0!</v>
      </c>
      <c r="S982" s="246" t="e">
        <f>IF(L982="nio",0,IF(M982&gt;0,M982*J982/Y982,0))*VLOOKUP(B982,'2-Kosten per locatie'!$A$14:$C$56,3,FALSE)</f>
        <v>#DIV/0!</v>
      </c>
      <c r="T982" s="246" t="e">
        <f>IF(L982="nio",0,IF(N982&gt;0,N982*J982/Z982,0))*VLOOKUP(B982,'2-Kosten per locatie'!$A$14:$C$56,3,FALSE)</f>
        <v>#DIV/0!</v>
      </c>
      <c r="U982" s="246" t="e">
        <f>IF(L982="nio",0,IF(O982&gt;0,O982*J982/AA982,0))*VLOOKUP(B982,'2-Kosten per locatie'!$A$14:$C$56,3,FALSE)</f>
        <v>#DIV/0!</v>
      </c>
      <c r="V982" s="246" t="e">
        <f>IF(L982="nio",0,IF(P982&gt;0,P982*J982/Z982,0))*VLOOKUP(B982,'2-Kosten per locatie'!$A$14:$C$56,3,FALSE)</f>
        <v>#DIV/0!</v>
      </c>
      <c r="W982" s="246" t="e">
        <f>IF(L982="nio",0,IF(Q982&gt;0,Q982*J982/AA982,0))*VLOOKUP(B982,'2-Kosten per locatie'!$A$14:$C$56,3,FALSE)</f>
        <v>#DIV/0!</v>
      </c>
      <c r="X982" s="337">
        <f>IF(L982="nio",0,IF(L982&gt;0,VLOOKUP(H982,'3-Productie normen'!A:L,VLOOKUP(L982,'3-Productie normen'!$B$35:$C$38,2,FALSE),FALSE)))</f>
        <v>0</v>
      </c>
      <c r="Y982" s="337">
        <f t="shared" si="214"/>
        <v>0</v>
      </c>
      <c r="Z982" s="337">
        <f t="shared" si="215"/>
        <v>0</v>
      </c>
      <c r="AA982" s="337">
        <f t="shared" si="216"/>
        <v>0</v>
      </c>
      <c r="AB982" s="338" t="str">
        <f>VLOOKUP(H982,'3-Productie normen'!A:O,12,FALSE)</f>
        <v>S</v>
      </c>
      <c r="AC982" s="338"/>
      <c r="AE982" s="339">
        <f t="shared" si="223"/>
        <v>2817.7999999999997</v>
      </c>
    </row>
    <row r="983" spans="1:31" ht="14.1" customHeight="1">
      <c r="A983" s="71">
        <v>983</v>
      </c>
      <c r="B983" s="482" t="s">
        <v>52</v>
      </c>
      <c r="C983" s="482"/>
      <c r="D983" s="485" t="s">
        <v>231</v>
      </c>
      <c r="E983" s="334" t="s">
        <v>1077</v>
      </c>
      <c r="F983" s="513" t="s">
        <v>185</v>
      </c>
      <c r="G983" s="298" t="s">
        <v>285</v>
      </c>
      <c r="H983" s="314" t="s">
        <v>141</v>
      </c>
      <c r="I983" s="69" t="s">
        <v>920</v>
      </c>
      <c r="J983" s="341">
        <v>1.1100000000000001</v>
      </c>
      <c r="K983" s="336">
        <f t="shared" si="224"/>
        <v>730</v>
      </c>
      <c r="L983" s="247">
        <v>255</v>
      </c>
      <c r="M983" s="247">
        <v>255</v>
      </c>
      <c r="N983" s="247">
        <v>102</v>
      </c>
      <c r="O983" s="247">
        <v>102</v>
      </c>
      <c r="P983" s="247">
        <v>8</v>
      </c>
      <c r="Q983" s="247">
        <v>8</v>
      </c>
      <c r="R983" s="246" t="e">
        <f>IF(L983="nio",0,IF(L983&gt;0,L983*J983/X983,0))*VLOOKUP(B983,'2-Kosten per locatie'!$A$14:$C$56,3,FALSE)</f>
        <v>#DIV/0!</v>
      </c>
      <c r="S983" s="246" t="e">
        <f>IF(L983="nio",0,IF(M983&gt;0,M983*J983/Y983,0))*VLOOKUP(B983,'2-Kosten per locatie'!$A$14:$C$56,3,FALSE)</f>
        <v>#DIV/0!</v>
      </c>
      <c r="T983" s="246" t="e">
        <f>IF(L983="nio",0,IF(N983&gt;0,N983*J983/Z983,0))*VLOOKUP(B983,'2-Kosten per locatie'!$A$14:$C$56,3,FALSE)</f>
        <v>#DIV/0!</v>
      </c>
      <c r="U983" s="246" t="e">
        <f>IF(L983="nio",0,IF(O983&gt;0,O983*J983/AA983,0))*VLOOKUP(B983,'2-Kosten per locatie'!$A$14:$C$56,3,FALSE)</f>
        <v>#DIV/0!</v>
      </c>
      <c r="V983" s="246" t="e">
        <f>IF(L983="nio",0,IF(P983&gt;0,P983*J983/Z983,0))*VLOOKUP(B983,'2-Kosten per locatie'!$A$14:$C$56,3,FALSE)</f>
        <v>#DIV/0!</v>
      </c>
      <c r="W983" s="246" t="e">
        <f>IF(L983="nio",0,IF(Q983&gt;0,Q983*J983/AA983,0))*VLOOKUP(B983,'2-Kosten per locatie'!$A$14:$C$56,3,FALSE)</f>
        <v>#DIV/0!</v>
      </c>
      <c r="X983" s="337">
        <f>IF(L983="nio",0,IF(L983&gt;0,VLOOKUP(H983,'3-Productie normen'!A:L,VLOOKUP(L983,'3-Productie normen'!$B$35:$C$38,2,FALSE),FALSE)))</f>
        <v>0</v>
      </c>
      <c r="Y983" s="337">
        <f t="shared" si="214"/>
        <v>0</v>
      </c>
      <c r="Z983" s="337">
        <f t="shared" si="215"/>
        <v>0</v>
      </c>
      <c r="AA983" s="337">
        <f t="shared" si="216"/>
        <v>0</v>
      </c>
      <c r="AB983" s="338" t="str">
        <f>VLOOKUP(H983,'3-Productie normen'!A:O,12,FALSE)</f>
        <v>S</v>
      </c>
      <c r="AC983" s="338"/>
      <c r="AE983" s="339">
        <f t="shared" si="223"/>
        <v>810.30000000000007</v>
      </c>
    </row>
    <row r="984" spans="1:31" ht="14.1" customHeight="1">
      <c r="A984" s="71">
        <v>984</v>
      </c>
      <c r="B984" s="482" t="s">
        <v>52</v>
      </c>
      <c r="C984" s="482"/>
      <c r="D984" s="485" t="s">
        <v>231</v>
      </c>
      <c r="E984" s="334" t="s">
        <v>1078</v>
      </c>
      <c r="F984" s="513" t="s">
        <v>185</v>
      </c>
      <c r="G984" s="298" t="s">
        <v>285</v>
      </c>
      <c r="H984" s="314" t="s">
        <v>141</v>
      </c>
      <c r="I984" s="69" t="s">
        <v>920</v>
      </c>
      <c r="J984" s="341">
        <v>1.0900000000000001</v>
      </c>
      <c r="K984" s="336">
        <f t="shared" si="224"/>
        <v>730</v>
      </c>
      <c r="L984" s="247">
        <v>255</v>
      </c>
      <c r="M984" s="247">
        <v>255</v>
      </c>
      <c r="N984" s="247">
        <v>102</v>
      </c>
      <c r="O984" s="247">
        <v>102</v>
      </c>
      <c r="P984" s="247">
        <v>8</v>
      </c>
      <c r="Q984" s="247">
        <v>8</v>
      </c>
      <c r="R984" s="246" t="e">
        <f>IF(L984="nio",0,IF(L984&gt;0,L984*J984/X984,0))*VLOOKUP(B984,'2-Kosten per locatie'!$A$14:$C$56,3,FALSE)</f>
        <v>#DIV/0!</v>
      </c>
      <c r="S984" s="246" t="e">
        <f>IF(L984="nio",0,IF(M984&gt;0,M984*J984/Y984,0))*VLOOKUP(B984,'2-Kosten per locatie'!$A$14:$C$56,3,FALSE)</f>
        <v>#DIV/0!</v>
      </c>
      <c r="T984" s="246" t="e">
        <f>IF(L984="nio",0,IF(N984&gt;0,N984*J984/Z984,0))*VLOOKUP(B984,'2-Kosten per locatie'!$A$14:$C$56,3,FALSE)</f>
        <v>#DIV/0!</v>
      </c>
      <c r="U984" s="246" t="e">
        <f>IF(L984="nio",0,IF(O984&gt;0,O984*J984/AA984,0))*VLOOKUP(B984,'2-Kosten per locatie'!$A$14:$C$56,3,FALSE)</f>
        <v>#DIV/0!</v>
      </c>
      <c r="V984" s="246" t="e">
        <f>IF(L984="nio",0,IF(P984&gt;0,P984*J984/Z984,0))*VLOOKUP(B984,'2-Kosten per locatie'!$A$14:$C$56,3,FALSE)</f>
        <v>#DIV/0!</v>
      </c>
      <c r="W984" s="246" t="e">
        <f>IF(L984="nio",0,IF(Q984&gt;0,Q984*J984/AA984,0))*VLOOKUP(B984,'2-Kosten per locatie'!$A$14:$C$56,3,FALSE)</f>
        <v>#DIV/0!</v>
      </c>
      <c r="X984" s="337">
        <f>IF(L984="nio",0,IF(L984&gt;0,VLOOKUP(H984,'3-Productie normen'!A:L,VLOOKUP(L984,'3-Productie normen'!$B$35:$C$38,2,FALSE),FALSE)))</f>
        <v>0</v>
      </c>
      <c r="Y984" s="337">
        <f t="shared" si="214"/>
        <v>0</v>
      </c>
      <c r="Z984" s="337">
        <f t="shared" si="215"/>
        <v>0</v>
      </c>
      <c r="AA984" s="337">
        <f t="shared" si="216"/>
        <v>0</v>
      </c>
      <c r="AB984" s="338" t="str">
        <f>VLOOKUP(H984,'3-Productie normen'!A:O,12,FALSE)</f>
        <v>S</v>
      </c>
      <c r="AC984" s="338"/>
      <c r="AE984" s="339">
        <f t="shared" si="223"/>
        <v>795.7</v>
      </c>
    </row>
    <row r="985" spans="1:31" ht="14.1" customHeight="1">
      <c r="A985" s="71">
        <v>985</v>
      </c>
      <c r="B985" s="482" t="s">
        <v>52</v>
      </c>
      <c r="C985" s="482"/>
      <c r="D985" s="485" t="s">
        <v>231</v>
      </c>
      <c r="E985" s="334" t="s">
        <v>1079</v>
      </c>
      <c r="F985" s="513" t="s">
        <v>185</v>
      </c>
      <c r="G985" s="298" t="s">
        <v>310</v>
      </c>
      <c r="H985" s="314" t="s">
        <v>128</v>
      </c>
      <c r="I985" s="459" t="s">
        <v>225</v>
      </c>
      <c r="J985" s="341">
        <v>22.76</v>
      </c>
      <c r="K985" s="336">
        <f t="shared" si="224"/>
        <v>730</v>
      </c>
      <c r="L985" s="247">
        <v>255</v>
      </c>
      <c r="M985" s="247">
        <v>255</v>
      </c>
      <c r="N985" s="247">
        <v>102</v>
      </c>
      <c r="O985" s="247">
        <v>102</v>
      </c>
      <c r="P985" s="247">
        <v>8</v>
      </c>
      <c r="Q985" s="247">
        <v>8</v>
      </c>
      <c r="R985" s="246" t="e">
        <f>IF(L985="nio",0,IF(L985&gt;0,L985*J985/X985,0))*VLOOKUP(B985,'2-Kosten per locatie'!$A$14:$C$56,3,FALSE)</f>
        <v>#DIV/0!</v>
      </c>
      <c r="S985" s="246" t="e">
        <f>IF(L985="nio",0,IF(M985&gt;0,M985*J985/Y985,0))*VLOOKUP(B985,'2-Kosten per locatie'!$A$14:$C$56,3,FALSE)</f>
        <v>#DIV/0!</v>
      </c>
      <c r="T985" s="246" t="e">
        <f>IF(L985="nio",0,IF(N985&gt;0,N985*J985/Z985,0))*VLOOKUP(B985,'2-Kosten per locatie'!$A$14:$C$56,3,FALSE)</f>
        <v>#DIV/0!</v>
      </c>
      <c r="U985" s="246" t="e">
        <f>IF(L985="nio",0,IF(O985&gt;0,O985*J985/AA985,0))*VLOOKUP(B985,'2-Kosten per locatie'!$A$14:$C$56,3,FALSE)</f>
        <v>#DIV/0!</v>
      </c>
      <c r="V985" s="246" t="e">
        <f>IF(L985="nio",0,IF(P985&gt;0,P985*J985/Z985,0))*VLOOKUP(B985,'2-Kosten per locatie'!$A$14:$C$56,3,FALSE)</f>
        <v>#DIV/0!</v>
      </c>
      <c r="W985" s="246" t="e">
        <f>IF(L985="nio",0,IF(Q985&gt;0,Q985*J985/AA985,0))*VLOOKUP(B985,'2-Kosten per locatie'!$A$14:$C$56,3,FALSE)</f>
        <v>#DIV/0!</v>
      </c>
      <c r="X985" s="337">
        <f>IF(L985="nio",0,IF(L985&gt;0,VLOOKUP(H985,'3-Productie normen'!A:L,VLOOKUP(L985,'3-Productie normen'!$B$35:$C$38,2,FALSE),FALSE)))</f>
        <v>0</v>
      </c>
      <c r="Y985" s="337">
        <f t="shared" si="214"/>
        <v>0</v>
      </c>
      <c r="Z985" s="337">
        <f t="shared" si="215"/>
        <v>0</v>
      </c>
      <c r="AA985" s="337">
        <f t="shared" si="216"/>
        <v>0</v>
      </c>
      <c r="AB985" s="338" t="str">
        <f>VLOOKUP(H985,'3-Productie normen'!A:O,12,FALSE)</f>
        <v>B</v>
      </c>
      <c r="AC985" s="338"/>
      <c r="AE985" s="339">
        <f t="shared" si="223"/>
        <v>16614.800000000003</v>
      </c>
    </row>
    <row r="986" spans="1:31" ht="14.1" customHeight="1">
      <c r="A986" s="71">
        <v>986</v>
      </c>
      <c r="B986" s="482" t="s">
        <v>52</v>
      </c>
      <c r="C986" s="482"/>
      <c r="D986" s="485" t="s">
        <v>231</v>
      </c>
      <c r="E986" s="334" t="s">
        <v>1080</v>
      </c>
      <c r="F986" s="513" t="s">
        <v>185</v>
      </c>
      <c r="G986" s="298" t="s">
        <v>303</v>
      </c>
      <c r="H986" s="317" t="s">
        <v>144</v>
      </c>
      <c r="I986" s="459" t="s">
        <v>225</v>
      </c>
      <c r="J986" s="341">
        <v>43.88</v>
      </c>
      <c r="K986" s="336">
        <f t="shared" si="224"/>
        <v>730</v>
      </c>
      <c r="L986" s="247">
        <v>255</v>
      </c>
      <c r="M986" s="247">
        <v>255</v>
      </c>
      <c r="N986" s="247">
        <v>102</v>
      </c>
      <c r="O986" s="247">
        <v>102</v>
      </c>
      <c r="P986" s="247">
        <v>8</v>
      </c>
      <c r="Q986" s="247">
        <v>8</v>
      </c>
      <c r="R986" s="246" t="e">
        <f>IF(L986="nio",0,IF(L986&gt;0,L986*J986/X986,0))*VLOOKUP(B986,'2-Kosten per locatie'!$A$14:$C$56,3,FALSE)</f>
        <v>#DIV/0!</v>
      </c>
      <c r="S986" s="246" t="e">
        <f>IF(L986="nio",0,IF(M986&gt;0,M986*J986/Y986,0))*VLOOKUP(B986,'2-Kosten per locatie'!$A$14:$C$56,3,FALSE)</f>
        <v>#DIV/0!</v>
      </c>
      <c r="T986" s="246" t="e">
        <f>IF(L986="nio",0,IF(N986&gt;0,N986*J986/Z986,0))*VLOOKUP(B986,'2-Kosten per locatie'!$A$14:$C$56,3,FALSE)</f>
        <v>#DIV/0!</v>
      </c>
      <c r="U986" s="246" t="e">
        <f>IF(L986="nio",0,IF(O986&gt;0,O986*J986/AA986,0))*VLOOKUP(B986,'2-Kosten per locatie'!$A$14:$C$56,3,FALSE)</f>
        <v>#DIV/0!</v>
      </c>
      <c r="V986" s="246" t="e">
        <f>IF(L986="nio",0,IF(P986&gt;0,P986*J986/Z986,0))*VLOOKUP(B986,'2-Kosten per locatie'!$A$14:$C$56,3,FALSE)</f>
        <v>#DIV/0!</v>
      </c>
      <c r="W986" s="246" t="e">
        <f>IF(L986="nio",0,IF(Q986&gt;0,Q986*J986/AA986,0))*VLOOKUP(B986,'2-Kosten per locatie'!$A$14:$C$56,3,FALSE)</f>
        <v>#DIV/0!</v>
      </c>
      <c r="X986" s="337">
        <f>IF(L986="nio",0,IF(L986&gt;0,VLOOKUP(H986,'3-Productie normen'!A:L,VLOOKUP(L986,'3-Productie normen'!$B$35:$C$38,2,FALSE),FALSE)))</f>
        <v>0</v>
      </c>
      <c r="Y986" s="337">
        <f t="shared" si="214"/>
        <v>0</v>
      </c>
      <c r="Z986" s="337">
        <f t="shared" si="215"/>
        <v>0</v>
      </c>
      <c r="AA986" s="337">
        <f t="shared" si="216"/>
        <v>0</v>
      </c>
      <c r="AB986" s="338" t="str">
        <f>VLOOKUP(H986,'3-Productie normen'!A:O,12,FALSE)</f>
        <v>B</v>
      </c>
      <c r="AC986" s="338"/>
      <c r="AE986" s="339">
        <f t="shared" si="223"/>
        <v>32032.400000000001</v>
      </c>
    </row>
    <row r="987" spans="1:31" ht="14.1" customHeight="1">
      <c r="A987" s="71">
        <v>987</v>
      </c>
      <c r="B987" s="482" t="s">
        <v>52</v>
      </c>
      <c r="C987" s="482"/>
      <c r="D987" s="485" t="s">
        <v>231</v>
      </c>
      <c r="E987" s="334" t="s">
        <v>1081</v>
      </c>
      <c r="F987" s="513" t="s">
        <v>185</v>
      </c>
      <c r="G987" s="298" t="s">
        <v>1082</v>
      </c>
      <c r="H987" s="314" t="s">
        <v>138</v>
      </c>
      <c r="I987" s="459" t="s">
        <v>225</v>
      </c>
      <c r="J987" s="341">
        <v>7.67</v>
      </c>
      <c r="K987" s="336">
        <f t="shared" si="224"/>
        <v>730</v>
      </c>
      <c r="L987" s="247">
        <v>255</v>
      </c>
      <c r="M987" s="247">
        <v>255</v>
      </c>
      <c r="N987" s="247">
        <v>102</v>
      </c>
      <c r="O987" s="247">
        <v>102</v>
      </c>
      <c r="P987" s="247">
        <v>8</v>
      </c>
      <c r="Q987" s="247">
        <v>8</v>
      </c>
      <c r="R987" s="246" t="e">
        <f>IF(L987="nio",0,IF(L987&gt;0,L987*J987/X987,0))*VLOOKUP(B987,'2-Kosten per locatie'!$A$14:$C$56,3,FALSE)</f>
        <v>#DIV/0!</v>
      </c>
      <c r="S987" s="246" t="e">
        <f>IF(L987="nio",0,IF(M987&gt;0,M987*J987/Y987,0))*VLOOKUP(B987,'2-Kosten per locatie'!$A$14:$C$56,3,FALSE)</f>
        <v>#DIV/0!</v>
      </c>
      <c r="T987" s="246" t="e">
        <f>IF(L987="nio",0,IF(N987&gt;0,N987*J987/Z987,0))*VLOOKUP(B987,'2-Kosten per locatie'!$A$14:$C$56,3,FALSE)</f>
        <v>#DIV/0!</v>
      </c>
      <c r="U987" s="246" t="e">
        <f>IF(L987="nio",0,IF(O987&gt;0,O987*J987/AA987,0))*VLOOKUP(B987,'2-Kosten per locatie'!$A$14:$C$56,3,FALSE)</f>
        <v>#DIV/0!</v>
      </c>
      <c r="V987" s="246" t="e">
        <f>IF(L987="nio",0,IF(P987&gt;0,P987*J987/Z987,0))*VLOOKUP(B987,'2-Kosten per locatie'!$A$14:$C$56,3,FALSE)</f>
        <v>#DIV/0!</v>
      </c>
      <c r="W987" s="246" t="e">
        <f>IF(L987="nio",0,IF(Q987&gt;0,Q987*J987/AA987,0))*VLOOKUP(B987,'2-Kosten per locatie'!$A$14:$C$56,3,FALSE)</f>
        <v>#DIV/0!</v>
      </c>
      <c r="X987" s="337">
        <f>IF(L987="nio",0,IF(L987&gt;0,VLOOKUP(H987,'3-Productie normen'!A:L,VLOOKUP(L987,'3-Productie normen'!$B$35:$C$38,2,FALSE),FALSE)))</f>
        <v>0</v>
      </c>
      <c r="Y987" s="337">
        <f t="shared" si="214"/>
        <v>0</v>
      </c>
      <c r="Z987" s="337">
        <f t="shared" si="215"/>
        <v>0</v>
      </c>
      <c r="AA987" s="337">
        <f t="shared" si="216"/>
        <v>0</v>
      </c>
      <c r="AB987" s="338" t="str">
        <f>VLOOKUP(H987,'3-Productie normen'!A:O,12,FALSE)</f>
        <v>V</v>
      </c>
      <c r="AC987" s="338"/>
      <c r="AE987" s="339">
        <f t="shared" si="223"/>
        <v>5599.1</v>
      </c>
    </row>
    <row r="988" spans="1:31" ht="14.1" customHeight="1">
      <c r="A988" s="71">
        <v>988</v>
      </c>
      <c r="B988" s="482" t="s">
        <v>52</v>
      </c>
      <c r="C988" s="482"/>
      <c r="D988" s="485" t="s">
        <v>231</v>
      </c>
      <c r="E988" s="334" t="s">
        <v>1083</v>
      </c>
      <c r="F988" s="513" t="s">
        <v>197</v>
      </c>
      <c r="G988" s="298" t="s">
        <v>1084</v>
      </c>
      <c r="H988" s="317" t="s">
        <v>148</v>
      </c>
      <c r="I988" s="459"/>
      <c r="J988" s="341">
        <v>13.69</v>
      </c>
      <c r="K988" s="336">
        <f t="shared" ref="K988" si="228">SUM(L988:Q988)</f>
        <v>0</v>
      </c>
      <c r="L988" s="247" t="s">
        <v>199</v>
      </c>
      <c r="M988" s="247"/>
      <c r="N988" s="247"/>
      <c r="O988" s="247"/>
      <c r="P988" s="247"/>
      <c r="Q988" s="247"/>
      <c r="R988" s="246">
        <f>IF(L988="nio",0,IF(L988&gt;0,L988*J988/X988,0))*VLOOKUP(B988,'2-Kosten per locatie'!$A$14:$C$56,3,FALSE)</f>
        <v>0</v>
      </c>
      <c r="S988" s="246">
        <f>IF(L988="nio",0,IF(M988&gt;0,M988*J988/Y988,0))*VLOOKUP(B988,'2-Kosten per locatie'!$A$14:$C$56,3,FALSE)</f>
        <v>0</v>
      </c>
      <c r="T988" s="246">
        <f>IF(L988="nio",0,IF(N988&gt;0,N988*J988/Z988,0))*VLOOKUP(B988,'2-Kosten per locatie'!$A$14:$C$56,3,FALSE)</f>
        <v>0</v>
      </c>
      <c r="U988" s="246">
        <f>IF(L988="nio",0,IF(O988&gt;0,O988*J988/AA988,0))*VLOOKUP(B988,'2-Kosten per locatie'!$A$14:$C$56,3,FALSE)</f>
        <v>0</v>
      </c>
      <c r="V988" s="246">
        <f>IF(L988="nio",0,IF(P988&gt;0,P988*J988/Z988,0))*VLOOKUP(B988,'2-Kosten per locatie'!$A$14:$C$56,3,FALSE)</f>
        <v>0</v>
      </c>
      <c r="W988" s="246">
        <f>IF(L988="nio",0,IF(Q988&gt;0,Q988*J988/AA988,0))*VLOOKUP(B988,'2-Kosten per locatie'!$A$14:$C$56,3,FALSE)</f>
        <v>0</v>
      </c>
      <c r="X988" s="337">
        <f>IF(L988="nio",0,IF(L988&gt;0,VLOOKUP(H988,'3-Productie normen'!A:L,VLOOKUP(L988,'3-Productie normen'!$B$35:$C$38,2,FALSE),FALSE)))</f>
        <v>0</v>
      </c>
      <c r="Y988" s="337">
        <f t="shared" si="214"/>
        <v>0</v>
      </c>
      <c r="Z988" s="337">
        <f t="shared" si="215"/>
        <v>0</v>
      </c>
      <c r="AA988" s="337">
        <f t="shared" si="216"/>
        <v>0</v>
      </c>
      <c r="AB988" s="338">
        <f>VLOOKUP(H988,'3-Productie normen'!A:O,12,FALSE)</f>
        <v>0</v>
      </c>
      <c r="AC988" s="338"/>
      <c r="AE988" s="339">
        <f t="shared" si="223"/>
        <v>0</v>
      </c>
    </row>
    <row r="989" spans="1:31" ht="14.1" customHeight="1">
      <c r="A989" s="71">
        <v>989</v>
      </c>
      <c r="B989" s="482" t="s">
        <v>69</v>
      </c>
      <c r="C989" s="482"/>
      <c r="D989" s="485" t="s">
        <v>231</v>
      </c>
      <c r="E989" s="334" t="s">
        <v>312</v>
      </c>
      <c r="F989" s="513" t="s">
        <v>185</v>
      </c>
      <c r="G989" s="298" t="s">
        <v>133</v>
      </c>
      <c r="H989" s="317" t="s">
        <v>133</v>
      </c>
      <c r="I989" s="504" t="s">
        <v>1085</v>
      </c>
      <c r="J989" s="341">
        <v>10.575989999999999</v>
      </c>
      <c r="K989" s="336">
        <f t="shared" si="224"/>
        <v>730</v>
      </c>
      <c r="L989" s="247">
        <v>255</v>
      </c>
      <c r="M989" s="247">
        <v>255</v>
      </c>
      <c r="N989" s="247">
        <v>102</v>
      </c>
      <c r="O989" s="247">
        <v>102</v>
      </c>
      <c r="P989" s="247">
        <v>8</v>
      </c>
      <c r="Q989" s="247">
        <v>8</v>
      </c>
      <c r="R989" s="246" t="e">
        <f>IF(L989="nio",0,IF(L989&gt;0,L989*J989/X989,0))*VLOOKUP(B989,'2-Kosten per locatie'!$A$14:$C$56,3,FALSE)</f>
        <v>#DIV/0!</v>
      </c>
      <c r="S989" s="246" t="e">
        <f>IF(L989="nio",0,IF(M989&gt;0,M989*J989/Y989,0))*VLOOKUP(B989,'2-Kosten per locatie'!$A$14:$C$56,3,FALSE)</f>
        <v>#DIV/0!</v>
      </c>
      <c r="T989" s="246" t="e">
        <f>IF(L989="nio",0,IF(N989&gt;0,N989*J989/Z989,0))*VLOOKUP(B989,'2-Kosten per locatie'!$A$14:$C$56,3,FALSE)</f>
        <v>#DIV/0!</v>
      </c>
      <c r="U989" s="246" t="e">
        <f>IF(L989="nio",0,IF(O989&gt;0,O989*J989/AA989,0))*VLOOKUP(B989,'2-Kosten per locatie'!$A$14:$C$56,3,FALSE)</f>
        <v>#DIV/0!</v>
      </c>
      <c r="V989" s="246" t="e">
        <f>IF(L989="nio",0,IF(P989&gt;0,P989*J989/Z989,0))*VLOOKUP(B989,'2-Kosten per locatie'!$A$14:$C$56,3,FALSE)</f>
        <v>#DIV/0!</v>
      </c>
      <c r="W989" s="246" t="e">
        <f>IF(L989="nio",0,IF(Q989&gt;0,Q989*J989/AA989,0))*VLOOKUP(B989,'2-Kosten per locatie'!$A$14:$C$56,3,FALSE)</f>
        <v>#DIV/0!</v>
      </c>
      <c r="X989" s="337">
        <f>IF(L989="nio",0,IF(L989&gt;0,VLOOKUP(H989,'3-Productie normen'!A:L,VLOOKUP(L989,'3-Productie normen'!$B$35:$C$38,2,FALSE),FALSE)))</f>
        <v>0</v>
      </c>
      <c r="Y989" s="337">
        <f t="shared" ref="Y989:Y1007" si="229">IF(M989&gt;0,X989*$Y$8,0)</f>
        <v>0</v>
      </c>
      <c r="Z989" s="337">
        <f t="shared" ref="Z989:Z1007" si="230">IF((OR(N989&gt;0,P989&gt;0)),X989*$Z$8,0)</f>
        <v>0</v>
      </c>
      <c r="AA989" s="337">
        <f t="shared" ref="AA989:AA1007" si="231">IF((OR(O989&gt;0,Q989&gt;0)),X989*$AA$8,0)</f>
        <v>0</v>
      </c>
      <c r="AB989" s="338" t="str">
        <f>VLOOKUP(H989,'3-Productie normen'!A:O,12,FALSE)</f>
        <v>V</v>
      </c>
      <c r="AC989" s="338"/>
      <c r="AE989" s="339">
        <f t="shared" si="223"/>
        <v>7720.4726999999993</v>
      </c>
    </row>
    <row r="990" spans="1:31" ht="14.1" customHeight="1">
      <c r="A990" s="71">
        <v>990</v>
      </c>
      <c r="B990" s="482" t="s">
        <v>69</v>
      </c>
      <c r="C990" s="482"/>
      <c r="D990" s="485" t="s">
        <v>231</v>
      </c>
      <c r="E990" s="334" t="s">
        <v>313</v>
      </c>
      <c r="F990" s="513" t="s">
        <v>185</v>
      </c>
      <c r="G990" s="298" t="s">
        <v>621</v>
      </c>
      <c r="H990" s="317" t="s">
        <v>143</v>
      </c>
      <c r="I990" s="499"/>
      <c r="J990" s="341">
        <v>2.0903800000000001</v>
      </c>
      <c r="K990" s="336">
        <f t="shared" si="224"/>
        <v>730</v>
      </c>
      <c r="L990" s="247">
        <v>255</v>
      </c>
      <c r="M990" s="247">
        <v>255</v>
      </c>
      <c r="N990" s="247">
        <v>102</v>
      </c>
      <c r="O990" s="247">
        <v>102</v>
      </c>
      <c r="P990" s="247">
        <v>8</v>
      </c>
      <c r="Q990" s="247">
        <v>8</v>
      </c>
      <c r="R990" s="246" t="e">
        <f>IF(L990="nio",0,IF(L990&gt;0,L990*J990/X990,0))*VLOOKUP(B990,'2-Kosten per locatie'!$A$14:$C$56,3,FALSE)</f>
        <v>#DIV/0!</v>
      </c>
      <c r="S990" s="246" t="e">
        <f>IF(L990="nio",0,IF(M990&gt;0,M990*J990/Y990,0))*VLOOKUP(B990,'2-Kosten per locatie'!$A$14:$C$56,3,FALSE)</f>
        <v>#DIV/0!</v>
      </c>
      <c r="T990" s="246" t="e">
        <f>IF(L990="nio",0,IF(N990&gt;0,N990*J990/Z990,0))*VLOOKUP(B990,'2-Kosten per locatie'!$A$14:$C$56,3,FALSE)</f>
        <v>#DIV/0!</v>
      </c>
      <c r="U990" s="246" t="e">
        <f>IF(L990="nio",0,IF(O990&gt;0,O990*J990/AA990,0))*VLOOKUP(B990,'2-Kosten per locatie'!$A$14:$C$56,3,FALSE)</f>
        <v>#DIV/0!</v>
      </c>
      <c r="V990" s="246" t="e">
        <f>IF(L990="nio",0,IF(P990&gt;0,P990*J990/Z990,0))*VLOOKUP(B990,'2-Kosten per locatie'!$A$14:$C$56,3,FALSE)</f>
        <v>#DIV/0!</v>
      </c>
      <c r="W990" s="246" t="e">
        <f>IF(L990="nio",0,IF(Q990&gt;0,Q990*J990/AA990,0))*VLOOKUP(B990,'2-Kosten per locatie'!$A$14:$C$56,3,FALSE)</f>
        <v>#DIV/0!</v>
      </c>
      <c r="X990" s="337">
        <f>IF(L990="nio",0,IF(L990&gt;0,VLOOKUP(H990,'3-Productie normen'!A:L,VLOOKUP(L990,'3-Productie normen'!$B$35:$C$38,2,FALSE),FALSE)))</f>
        <v>0</v>
      </c>
      <c r="Y990" s="337">
        <f t="shared" si="229"/>
        <v>0</v>
      </c>
      <c r="Z990" s="337">
        <f t="shared" si="230"/>
        <v>0</v>
      </c>
      <c r="AA990" s="337">
        <f t="shared" si="231"/>
        <v>0</v>
      </c>
      <c r="AB990" s="338" t="str">
        <f>VLOOKUP(H990,'3-Productie normen'!A:O,12,FALSE)</f>
        <v>V</v>
      </c>
      <c r="AC990" s="338"/>
      <c r="AE990" s="339">
        <f t="shared" si="223"/>
        <v>1525.9774</v>
      </c>
    </row>
    <row r="991" spans="1:31" ht="14.1" customHeight="1">
      <c r="A991" s="71">
        <v>991</v>
      </c>
      <c r="B991" s="482" t="s">
        <v>69</v>
      </c>
      <c r="C991" s="482"/>
      <c r="D991" s="485" t="s">
        <v>231</v>
      </c>
      <c r="E991" s="334" t="s">
        <v>315</v>
      </c>
      <c r="F991" s="513" t="s">
        <v>197</v>
      </c>
      <c r="G991" s="298" t="s">
        <v>298</v>
      </c>
      <c r="H991" s="317" t="s">
        <v>148</v>
      </c>
      <c r="I991" s="499"/>
      <c r="J991" s="341">
        <v>2.2820399999999998</v>
      </c>
      <c r="K991" s="336">
        <f t="shared" ref="K991:K992" si="232">SUM(L991:Q991)</f>
        <v>0</v>
      </c>
      <c r="L991" s="247" t="s">
        <v>199</v>
      </c>
      <c r="M991" s="247"/>
      <c r="N991" s="247"/>
      <c r="O991" s="247"/>
      <c r="P991" s="247"/>
      <c r="Q991" s="247"/>
      <c r="R991" s="246">
        <f>IF(L991="nio",0,IF(L991&gt;0,L991*J991/X991,0))*VLOOKUP(B991,'2-Kosten per locatie'!$A$14:$C$56,3,FALSE)</f>
        <v>0</v>
      </c>
      <c r="S991" s="246">
        <f>IF(L991="nio",0,IF(M991&gt;0,M991*J991/Y991,0))*VLOOKUP(B991,'2-Kosten per locatie'!$A$14:$C$56,3,FALSE)</f>
        <v>0</v>
      </c>
      <c r="T991" s="246">
        <f>IF(L991="nio",0,IF(N991&gt;0,N991*J991/Z991,0))*VLOOKUP(B991,'2-Kosten per locatie'!$A$14:$C$56,3,FALSE)</f>
        <v>0</v>
      </c>
      <c r="U991" s="246">
        <f>IF(L991="nio",0,IF(O991&gt;0,O991*J991/AA991,0))*VLOOKUP(B991,'2-Kosten per locatie'!$A$14:$C$56,3,FALSE)</f>
        <v>0</v>
      </c>
      <c r="V991" s="246">
        <f>IF(L991="nio",0,IF(P991&gt;0,P991*J991/Z991,0))*VLOOKUP(B991,'2-Kosten per locatie'!$A$14:$C$56,3,FALSE)</f>
        <v>0</v>
      </c>
      <c r="W991" s="246">
        <f>IF(L991="nio",0,IF(Q991&gt;0,Q991*J991/AA991,0))*VLOOKUP(B991,'2-Kosten per locatie'!$A$14:$C$56,3,FALSE)</f>
        <v>0</v>
      </c>
      <c r="X991" s="337">
        <f>IF(L991="nio",0,IF(L991&gt;0,VLOOKUP(H991,'3-Productie normen'!A:L,VLOOKUP(L991,'3-Productie normen'!$B$35:$C$38,2,FALSE),FALSE)))</f>
        <v>0</v>
      </c>
      <c r="Y991" s="337">
        <f t="shared" si="229"/>
        <v>0</v>
      </c>
      <c r="Z991" s="337">
        <f t="shared" si="230"/>
        <v>0</v>
      </c>
      <c r="AA991" s="337">
        <f t="shared" si="231"/>
        <v>0</v>
      </c>
      <c r="AB991" s="338">
        <f>VLOOKUP(H991,'3-Productie normen'!A:O,12,FALSE)</f>
        <v>0</v>
      </c>
      <c r="AC991" s="338"/>
      <c r="AE991" s="339">
        <f t="shared" si="223"/>
        <v>0</v>
      </c>
    </row>
    <row r="992" spans="1:31" ht="14.1" customHeight="1">
      <c r="A992" s="71">
        <v>992</v>
      </c>
      <c r="B992" s="482" t="s">
        <v>69</v>
      </c>
      <c r="C992" s="482"/>
      <c r="D992" s="485" t="s">
        <v>231</v>
      </c>
      <c r="E992" s="334" t="s">
        <v>317</v>
      </c>
      <c r="F992" s="513" t="s">
        <v>197</v>
      </c>
      <c r="G992" s="298" t="s">
        <v>301</v>
      </c>
      <c r="H992" s="317" t="s">
        <v>148</v>
      </c>
      <c r="I992" s="499"/>
      <c r="J992" s="341">
        <v>0.32</v>
      </c>
      <c r="K992" s="336">
        <f t="shared" si="232"/>
        <v>0</v>
      </c>
      <c r="L992" s="247" t="s">
        <v>199</v>
      </c>
      <c r="M992" s="247"/>
      <c r="N992" s="247"/>
      <c r="O992" s="247"/>
      <c r="P992" s="247"/>
      <c r="Q992" s="247"/>
      <c r="R992" s="246">
        <f>IF(L992="nio",0,IF(L992&gt;0,L992*J992/X992,0))*VLOOKUP(B992,'2-Kosten per locatie'!$A$14:$C$56,3,FALSE)</f>
        <v>0</v>
      </c>
      <c r="S992" s="246">
        <f>IF(L992="nio",0,IF(M992&gt;0,M992*J992/Y992,0))*VLOOKUP(B992,'2-Kosten per locatie'!$A$14:$C$56,3,FALSE)</f>
        <v>0</v>
      </c>
      <c r="T992" s="246">
        <f>IF(L992="nio",0,IF(N992&gt;0,N992*J992/Z992,0))*VLOOKUP(B992,'2-Kosten per locatie'!$A$14:$C$56,3,FALSE)</f>
        <v>0</v>
      </c>
      <c r="U992" s="246">
        <f>IF(L992="nio",0,IF(O992&gt;0,O992*J992/AA992,0))*VLOOKUP(B992,'2-Kosten per locatie'!$A$14:$C$56,3,FALSE)</f>
        <v>0</v>
      </c>
      <c r="V992" s="246">
        <f>IF(L992="nio",0,IF(P992&gt;0,P992*J992/Z992,0))*VLOOKUP(B992,'2-Kosten per locatie'!$A$14:$C$56,3,FALSE)</f>
        <v>0</v>
      </c>
      <c r="W992" s="246">
        <f>IF(L992="nio",0,IF(Q992&gt;0,Q992*J992/AA992,0))*VLOOKUP(B992,'2-Kosten per locatie'!$A$14:$C$56,3,FALSE)</f>
        <v>0</v>
      </c>
      <c r="X992" s="337">
        <f>IF(L992="nio",0,IF(L992&gt;0,VLOOKUP(H992,'3-Productie normen'!A:L,VLOOKUP(L992,'3-Productie normen'!$B$35:$C$38,2,FALSE),FALSE)))</f>
        <v>0</v>
      </c>
      <c r="Y992" s="337">
        <f t="shared" si="229"/>
        <v>0</v>
      </c>
      <c r="Z992" s="337">
        <f t="shared" si="230"/>
        <v>0</v>
      </c>
      <c r="AA992" s="337">
        <f t="shared" si="231"/>
        <v>0</v>
      </c>
      <c r="AB992" s="338">
        <f>VLOOKUP(H992,'3-Productie normen'!A:O,12,FALSE)</f>
        <v>0</v>
      </c>
      <c r="AC992" s="338"/>
      <c r="AE992" s="339">
        <f t="shared" si="223"/>
        <v>0</v>
      </c>
    </row>
    <row r="993" spans="1:31" ht="14.1" customHeight="1">
      <c r="A993" s="71">
        <v>993</v>
      </c>
      <c r="B993" s="482" t="s">
        <v>69</v>
      </c>
      <c r="C993" s="482"/>
      <c r="D993" s="485">
        <v>1</v>
      </c>
      <c r="E993" s="334" t="s">
        <v>312</v>
      </c>
      <c r="F993" s="513" t="s">
        <v>185</v>
      </c>
      <c r="G993" s="298" t="s">
        <v>621</v>
      </c>
      <c r="H993" s="317" t="s">
        <v>143</v>
      </c>
      <c r="I993" s="499"/>
      <c r="J993" s="341">
        <v>5.4616600000000002</v>
      </c>
      <c r="K993" s="336">
        <f t="shared" si="224"/>
        <v>730</v>
      </c>
      <c r="L993" s="247">
        <v>255</v>
      </c>
      <c r="M993" s="247">
        <v>255</v>
      </c>
      <c r="N993" s="247">
        <v>102</v>
      </c>
      <c r="O993" s="247">
        <v>102</v>
      </c>
      <c r="P993" s="247">
        <v>8</v>
      </c>
      <c r="Q993" s="247">
        <v>8</v>
      </c>
      <c r="R993" s="246" t="e">
        <f>IF(L993="nio",0,IF(L993&gt;0,L993*J993/X993,0))*VLOOKUP(B993,'2-Kosten per locatie'!$A$14:$C$56,3,FALSE)</f>
        <v>#DIV/0!</v>
      </c>
      <c r="S993" s="246" t="e">
        <f>IF(L993="nio",0,IF(M993&gt;0,M993*J993/Y993,0))*VLOOKUP(B993,'2-Kosten per locatie'!$A$14:$C$56,3,FALSE)</f>
        <v>#DIV/0!</v>
      </c>
      <c r="T993" s="246" t="e">
        <f>IF(L993="nio",0,IF(N993&gt;0,N993*J993/Z993,0))*VLOOKUP(B993,'2-Kosten per locatie'!$A$14:$C$56,3,FALSE)</f>
        <v>#DIV/0!</v>
      </c>
      <c r="U993" s="246" t="e">
        <f>IF(L993="nio",0,IF(O993&gt;0,O993*J993/AA993,0))*VLOOKUP(B993,'2-Kosten per locatie'!$A$14:$C$56,3,FALSE)</f>
        <v>#DIV/0!</v>
      </c>
      <c r="V993" s="246" t="e">
        <f>IF(L993="nio",0,IF(P993&gt;0,P993*J993/Z993,0))*VLOOKUP(B993,'2-Kosten per locatie'!$A$14:$C$56,3,FALSE)</f>
        <v>#DIV/0!</v>
      </c>
      <c r="W993" s="246" t="e">
        <f>IF(L993="nio",0,IF(Q993&gt;0,Q993*J993/AA993,0))*VLOOKUP(B993,'2-Kosten per locatie'!$A$14:$C$56,3,FALSE)</f>
        <v>#DIV/0!</v>
      </c>
      <c r="X993" s="337">
        <f>IF(L993="nio",0,IF(L993&gt;0,VLOOKUP(H993,'3-Productie normen'!A:L,VLOOKUP(L993,'3-Productie normen'!$B$35:$C$38,2,FALSE),FALSE)))</f>
        <v>0</v>
      </c>
      <c r="Y993" s="337">
        <f t="shared" si="229"/>
        <v>0</v>
      </c>
      <c r="Z993" s="337">
        <f t="shared" si="230"/>
        <v>0</v>
      </c>
      <c r="AA993" s="337">
        <f t="shared" si="231"/>
        <v>0</v>
      </c>
      <c r="AB993" s="338" t="str">
        <f>VLOOKUP(H993,'3-Productie normen'!A:O,12,FALSE)</f>
        <v>V</v>
      </c>
      <c r="AC993" s="338"/>
      <c r="AE993" s="339">
        <f t="shared" si="223"/>
        <v>3987.0118000000002</v>
      </c>
    </row>
    <row r="994" spans="1:31" ht="14.1" customHeight="1">
      <c r="A994" s="71">
        <v>994</v>
      </c>
      <c r="B994" s="482" t="s">
        <v>69</v>
      </c>
      <c r="C994" s="482"/>
      <c r="D994" s="485">
        <v>1</v>
      </c>
      <c r="E994" s="334" t="s">
        <v>313</v>
      </c>
      <c r="F994" s="513" t="s">
        <v>185</v>
      </c>
      <c r="G994" s="298" t="s">
        <v>1005</v>
      </c>
      <c r="H994" s="317" t="s">
        <v>135</v>
      </c>
      <c r="I994" s="499"/>
      <c r="J994" s="341">
        <v>42.056449999999998</v>
      </c>
      <c r="K994" s="336">
        <f t="shared" si="224"/>
        <v>730</v>
      </c>
      <c r="L994" s="247">
        <v>255</v>
      </c>
      <c r="M994" s="247">
        <v>255</v>
      </c>
      <c r="N994" s="247">
        <v>102</v>
      </c>
      <c r="O994" s="247">
        <v>102</v>
      </c>
      <c r="P994" s="247">
        <v>8</v>
      </c>
      <c r="Q994" s="247">
        <v>8</v>
      </c>
      <c r="R994" s="246" t="e">
        <f>IF(L994="nio",0,IF(L994&gt;0,L994*J994/X994,0))*VLOOKUP(B994,'2-Kosten per locatie'!$A$14:$C$56,3,FALSE)</f>
        <v>#DIV/0!</v>
      </c>
      <c r="S994" s="246" t="e">
        <f>IF(L994="nio",0,IF(M994&gt;0,M994*J994/Y994,0))*VLOOKUP(B994,'2-Kosten per locatie'!$A$14:$C$56,3,FALSE)</f>
        <v>#DIV/0!</v>
      </c>
      <c r="T994" s="246" t="e">
        <f>IF(L994="nio",0,IF(N994&gt;0,N994*J994/Z994,0))*VLOOKUP(B994,'2-Kosten per locatie'!$A$14:$C$56,3,FALSE)</f>
        <v>#DIV/0!</v>
      </c>
      <c r="U994" s="246" t="e">
        <f>IF(L994="nio",0,IF(O994&gt;0,O994*J994/AA994,0))*VLOOKUP(B994,'2-Kosten per locatie'!$A$14:$C$56,3,FALSE)</f>
        <v>#DIV/0!</v>
      </c>
      <c r="V994" s="246" t="e">
        <f>IF(L994="nio",0,IF(P994&gt;0,P994*J994/Z994,0))*VLOOKUP(B994,'2-Kosten per locatie'!$A$14:$C$56,3,FALSE)</f>
        <v>#DIV/0!</v>
      </c>
      <c r="W994" s="246" t="e">
        <f>IF(L994="nio",0,IF(Q994&gt;0,Q994*J994/AA994,0))*VLOOKUP(B994,'2-Kosten per locatie'!$A$14:$C$56,3,FALSE)</f>
        <v>#DIV/0!</v>
      </c>
      <c r="X994" s="337">
        <f>IF(L994="nio",0,IF(L994&gt;0,VLOOKUP(H994,'3-Productie normen'!A:L,VLOOKUP(L994,'3-Productie normen'!$B$35:$C$38,2,FALSE),FALSE)))</f>
        <v>0</v>
      </c>
      <c r="Y994" s="337">
        <f t="shared" si="229"/>
        <v>0</v>
      </c>
      <c r="Z994" s="337">
        <f t="shared" si="230"/>
        <v>0</v>
      </c>
      <c r="AA994" s="337">
        <f t="shared" si="231"/>
        <v>0</v>
      </c>
      <c r="AB994" s="338" t="str">
        <f>VLOOKUP(H994,'3-Productie normen'!A:O,12,FALSE)</f>
        <v>V</v>
      </c>
      <c r="AC994" s="338"/>
      <c r="AE994" s="339">
        <f t="shared" si="223"/>
        <v>30701.208499999997</v>
      </c>
    </row>
    <row r="995" spans="1:31" ht="14.1" customHeight="1">
      <c r="A995" s="71">
        <v>995</v>
      </c>
      <c r="B995" s="482" t="s">
        <v>69</v>
      </c>
      <c r="C995" s="482"/>
      <c r="D995" s="485">
        <v>1</v>
      </c>
      <c r="E995" s="334" t="s">
        <v>315</v>
      </c>
      <c r="F995" s="513" t="s">
        <v>185</v>
      </c>
      <c r="G995" s="298" t="s">
        <v>989</v>
      </c>
      <c r="H995" s="317" t="s">
        <v>128</v>
      </c>
      <c r="I995" s="499"/>
      <c r="J995" s="341">
        <v>16.015889999999999</v>
      </c>
      <c r="K995" s="336">
        <f t="shared" si="224"/>
        <v>730</v>
      </c>
      <c r="L995" s="247">
        <v>255</v>
      </c>
      <c r="M995" s="247">
        <v>255</v>
      </c>
      <c r="N995" s="247">
        <v>102</v>
      </c>
      <c r="O995" s="247">
        <v>102</v>
      </c>
      <c r="P995" s="247">
        <v>8</v>
      </c>
      <c r="Q995" s="247">
        <v>8</v>
      </c>
      <c r="R995" s="246" t="e">
        <f>IF(L995="nio",0,IF(L995&gt;0,L995*J995/X995,0))*VLOOKUP(B995,'2-Kosten per locatie'!$A$14:$C$56,3,FALSE)</f>
        <v>#DIV/0!</v>
      </c>
      <c r="S995" s="246" t="e">
        <f>IF(L995="nio",0,IF(M995&gt;0,M995*J995/Y995,0))*VLOOKUP(B995,'2-Kosten per locatie'!$A$14:$C$56,3,FALSE)</f>
        <v>#DIV/0!</v>
      </c>
      <c r="T995" s="246" t="e">
        <f>IF(L995="nio",0,IF(N995&gt;0,N995*J995/Z995,0))*VLOOKUP(B995,'2-Kosten per locatie'!$A$14:$C$56,3,FALSE)</f>
        <v>#DIV/0!</v>
      </c>
      <c r="U995" s="246" t="e">
        <f>IF(L995="nio",0,IF(O995&gt;0,O995*J995/AA995,0))*VLOOKUP(B995,'2-Kosten per locatie'!$A$14:$C$56,3,FALSE)</f>
        <v>#DIV/0!</v>
      </c>
      <c r="V995" s="246" t="e">
        <f>IF(L995="nio",0,IF(P995&gt;0,P995*J995/Z995,0))*VLOOKUP(B995,'2-Kosten per locatie'!$A$14:$C$56,3,FALSE)</f>
        <v>#DIV/0!</v>
      </c>
      <c r="W995" s="246" t="e">
        <f>IF(L995="nio",0,IF(Q995&gt;0,Q995*J995/AA995,0))*VLOOKUP(B995,'2-Kosten per locatie'!$A$14:$C$56,3,FALSE)</f>
        <v>#DIV/0!</v>
      </c>
      <c r="X995" s="337">
        <f>IF(L995="nio",0,IF(L995&gt;0,VLOOKUP(H995,'3-Productie normen'!A:L,VLOOKUP(L995,'3-Productie normen'!$B$35:$C$38,2,FALSE),FALSE)))</f>
        <v>0</v>
      </c>
      <c r="Y995" s="337">
        <f t="shared" si="229"/>
        <v>0</v>
      </c>
      <c r="Z995" s="337">
        <f t="shared" si="230"/>
        <v>0</v>
      </c>
      <c r="AA995" s="337">
        <f t="shared" si="231"/>
        <v>0</v>
      </c>
      <c r="AB995" s="338" t="str">
        <f>VLOOKUP(H995,'3-Productie normen'!A:O,12,FALSE)</f>
        <v>B</v>
      </c>
      <c r="AC995" s="338"/>
      <c r="AE995" s="339">
        <f t="shared" si="223"/>
        <v>11691.599699999999</v>
      </c>
    </row>
    <row r="996" spans="1:31" ht="14.1" customHeight="1">
      <c r="A996" s="71">
        <v>996</v>
      </c>
      <c r="B996" s="482" t="s">
        <v>69</v>
      </c>
      <c r="C996" s="482"/>
      <c r="D996" s="485">
        <v>1</v>
      </c>
      <c r="E996" s="334" t="s">
        <v>317</v>
      </c>
      <c r="F996" s="513" t="s">
        <v>185</v>
      </c>
      <c r="G996" s="298" t="s">
        <v>1086</v>
      </c>
      <c r="H996" s="317" t="s">
        <v>128</v>
      </c>
      <c r="I996" s="499"/>
      <c r="J996" s="341">
        <v>20.744260000000001</v>
      </c>
      <c r="K996" s="336">
        <f t="shared" si="224"/>
        <v>730</v>
      </c>
      <c r="L996" s="247">
        <v>255</v>
      </c>
      <c r="M996" s="247">
        <v>255</v>
      </c>
      <c r="N996" s="247">
        <v>102</v>
      </c>
      <c r="O996" s="247">
        <v>102</v>
      </c>
      <c r="P996" s="247">
        <v>8</v>
      </c>
      <c r="Q996" s="247">
        <v>8</v>
      </c>
      <c r="R996" s="246" t="e">
        <f>IF(L996="nio",0,IF(L996&gt;0,L996*J996/X996,0))*VLOOKUP(B996,'2-Kosten per locatie'!$A$14:$C$56,3,FALSE)</f>
        <v>#DIV/0!</v>
      </c>
      <c r="S996" s="246" t="e">
        <f>IF(L996="nio",0,IF(M996&gt;0,M996*J996/Y996,0))*VLOOKUP(B996,'2-Kosten per locatie'!$A$14:$C$56,3,FALSE)</f>
        <v>#DIV/0!</v>
      </c>
      <c r="T996" s="246" t="e">
        <f>IF(L996="nio",0,IF(N996&gt;0,N996*J996/Z996,0))*VLOOKUP(B996,'2-Kosten per locatie'!$A$14:$C$56,3,FALSE)</f>
        <v>#DIV/0!</v>
      </c>
      <c r="U996" s="246" t="e">
        <f>IF(L996="nio",0,IF(O996&gt;0,O996*J996/AA996,0))*VLOOKUP(B996,'2-Kosten per locatie'!$A$14:$C$56,3,FALSE)</f>
        <v>#DIV/0!</v>
      </c>
      <c r="V996" s="246" t="e">
        <f>IF(L996="nio",0,IF(P996&gt;0,P996*J996/Z996,0))*VLOOKUP(B996,'2-Kosten per locatie'!$A$14:$C$56,3,FALSE)</f>
        <v>#DIV/0!</v>
      </c>
      <c r="W996" s="246" t="e">
        <f>IF(L996="nio",0,IF(Q996&gt;0,Q996*J996/AA996,0))*VLOOKUP(B996,'2-Kosten per locatie'!$A$14:$C$56,3,FALSE)</f>
        <v>#DIV/0!</v>
      </c>
      <c r="X996" s="337">
        <f>IF(L996="nio",0,IF(L996&gt;0,VLOOKUP(H996,'3-Productie normen'!A:L,VLOOKUP(L996,'3-Productie normen'!$B$35:$C$38,2,FALSE),FALSE)))</f>
        <v>0</v>
      </c>
      <c r="Y996" s="337">
        <f t="shared" si="229"/>
        <v>0</v>
      </c>
      <c r="Z996" s="337">
        <f t="shared" si="230"/>
        <v>0</v>
      </c>
      <c r="AA996" s="337">
        <f t="shared" si="231"/>
        <v>0</v>
      </c>
      <c r="AB996" s="338" t="str">
        <f>VLOOKUP(H996,'3-Productie normen'!A:O,12,FALSE)</f>
        <v>B</v>
      </c>
      <c r="AC996" s="338"/>
      <c r="AE996" s="339">
        <f t="shared" si="223"/>
        <v>15143.309800000001</v>
      </c>
    </row>
    <row r="997" spans="1:31" ht="14.1" customHeight="1">
      <c r="A997" s="71">
        <v>997</v>
      </c>
      <c r="B997" s="482" t="s">
        <v>69</v>
      </c>
      <c r="C997" s="482"/>
      <c r="D997" s="485">
        <v>1</v>
      </c>
      <c r="E997" s="334" t="s">
        <v>318</v>
      </c>
      <c r="F997" s="513" t="s">
        <v>185</v>
      </c>
      <c r="G997" s="298" t="s">
        <v>1087</v>
      </c>
      <c r="H997" s="317" t="s">
        <v>144</v>
      </c>
      <c r="I997" s="499"/>
      <c r="J997" s="341">
        <v>37.112189999999998</v>
      </c>
      <c r="K997" s="336">
        <f t="shared" si="224"/>
        <v>730</v>
      </c>
      <c r="L997" s="247">
        <v>255</v>
      </c>
      <c r="M997" s="247">
        <v>255</v>
      </c>
      <c r="N997" s="247">
        <v>102</v>
      </c>
      <c r="O997" s="247">
        <v>102</v>
      </c>
      <c r="P997" s="247">
        <v>8</v>
      </c>
      <c r="Q997" s="247">
        <v>8</v>
      </c>
      <c r="R997" s="246" t="e">
        <f>IF(L997="nio",0,IF(L997&gt;0,L997*J997/X997,0))*VLOOKUP(B997,'2-Kosten per locatie'!$A$14:$C$56,3,FALSE)</f>
        <v>#DIV/0!</v>
      </c>
      <c r="S997" s="246" t="e">
        <f>IF(L997="nio",0,IF(M997&gt;0,M997*J997/Y997,0))*VLOOKUP(B997,'2-Kosten per locatie'!$A$14:$C$56,3,FALSE)</f>
        <v>#DIV/0!</v>
      </c>
      <c r="T997" s="246" t="e">
        <f>IF(L997="nio",0,IF(N997&gt;0,N997*J997/Z997,0))*VLOOKUP(B997,'2-Kosten per locatie'!$A$14:$C$56,3,FALSE)</f>
        <v>#DIV/0!</v>
      </c>
      <c r="U997" s="246" t="e">
        <f>IF(L997="nio",0,IF(O997&gt;0,O997*J997/AA997,0))*VLOOKUP(B997,'2-Kosten per locatie'!$A$14:$C$56,3,FALSE)</f>
        <v>#DIV/0!</v>
      </c>
      <c r="V997" s="246" t="e">
        <f>IF(L997="nio",0,IF(P997&gt;0,P997*J997/Z997,0))*VLOOKUP(B997,'2-Kosten per locatie'!$A$14:$C$56,3,FALSE)</f>
        <v>#DIV/0!</v>
      </c>
      <c r="W997" s="246" t="e">
        <f>IF(L997="nio",0,IF(Q997&gt;0,Q997*J997/AA997,0))*VLOOKUP(B997,'2-Kosten per locatie'!$A$14:$C$56,3,FALSE)</f>
        <v>#DIV/0!</v>
      </c>
      <c r="X997" s="337">
        <f>IF(L997="nio",0,IF(L997&gt;0,VLOOKUP(H997,'3-Productie normen'!A:L,VLOOKUP(L997,'3-Productie normen'!$B$35:$C$38,2,FALSE),FALSE)))</f>
        <v>0</v>
      </c>
      <c r="Y997" s="337">
        <f t="shared" si="229"/>
        <v>0</v>
      </c>
      <c r="Z997" s="337">
        <f t="shared" si="230"/>
        <v>0</v>
      </c>
      <c r="AA997" s="337">
        <f t="shared" si="231"/>
        <v>0</v>
      </c>
      <c r="AB997" s="338" t="str">
        <f>VLOOKUP(H997,'3-Productie normen'!A:O,12,FALSE)</f>
        <v>B</v>
      </c>
      <c r="AC997" s="338"/>
      <c r="AE997" s="339">
        <f t="shared" si="223"/>
        <v>27091.898699999998</v>
      </c>
    </row>
    <row r="998" spans="1:31" ht="14.1" customHeight="1">
      <c r="A998" s="71">
        <v>998</v>
      </c>
      <c r="B998" s="482" t="s">
        <v>69</v>
      </c>
      <c r="C998" s="482"/>
      <c r="D998" s="485">
        <v>1</v>
      </c>
      <c r="E998" s="334" t="s">
        <v>320</v>
      </c>
      <c r="F998" s="513" t="s">
        <v>185</v>
      </c>
      <c r="G998" s="298" t="s">
        <v>1088</v>
      </c>
      <c r="H998" s="317" t="s">
        <v>145</v>
      </c>
      <c r="I998" s="499"/>
      <c r="J998" s="341">
        <v>15.63856</v>
      </c>
      <c r="K998" s="336">
        <f t="shared" si="224"/>
        <v>730</v>
      </c>
      <c r="L998" s="247">
        <v>255</v>
      </c>
      <c r="M998" s="247">
        <v>255</v>
      </c>
      <c r="N998" s="247">
        <v>102</v>
      </c>
      <c r="O998" s="247">
        <v>102</v>
      </c>
      <c r="P998" s="247">
        <v>8</v>
      </c>
      <c r="Q998" s="247">
        <v>8</v>
      </c>
      <c r="R998" s="246" t="e">
        <f>IF(L998="nio",0,IF(L998&gt;0,L998*J998/X998,0))*VLOOKUP(B998,'2-Kosten per locatie'!$A$14:$C$56,3,FALSE)</f>
        <v>#DIV/0!</v>
      </c>
      <c r="S998" s="246" t="e">
        <f>IF(L998="nio",0,IF(M998&gt;0,M998*J998/Y998,0))*VLOOKUP(B998,'2-Kosten per locatie'!$A$14:$C$56,3,FALSE)</f>
        <v>#DIV/0!</v>
      </c>
      <c r="T998" s="246" t="e">
        <f>IF(L998="nio",0,IF(N998&gt;0,N998*J998/Z998,0))*VLOOKUP(B998,'2-Kosten per locatie'!$A$14:$C$56,3,FALSE)</f>
        <v>#DIV/0!</v>
      </c>
      <c r="U998" s="246" t="e">
        <f>IF(L998="nio",0,IF(O998&gt;0,O998*J998/AA998,0))*VLOOKUP(B998,'2-Kosten per locatie'!$A$14:$C$56,3,FALSE)</f>
        <v>#DIV/0!</v>
      </c>
      <c r="V998" s="246" t="e">
        <f>IF(L998="nio",0,IF(P998&gt;0,P998*J998/Z998,0))*VLOOKUP(B998,'2-Kosten per locatie'!$A$14:$C$56,3,FALSE)</f>
        <v>#DIV/0!</v>
      </c>
      <c r="W998" s="246" t="e">
        <f>IF(L998="nio",0,IF(Q998&gt;0,Q998*J998/AA998,0))*VLOOKUP(B998,'2-Kosten per locatie'!$A$14:$C$56,3,FALSE)</f>
        <v>#DIV/0!</v>
      </c>
      <c r="X998" s="337">
        <f>IF(L998="nio",0,IF(L998&gt;0,VLOOKUP(H998,'3-Productie normen'!A:L,VLOOKUP(L998,'3-Productie normen'!$B$35:$C$38,2,FALSE),FALSE)))</f>
        <v>0</v>
      </c>
      <c r="Y998" s="337">
        <f t="shared" si="229"/>
        <v>0</v>
      </c>
      <c r="Z998" s="337">
        <f t="shared" si="230"/>
        <v>0</v>
      </c>
      <c r="AA998" s="337">
        <f t="shared" si="231"/>
        <v>0</v>
      </c>
      <c r="AB998" s="338" t="str">
        <f>VLOOKUP(H998,'3-Productie normen'!A:O,12,FALSE)</f>
        <v>B</v>
      </c>
      <c r="AC998" s="338"/>
      <c r="AE998" s="339">
        <f t="shared" si="223"/>
        <v>11416.148800000001</v>
      </c>
    </row>
    <row r="999" spans="1:31" ht="14.1" customHeight="1">
      <c r="A999" s="71">
        <v>999</v>
      </c>
      <c r="B999" s="482" t="s">
        <v>69</v>
      </c>
      <c r="C999" s="482"/>
      <c r="D999" s="485">
        <v>1</v>
      </c>
      <c r="E999" s="334" t="s">
        <v>570</v>
      </c>
      <c r="F999" s="513" t="s">
        <v>185</v>
      </c>
      <c r="G999" s="298" t="s">
        <v>971</v>
      </c>
      <c r="H999" s="317" t="s">
        <v>141</v>
      </c>
      <c r="I999" s="499"/>
      <c r="J999" s="341">
        <v>3.9974400000000001</v>
      </c>
      <c r="K999" s="336">
        <f t="shared" si="224"/>
        <v>730</v>
      </c>
      <c r="L999" s="247">
        <v>255</v>
      </c>
      <c r="M999" s="247">
        <v>255</v>
      </c>
      <c r="N999" s="247">
        <v>102</v>
      </c>
      <c r="O999" s="247">
        <v>102</v>
      </c>
      <c r="P999" s="247">
        <v>8</v>
      </c>
      <c r="Q999" s="247">
        <v>8</v>
      </c>
      <c r="R999" s="246" t="e">
        <f>IF(L999="nio",0,IF(L999&gt;0,L999*J999/X999,0))*VLOOKUP(B999,'2-Kosten per locatie'!$A$14:$C$56,3,FALSE)</f>
        <v>#DIV/0!</v>
      </c>
      <c r="S999" s="246" t="e">
        <f>IF(L999="nio",0,IF(M999&gt;0,M999*J999/Y999,0))*VLOOKUP(B999,'2-Kosten per locatie'!$A$14:$C$56,3,FALSE)</f>
        <v>#DIV/0!</v>
      </c>
      <c r="T999" s="246" t="e">
        <f>IF(L999="nio",0,IF(N999&gt;0,N999*J999/Z999,0))*VLOOKUP(B999,'2-Kosten per locatie'!$A$14:$C$56,3,FALSE)</f>
        <v>#DIV/0!</v>
      </c>
      <c r="U999" s="246" t="e">
        <f>IF(L999="nio",0,IF(O999&gt;0,O999*J999/AA999,0))*VLOOKUP(B999,'2-Kosten per locatie'!$A$14:$C$56,3,FALSE)</f>
        <v>#DIV/0!</v>
      </c>
      <c r="V999" s="246" t="e">
        <f>IF(L999="nio",0,IF(P999&gt;0,P999*J999/Z999,0))*VLOOKUP(B999,'2-Kosten per locatie'!$A$14:$C$56,3,FALSE)</f>
        <v>#DIV/0!</v>
      </c>
      <c r="W999" s="246" t="e">
        <f>IF(L999="nio",0,IF(Q999&gt;0,Q999*J999/AA999,0))*VLOOKUP(B999,'2-Kosten per locatie'!$A$14:$C$56,3,FALSE)</f>
        <v>#DIV/0!</v>
      </c>
      <c r="X999" s="337">
        <f>IF(L999="nio",0,IF(L999&gt;0,VLOOKUP(H999,'3-Productie normen'!A:L,VLOOKUP(L999,'3-Productie normen'!$B$35:$C$38,2,FALSE),FALSE)))</f>
        <v>0</v>
      </c>
      <c r="Y999" s="337">
        <f t="shared" si="229"/>
        <v>0</v>
      </c>
      <c r="Z999" s="337">
        <f t="shared" si="230"/>
        <v>0</v>
      </c>
      <c r="AA999" s="337">
        <f t="shared" si="231"/>
        <v>0</v>
      </c>
      <c r="AB999" s="338" t="str">
        <f>VLOOKUP(H999,'3-Productie normen'!A:O,12,FALSE)</f>
        <v>S</v>
      </c>
      <c r="AC999" s="338"/>
      <c r="AE999" s="339">
        <f t="shared" si="223"/>
        <v>2918.1312000000003</v>
      </c>
    </row>
    <row r="1000" spans="1:31" ht="14.1" customHeight="1">
      <c r="A1000" s="71">
        <v>1000</v>
      </c>
      <c r="B1000" s="482" t="s">
        <v>69</v>
      </c>
      <c r="C1000" s="482"/>
      <c r="D1000" s="485">
        <v>1</v>
      </c>
      <c r="E1000" s="334" t="s">
        <v>571</v>
      </c>
      <c r="F1000" s="513" t="s">
        <v>185</v>
      </c>
      <c r="G1000" s="298" t="s">
        <v>971</v>
      </c>
      <c r="H1000" s="317" t="s">
        <v>141</v>
      </c>
      <c r="I1000" s="499"/>
      <c r="J1000" s="341">
        <v>1.6533</v>
      </c>
      <c r="K1000" s="336">
        <f t="shared" si="224"/>
        <v>730</v>
      </c>
      <c r="L1000" s="247">
        <v>255</v>
      </c>
      <c r="M1000" s="247">
        <v>255</v>
      </c>
      <c r="N1000" s="247">
        <v>102</v>
      </c>
      <c r="O1000" s="247">
        <v>102</v>
      </c>
      <c r="P1000" s="247">
        <v>8</v>
      </c>
      <c r="Q1000" s="247">
        <v>8</v>
      </c>
      <c r="R1000" s="246" t="e">
        <f>IF(L1000="nio",0,IF(L1000&gt;0,L1000*J1000/X1000,0))*VLOOKUP(B1000,'2-Kosten per locatie'!$A$14:$C$56,3,FALSE)</f>
        <v>#DIV/0!</v>
      </c>
      <c r="S1000" s="246" t="e">
        <f>IF(L1000="nio",0,IF(M1000&gt;0,M1000*J1000/Y1000,0))*VLOOKUP(B1000,'2-Kosten per locatie'!$A$14:$C$56,3,FALSE)</f>
        <v>#DIV/0!</v>
      </c>
      <c r="T1000" s="246" t="e">
        <f>IF(L1000="nio",0,IF(N1000&gt;0,N1000*J1000/Z1000,0))*VLOOKUP(B1000,'2-Kosten per locatie'!$A$14:$C$56,3,FALSE)</f>
        <v>#DIV/0!</v>
      </c>
      <c r="U1000" s="246" t="e">
        <f>IF(L1000="nio",0,IF(O1000&gt;0,O1000*J1000/AA1000,0))*VLOOKUP(B1000,'2-Kosten per locatie'!$A$14:$C$56,3,FALSE)</f>
        <v>#DIV/0!</v>
      </c>
      <c r="V1000" s="246" t="e">
        <f>IF(L1000="nio",0,IF(P1000&gt;0,P1000*J1000/Z1000,0))*VLOOKUP(B1000,'2-Kosten per locatie'!$A$14:$C$56,3,FALSE)</f>
        <v>#DIV/0!</v>
      </c>
      <c r="W1000" s="246" t="e">
        <f>IF(L1000="nio",0,IF(Q1000&gt;0,Q1000*J1000/AA1000,0))*VLOOKUP(B1000,'2-Kosten per locatie'!$A$14:$C$56,3,FALSE)</f>
        <v>#DIV/0!</v>
      </c>
      <c r="X1000" s="337">
        <f>IF(L1000="nio",0,IF(L1000&gt;0,VLOOKUP(H1000,'3-Productie normen'!A:L,VLOOKUP(L1000,'3-Productie normen'!$B$35:$C$38,2,FALSE),FALSE)))</f>
        <v>0</v>
      </c>
      <c r="Y1000" s="337">
        <f t="shared" si="229"/>
        <v>0</v>
      </c>
      <c r="Z1000" s="337">
        <f t="shared" si="230"/>
        <v>0</v>
      </c>
      <c r="AA1000" s="337">
        <f t="shared" si="231"/>
        <v>0</v>
      </c>
      <c r="AB1000" s="338" t="str">
        <f>VLOOKUP(H1000,'3-Productie normen'!A:O,12,FALSE)</f>
        <v>S</v>
      </c>
      <c r="AC1000" s="338"/>
      <c r="AE1000" s="339">
        <f t="shared" si="223"/>
        <v>1206.9090000000001</v>
      </c>
    </row>
    <row r="1001" spans="1:31" ht="14.1" customHeight="1">
      <c r="A1001" s="71">
        <v>1001</v>
      </c>
      <c r="B1001" s="482" t="s">
        <v>69</v>
      </c>
      <c r="C1001" s="482"/>
      <c r="D1001" s="485">
        <v>1</v>
      </c>
      <c r="E1001" s="334" t="s">
        <v>573</v>
      </c>
      <c r="F1001" s="513" t="s">
        <v>197</v>
      </c>
      <c r="G1001" s="298" t="s">
        <v>1089</v>
      </c>
      <c r="H1001" s="317" t="s">
        <v>148</v>
      </c>
      <c r="I1001" s="499"/>
      <c r="J1001" s="341">
        <v>2.0495700000000001</v>
      </c>
      <c r="K1001" s="336">
        <f t="shared" ref="K1001:K1004" si="233">SUM(L1001:Q1001)</f>
        <v>0</v>
      </c>
      <c r="L1001" s="247" t="s">
        <v>199</v>
      </c>
      <c r="M1001" s="247"/>
      <c r="N1001" s="247"/>
      <c r="O1001" s="247"/>
      <c r="P1001" s="247"/>
      <c r="Q1001" s="247"/>
      <c r="R1001" s="246">
        <f>IF(L1001="nio",0,IF(L1001&gt;0,L1001*J1001/X1001,0))*VLOOKUP(B1001,'2-Kosten per locatie'!$A$14:$C$56,3,FALSE)</f>
        <v>0</v>
      </c>
      <c r="S1001" s="246">
        <f>IF(L1001="nio",0,IF(M1001&gt;0,M1001*J1001/Y1001,0))*VLOOKUP(B1001,'2-Kosten per locatie'!$A$14:$C$56,3,FALSE)</f>
        <v>0</v>
      </c>
      <c r="T1001" s="246">
        <f>IF(L1001="nio",0,IF(N1001&gt;0,N1001*J1001/Z1001,0))*VLOOKUP(B1001,'2-Kosten per locatie'!$A$14:$C$56,3,FALSE)</f>
        <v>0</v>
      </c>
      <c r="U1001" s="246">
        <f>IF(L1001="nio",0,IF(O1001&gt;0,O1001*J1001/AA1001,0))*VLOOKUP(B1001,'2-Kosten per locatie'!$A$14:$C$56,3,FALSE)</f>
        <v>0</v>
      </c>
      <c r="V1001" s="246">
        <f>IF(L1001="nio",0,IF(P1001&gt;0,P1001*J1001/Z1001,0))*VLOOKUP(B1001,'2-Kosten per locatie'!$A$14:$C$56,3,FALSE)</f>
        <v>0</v>
      </c>
      <c r="W1001" s="246">
        <f>IF(L1001="nio",0,IF(Q1001&gt;0,Q1001*J1001/AA1001,0))*VLOOKUP(B1001,'2-Kosten per locatie'!$A$14:$C$56,3,FALSE)</f>
        <v>0</v>
      </c>
      <c r="X1001" s="337">
        <f>IF(L1001="nio",0,IF(L1001&gt;0,VLOOKUP(H1001,'3-Productie normen'!A:L,VLOOKUP(L1001,'3-Productie normen'!$B$35:$C$38,2,FALSE),FALSE)))</f>
        <v>0</v>
      </c>
      <c r="Y1001" s="337">
        <f t="shared" si="229"/>
        <v>0</v>
      </c>
      <c r="Z1001" s="337">
        <f t="shared" si="230"/>
        <v>0</v>
      </c>
      <c r="AA1001" s="337">
        <f t="shared" si="231"/>
        <v>0</v>
      </c>
      <c r="AB1001" s="338">
        <f>VLOOKUP(H1001,'3-Productie normen'!A:O,12,FALSE)</f>
        <v>0</v>
      </c>
      <c r="AC1001" s="338"/>
      <c r="AE1001" s="339">
        <f t="shared" si="223"/>
        <v>0</v>
      </c>
    </row>
    <row r="1002" spans="1:31" ht="14.1" customHeight="1">
      <c r="A1002" s="71">
        <v>1002</v>
      </c>
      <c r="B1002" s="482" t="s">
        <v>69</v>
      </c>
      <c r="C1002" s="482"/>
      <c r="D1002" s="485">
        <v>1</v>
      </c>
      <c r="E1002" s="334" t="s">
        <v>574</v>
      </c>
      <c r="F1002" s="513" t="s">
        <v>197</v>
      </c>
      <c r="G1002" s="298" t="s">
        <v>1014</v>
      </c>
      <c r="H1002" s="317" t="s">
        <v>148</v>
      </c>
      <c r="I1002" s="499"/>
      <c r="J1002" s="341">
        <v>2.0495700000000001</v>
      </c>
      <c r="K1002" s="336">
        <f t="shared" si="233"/>
        <v>0</v>
      </c>
      <c r="L1002" s="247" t="s">
        <v>199</v>
      </c>
      <c r="M1002" s="247"/>
      <c r="N1002" s="247"/>
      <c r="O1002" s="247"/>
      <c r="P1002" s="247"/>
      <c r="Q1002" s="247"/>
      <c r="R1002" s="246">
        <f>IF(L1002="nio",0,IF(L1002&gt;0,L1002*J1002/X1002,0))*VLOOKUP(B1002,'2-Kosten per locatie'!$A$14:$C$56,3,FALSE)</f>
        <v>0</v>
      </c>
      <c r="S1002" s="246">
        <f>IF(L1002="nio",0,IF(M1002&gt;0,M1002*J1002/Y1002,0))*VLOOKUP(B1002,'2-Kosten per locatie'!$A$14:$C$56,3,FALSE)</f>
        <v>0</v>
      </c>
      <c r="T1002" s="246">
        <f>IF(L1002="nio",0,IF(N1002&gt;0,N1002*J1002/Z1002,0))*VLOOKUP(B1002,'2-Kosten per locatie'!$A$14:$C$56,3,FALSE)</f>
        <v>0</v>
      </c>
      <c r="U1002" s="246">
        <f>IF(L1002="nio",0,IF(O1002&gt;0,O1002*J1002/AA1002,0))*VLOOKUP(B1002,'2-Kosten per locatie'!$A$14:$C$56,3,FALSE)</f>
        <v>0</v>
      </c>
      <c r="V1002" s="246">
        <f>IF(L1002="nio",0,IF(P1002&gt;0,P1002*J1002/Z1002,0))*VLOOKUP(B1002,'2-Kosten per locatie'!$A$14:$C$56,3,FALSE)</f>
        <v>0</v>
      </c>
      <c r="W1002" s="246">
        <f>IF(L1002="nio",0,IF(Q1002&gt;0,Q1002*J1002/AA1002,0))*VLOOKUP(B1002,'2-Kosten per locatie'!$A$14:$C$56,3,FALSE)</f>
        <v>0</v>
      </c>
      <c r="X1002" s="337">
        <f>IF(L1002="nio",0,IF(L1002&gt;0,VLOOKUP(H1002,'3-Productie normen'!A:L,VLOOKUP(L1002,'3-Productie normen'!$B$35:$C$38,2,FALSE),FALSE)))</f>
        <v>0</v>
      </c>
      <c r="Y1002" s="337">
        <f t="shared" si="229"/>
        <v>0</v>
      </c>
      <c r="Z1002" s="337">
        <f t="shared" si="230"/>
        <v>0</v>
      </c>
      <c r="AA1002" s="337">
        <f t="shared" si="231"/>
        <v>0</v>
      </c>
      <c r="AB1002" s="338">
        <f>VLOOKUP(H1002,'3-Productie normen'!A:O,12,FALSE)</f>
        <v>0</v>
      </c>
      <c r="AC1002" s="338"/>
      <c r="AE1002" s="339">
        <f t="shared" si="223"/>
        <v>0</v>
      </c>
    </row>
    <row r="1003" spans="1:31" ht="14.1" customHeight="1">
      <c r="A1003" s="71">
        <v>1003</v>
      </c>
      <c r="B1003" s="482" t="s">
        <v>69</v>
      </c>
      <c r="C1003" s="482"/>
      <c r="D1003" s="485">
        <v>1</v>
      </c>
      <c r="E1003" s="334" t="s">
        <v>606</v>
      </c>
      <c r="F1003" s="513" t="s">
        <v>197</v>
      </c>
      <c r="G1003" s="298" t="s">
        <v>305</v>
      </c>
      <c r="H1003" s="317" t="s">
        <v>148</v>
      </c>
      <c r="I1003" s="499"/>
      <c r="J1003" s="341">
        <v>0.47249999999999998</v>
      </c>
      <c r="K1003" s="336">
        <f t="shared" si="233"/>
        <v>0</v>
      </c>
      <c r="L1003" s="247" t="s">
        <v>199</v>
      </c>
      <c r="M1003" s="247"/>
      <c r="N1003" s="247"/>
      <c r="O1003" s="247"/>
      <c r="P1003" s="247"/>
      <c r="Q1003" s="247"/>
      <c r="R1003" s="246">
        <f>IF(L1003="nio",0,IF(L1003&gt;0,L1003*J1003/X1003,0))*VLOOKUP(B1003,'2-Kosten per locatie'!$A$14:$C$56,3,FALSE)</f>
        <v>0</v>
      </c>
      <c r="S1003" s="246">
        <f>IF(L1003="nio",0,IF(M1003&gt;0,M1003*J1003/Y1003,0))*VLOOKUP(B1003,'2-Kosten per locatie'!$A$14:$C$56,3,FALSE)</f>
        <v>0</v>
      </c>
      <c r="T1003" s="246">
        <f>IF(L1003="nio",0,IF(N1003&gt;0,N1003*J1003/Z1003,0))*VLOOKUP(B1003,'2-Kosten per locatie'!$A$14:$C$56,3,FALSE)</f>
        <v>0</v>
      </c>
      <c r="U1003" s="246">
        <f>IF(L1003="nio",0,IF(O1003&gt;0,O1003*J1003/AA1003,0))*VLOOKUP(B1003,'2-Kosten per locatie'!$A$14:$C$56,3,FALSE)</f>
        <v>0</v>
      </c>
      <c r="V1003" s="246">
        <f>IF(L1003="nio",0,IF(P1003&gt;0,P1003*J1003/Z1003,0))*VLOOKUP(B1003,'2-Kosten per locatie'!$A$14:$C$56,3,FALSE)</f>
        <v>0</v>
      </c>
      <c r="W1003" s="246">
        <f>IF(L1003="nio",0,IF(Q1003&gt;0,Q1003*J1003/AA1003,0))*VLOOKUP(B1003,'2-Kosten per locatie'!$A$14:$C$56,3,FALSE)</f>
        <v>0</v>
      </c>
      <c r="X1003" s="337">
        <f>IF(L1003="nio",0,IF(L1003&gt;0,VLOOKUP(H1003,'3-Productie normen'!A:L,VLOOKUP(L1003,'3-Productie normen'!$B$35:$C$38,2,FALSE),FALSE)))</f>
        <v>0</v>
      </c>
      <c r="Y1003" s="337">
        <f t="shared" si="229"/>
        <v>0</v>
      </c>
      <c r="Z1003" s="337">
        <f t="shared" si="230"/>
        <v>0</v>
      </c>
      <c r="AA1003" s="337">
        <f t="shared" si="231"/>
        <v>0</v>
      </c>
      <c r="AB1003" s="338">
        <f>VLOOKUP(H1003,'3-Productie normen'!A:O,12,FALSE)</f>
        <v>0</v>
      </c>
      <c r="AC1003" s="338"/>
      <c r="AE1003" s="339">
        <f t="shared" si="223"/>
        <v>0</v>
      </c>
    </row>
    <row r="1004" spans="1:31" ht="14.1" customHeight="1">
      <c r="A1004" s="71">
        <v>1004</v>
      </c>
      <c r="B1004" s="482" t="s">
        <v>69</v>
      </c>
      <c r="C1004" s="482"/>
      <c r="D1004" s="485">
        <v>1</v>
      </c>
      <c r="E1004" s="334" t="s">
        <v>1090</v>
      </c>
      <c r="F1004" s="513" t="s">
        <v>197</v>
      </c>
      <c r="G1004" s="298" t="s">
        <v>554</v>
      </c>
      <c r="H1004" s="317" t="s">
        <v>148</v>
      </c>
      <c r="I1004" s="499"/>
      <c r="J1004" s="341">
        <v>6.1275000000000004</v>
      </c>
      <c r="K1004" s="336">
        <f t="shared" si="233"/>
        <v>0</v>
      </c>
      <c r="L1004" s="247" t="s">
        <v>199</v>
      </c>
      <c r="M1004" s="247"/>
      <c r="N1004" s="247"/>
      <c r="O1004" s="247"/>
      <c r="P1004" s="247"/>
      <c r="Q1004" s="247"/>
      <c r="R1004" s="246">
        <f>IF(L1004="nio",0,IF(L1004&gt;0,L1004*J1004/X1004,0))*VLOOKUP(B1004,'2-Kosten per locatie'!$A$14:$C$56,3,FALSE)</f>
        <v>0</v>
      </c>
      <c r="S1004" s="246">
        <f>IF(L1004="nio",0,IF(M1004&gt;0,M1004*J1004/Y1004,0))*VLOOKUP(B1004,'2-Kosten per locatie'!$A$14:$C$56,3,FALSE)</f>
        <v>0</v>
      </c>
      <c r="T1004" s="246">
        <f>IF(L1004="nio",0,IF(N1004&gt;0,N1004*J1004/Z1004,0))*VLOOKUP(B1004,'2-Kosten per locatie'!$A$14:$C$56,3,FALSE)</f>
        <v>0</v>
      </c>
      <c r="U1004" s="246">
        <f>IF(L1004="nio",0,IF(O1004&gt;0,O1004*J1004/AA1004,0))*VLOOKUP(B1004,'2-Kosten per locatie'!$A$14:$C$56,3,FALSE)</f>
        <v>0</v>
      </c>
      <c r="V1004" s="246">
        <f>IF(L1004="nio",0,IF(P1004&gt;0,P1004*J1004/Z1004,0))*VLOOKUP(B1004,'2-Kosten per locatie'!$A$14:$C$56,3,FALSE)</f>
        <v>0</v>
      </c>
      <c r="W1004" s="246">
        <f>IF(L1004="nio",0,IF(Q1004&gt;0,Q1004*J1004/AA1004,0))*VLOOKUP(B1004,'2-Kosten per locatie'!$A$14:$C$56,3,FALSE)</f>
        <v>0</v>
      </c>
      <c r="X1004" s="337">
        <f>IF(L1004="nio",0,IF(L1004&gt;0,VLOOKUP(H1004,'3-Productie normen'!A:L,VLOOKUP(L1004,'3-Productie normen'!$B$35:$C$38,2,FALSE),FALSE)))</f>
        <v>0</v>
      </c>
      <c r="Y1004" s="337">
        <f t="shared" si="229"/>
        <v>0</v>
      </c>
      <c r="Z1004" s="337">
        <f t="shared" si="230"/>
        <v>0</v>
      </c>
      <c r="AA1004" s="337">
        <f t="shared" si="231"/>
        <v>0</v>
      </c>
      <c r="AB1004" s="338">
        <f>VLOOKUP(H1004,'3-Productie normen'!A:O,12,FALSE)</f>
        <v>0</v>
      </c>
      <c r="AC1004" s="338"/>
      <c r="AE1004" s="339">
        <f t="shared" si="223"/>
        <v>0</v>
      </c>
    </row>
    <row r="1005" spans="1:31" ht="14.1" customHeight="1">
      <c r="A1005" s="71">
        <v>1005</v>
      </c>
      <c r="B1005" s="482" t="s">
        <v>69</v>
      </c>
      <c r="C1005" s="482"/>
      <c r="D1005" s="485">
        <v>1</v>
      </c>
      <c r="E1005" s="334" t="s">
        <v>1091</v>
      </c>
      <c r="F1005" s="513" t="s">
        <v>185</v>
      </c>
      <c r="G1005" s="298" t="s">
        <v>1092</v>
      </c>
      <c r="H1005" s="317" t="s">
        <v>141</v>
      </c>
      <c r="I1005" s="499"/>
      <c r="J1005" s="341">
        <v>1.7766599999999999</v>
      </c>
      <c r="K1005" s="336">
        <f t="shared" si="224"/>
        <v>730</v>
      </c>
      <c r="L1005" s="247">
        <v>255</v>
      </c>
      <c r="M1005" s="247">
        <v>255</v>
      </c>
      <c r="N1005" s="247">
        <v>102</v>
      </c>
      <c r="O1005" s="247">
        <v>102</v>
      </c>
      <c r="P1005" s="247">
        <v>8</v>
      </c>
      <c r="Q1005" s="247">
        <v>8</v>
      </c>
      <c r="R1005" s="246" t="e">
        <f>IF(L1005="nio",0,IF(L1005&gt;0,L1005*J1005/X1005,0))*VLOOKUP(B1005,'2-Kosten per locatie'!$A$14:$C$56,3,FALSE)</f>
        <v>#DIV/0!</v>
      </c>
      <c r="S1005" s="246" t="e">
        <f>IF(L1005="nio",0,IF(M1005&gt;0,M1005*J1005/Y1005,0))*VLOOKUP(B1005,'2-Kosten per locatie'!$A$14:$C$56,3,FALSE)</f>
        <v>#DIV/0!</v>
      </c>
      <c r="T1005" s="246" t="e">
        <f>IF(L1005="nio",0,IF(N1005&gt;0,N1005*J1005/Z1005,0))*VLOOKUP(B1005,'2-Kosten per locatie'!$A$14:$C$56,3,FALSE)</f>
        <v>#DIV/0!</v>
      </c>
      <c r="U1005" s="246" t="e">
        <f>IF(L1005="nio",0,IF(O1005&gt;0,O1005*J1005/AA1005,0))*VLOOKUP(B1005,'2-Kosten per locatie'!$A$14:$C$56,3,FALSE)</f>
        <v>#DIV/0!</v>
      </c>
      <c r="V1005" s="246" t="e">
        <f>IF(L1005="nio",0,IF(P1005&gt;0,P1005*J1005/Z1005,0))*VLOOKUP(B1005,'2-Kosten per locatie'!$A$14:$C$56,3,FALSE)</f>
        <v>#DIV/0!</v>
      </c>
      <c r="W1005" s="246" t="e">
        <f>IF(L1005="nio",0,IF(Q1005&gt;0,Q1005*J1005/AA1005,0))*VLOOKUP(B1005,'2-Kosten per locatie'!$A$14:$C$56,3,FALSE)</f>
        <v>#DIV/0!</v>
      </c>
      <c r="X1005" s="337">
        <f>IF(L1005="nio",0,IF(L1005&gt;0,VLOOKUP(H1005,'3-Productie normen'!A:L,VLOOKUP(L1005,'3-Productie normen'!$B$35:$C$38,2,FALSE),FALSE)))</f>
        <v>0</v>
      </c>
      <c r="Y1005" s="337">
        <f t="shared" si="229"/>
        <v>0</v>
      </c>
      <c r="Z1005" s="337">
        <f t="shared" si="230"/>
        <v>0</v>
      </c>
      <c r="AA1005" s="337">
        <f t="shared" si="231"/>
        <v>0</v>
      </c>
      <c r="AB1005" s="338" t="str">
        <f>VLOOKUP(H1005,'3-Productie normen'!A:O,12,FALSE)</f>
        <v>S</v>
      </c>
      <c r="AC1005" s="338"/>
      <c r="AE1005" s="339">
        <f t="shared" si="223"/>
        <v>1296.9618</v>
      </c>
    </row>
    <row r="1006" spans="1:31" ht="14.1" customHeight="1">
      <c r="A1006" s="71">
        <v>1006</v>
      </c>
      <c r="B1006" s="482" t="s">
        <v>69</v>
      </c>
      <c r="C1006" s="482"/>
      <c r="D1006" s="485">
        <v>1</v>
      </c>
      <c r="E1006" s="334" t="s">
        <v>1093</v>
      </c>
      <c r="F1006" s="513" t="s">
        <v>185</v>
      </c>
      <c r="G1006" s="298" t="s">
        <v>1092</v>
      </c>
      <c r="H1006" s="317" t="s">
        <v>141</v>
      </c>
      <c r="I1006" s="499"/>
      <c r="J1006" s="341">
        <v>1.7048000000000001</v>
      </c>
      <c r="K1006" s="336">
        <f t="shared" si="224"/>
        <v>730</v>
      </c>
      <c r="L1006" s="247">
        <v>255</v>
      </c>
      <c r="M1006" s="247">
        <v>255</v>
      </c>
      <c r="N1006" s="247">
        <v>102</v>
      </c>
      <c r="O1006" s="247">
        <v>102</v>
      </c>
      <c r="P1006" s="247">
        <v>8</v>
      </c>
      <c r="Q1006" s="247">
        <v>8</v>
      </c>
      <c r="R1006" s="246" t="e">
        <f>IF(L1006="nio",0,IF(L1006&gt;0,L1006*J1006/X1006,0))*VLOOKUP(B1006,'2-Kosten per locatie'!$A$14:$C$56,3,FALSE)</f>
        <v>#DIV/0!</v>
      </c>
      <c r="S1006" s="246" t="e">
        <f>IF(L1006="nio",0,IF(M1006&gt;0,M1006*J1006/Y1006,0))*VLOOKUP(B1006,'2-Kosten per locatie'!$A$14:$C$56,3,FALSE)</f>
        <v>#DIV/0!</v>
      </c>
      <c r="T1006" s="246" t="e">
        <f>IF(L1006="nio",0,IF(N1006&gt;0,N1006*J1006/Z1006,0))*VLOOKUP(B1006,'2-Kosten per locatie'!$A$14:$C$56,3,FALSE)</f>
        <v>#DIV/0!</v>
      </c>
      <c r="U1006" s="246" t="e">
        <f>IF(L1006="nio",0,IF(O1006&gt;0,O1006*J1006/AA1006,0))*VLOOKUP(B1006,'2-Kosten per locatie'!$A$14:$C$56,3,FALSE)</f>
        <v>#DIV/0!</v>
      </c>
      <c r="V1006" s="246" t="e">
        <f>IF(L1006="nio",0,IF(P1006&gt;0,P1006*J1006/Z1006,0))*VLOOKUP(B1006,'2-Kosten per locatie'!$A$14:$C$56,3,FALSE)</f>
        <v>#DIV/0!</v>
      </c>
      <c r="W1006" s="246" t="e">
        <f>IF(L1006="nio",0,IF(Q1006&gt;0,Q1006*J1006/AA1006,0))*VLOOKUP(B1006,'2-Kosten per locatie'!$A$14:$C$56,3,FALSE)</f>
        <v>#DIV/0!</v>
      </c>
      <c r="X1006" s="337">
        <f>IF(L1006="nio",0,IF(L1006&gt;0,VLOOKUP(H1006,'3-Productie normen'!A:L,VLOOKUP(L1006,'3-Productie normen'!$B$35:$C$38,2,FALSE),FALSE)))</f>
        <v>0</v>
      </c>
      <c r="Y1006" s="337">
        <f t="shared" si="229"/>
        <v>0</v>
      </c>
      <c r="Z1006" s="337">
        <f t="shared" si="230"/>
        <v>0</v>
      </c>
      <c r="AA1006" s="337">
        <f t="shared" si="231"/>
        <v>0</v>
      </c>
      <c r="AB1006" s="338" t="str">
        <f>VLOOKUP(H1006,'3-Productie normen'!A:O,12,FALSE)</f>
        <v>S</v>
      </c>
      <c r="AC1006" s="338"/>
      <c r="AE1006" s="339">
        <f t="shared" si="223"/>
        <v>1244.5040000000001</v>
      </c>
    </row>
    <row r="1007" spans="1:31" ht="14.1" customHeight="1">
      <c r="A1007" s="71">
        <v>1007</v>
      </c>
      <c r="B1007" s="482" t="s">
        <v>69</v>
      </c>
      <c r="C1007" s="482"/>
      <c r="D1007" s="485">
        <v>1</v>
      </c>
      <c r="E1007" s="334" t="s">
        <v>1094</v>
      </c>
      <c r="F1007" s="513" t="s">
        <v>185</v>
      </c>
      <c r="G1007" s="298" t="s">
        <v>1092</v>
      </c>
      <c r="H1007" s="317" t="s">
        <v>141</v>
      </c>
      <c r="I1007" s="499"/>
      <c r="J1007" s="341">
        <v>1.6104799999999999</v>
      </c>
      <c r="K1007" s="336">
        <f t="shared" si="224"/>
        <v>730</v>
      </c>
      <c r="L1007" s="247">
        <v>255</v>
      </c>
      <c r="M1007" s="247">
        <v>255</v>
      </c>
      <c r="N1007" s="247">
        <v>102</v>
      </c>
      <c r="O1007" s="247">
        <v>102</v>
      </c>
      <c r="P1007" s="247">
        <v>8</v>
      </c>
      <c r="Q1007" s="247">
        <v>8</v>
      </c>
      <c r="R1007" s="246" t="e">
        <f>IF(L1007="nio",0,IF(L1007&gt;0,L1007*J1007/X1007,0))*VLOOKUP(B1007,'2-Kosten per locatie'!$A$14:$C$56,3,FALSE)</f>
        <v>#DIV/0!</v>
      </c>
      <c r="S1007" s="246" t="e">
        <f>IF(L1007="nio",0,IF(M1007&gt;0,M1007*J1007/Y1007,0))*VLOOKUP(B1007,'2-Kosten per locatie'!$A$14:$C$56,3,FALSE)</f>
        <v>#DIV/0!</v>
      </c>
      <c r="T1007" s="246" t="e">
        <f>IF(L1007="nio",0,IF(N1007&gt;0,N1007*J1007/Z1007,0))*VLOOKUP(B1007,'2-Kosten per locatie'!$A$14:$C$56,3,FALSE)</f>
        <v>#DIV/0!</v>
      </c>
      <c r="U1007" s="246" t="e">
        <f>IF(L1007="nio",0,IF(O1007&gt;0,O1007*J1007/AA1007,0))*VLOOKUP(B1007,'2-Kosten per locatie'!$A$14:$C$56,3,FALSE)</f>
        <v>#DIV/0!</v>
      </c>
      <c r="V1007" s="246" t="e">
        <f>IF(L1007="nio",0,IF(P1007&gt;0,P1007*J1007/Z1007,0))*VLOOKUP(B1007,'2-Kosten per locatie'!$A$14:$C$56,3,FALSE)</f>
        <v>#DIV/0!</v>
      </c>
      <c r="W1007" s="246" t="e">
        <f>IF(L1007="nio",0,IF(Q1007&gt;0,Q1007*J1007/AA1007,0))*VLOOKUP(B1007,'2-Kosten per locatie'!$A$14:$C$56,3,FALSE)</f>
        <v>#DIV/0!</v>
      </c>
      <c r="X1007" s="337">
        <f>IF(L1007="nio",0,IF(L1007&gt;0,VLOOKUP(H1007,'3-Productie normen'!A:L,VLOOKUP(L1007,'3-Productie normen'!$B$35:$C$38,2,FALSE),FALSE)))</f>
        <v>0</v>
      </c>
      <c r="Y1007" s="337">
        <f t="shared" si="229"/>
        <v>0</v>
      </c>
      <c r="Z1007" s="337">
        <f t="shared" si="230"/>
        <v>0</v>
      </c>
      <c r="AA1007" s="337">
        <f t="shared" si="231"/>
        <v>0</v>
      </c>
      <c r="AB1007" s="338" t="str">
        <f>VLOOKUP(H1007,'3-Productie normen'!A:O,12,FALSE)</f>
        <v>S</v>
      </c>
      <c r="AC1007" s="338"/>
      <c r="AE1007" s="339">
        <f t="shared" si="223"/>
        <v>1175.6504</v>
      </c>
    </row>
    <row r="1008" spans="1:31" ht="14.1" customHeight="1">
      <c r="A1008" s="71">
        <v>1008</v>
      </c>
      <c r="B1008" s="482" t="s">
        <v>61</v>
      </c>
      <c r="C1008" s="482"/>
      <c r="D1008" s="485" t="s">
        <v>231</v>
      </c>
      <c r="E1008" s="334" t="s">
        <v>916</v>
      </c>
      <c r="F1008" s="513" t="s">
        <v>185</v>
      </c>
      <c r="G1008" s="298" t="s">
        <v>999</v>
      </c>
      <c r="H1008" s="317" t="s">
        <v>144</v>
      </c>
      <c r="I1008" s="459" t="s">
        <v>225</v>
      </c>
      <c r="J1008" s="341">
        <v>33.65</v>
      </c>
      <c r="K1008" s="336">
        <f t="shared" si="224"/>
        <v>730</v>
      </c>
      <c r="L1008" s="247">
        <v>255</v>
      </c>
      <c r="M1008" s="247">
        <v>255</v>
      </c>
      <c r="N1008" s="247">
        <v>102</v>
      </c>
      <c r="O1008" s="247">
        <v>102</v>
      </c>
      <c r="P1008" s="247">
        <v>8</v>
      </c>
      <c r="Q1008" s="247">
        <v>8</v>
      </c>
      <c r="R1008" s="246" t="e">
        <f>IF(L1008="nio",0,IF(L1008&gt;0,L1008*J1008/X1008,0))*VLOOKUP(B1008,'2-Kosten per locatie'!$A$14:$C$56,3,FALSE)</f>
        <v>#DIV/0!</v>
      </c>
      <c r="S1008" s="246" t="e">
        <f>IF(L1008="nio",0,IF(M1008&gt;0,M1008*J1008/Y1008,0))*VLOOKUP(B1008,'2-Kosten per locatie'!$A$14:$C$56,3,FALSE)</f>
        <v>#DIV/0!</v>
      </c>
      <c r="T1008" s="246" t="e">
        <f>IF(L1008="nio",0,IF(N1008&gt;0,N1008*J1008/Z1008,0))*VLOOKUP(B1008,'2-Kosten per locatie'!$A$14:$C$56,3,FALSE)</f>
        <v>#DIV/0!</v>
      </c>
      <c r="U1008" s="246" t="e">
        <f>IF(L1008="nio",0,IF(O1008&gt;0,O1008*J1008/AA1008,0))*VLOOKUP(B1008,'2-Kosten per locatie'!$A$14:$C$56,3,FALSE)</f>
        <v>#DIV/0!</v>
      </c>
      <c r="V1008" s="246" t="e">
        <f>IF(L1008="nio",0,IF(P1008&gt;0,P1008*J1008/Z1008,0))*VLOOKUP(B1008,'2-Kosten per locatie'!$A$14:$C$56,3,FALSE)</f>
        <v>#DIV/0!</v>
      </c>
      <c r="W1008" s="246" t="e">
        <f>IF(L1008="nio",0,IF(Q1008&gt;0,Q1008*J1008/AA1008,0))*VLOOKUP(B1008,'2-Kosten per locatie'!$A$14:$C$56,3,FALSE)</f>
        <v>#DIV/0!</v>
      </c>
      <c r="X1008" s="337">
        <f>IF(L1008="nio",0,IF(L1008&gt;0,VLOOKUP(H1008,'3-Productie normen'!A:L,VLOOKUP(L1008,'3-Productie normen'!$B$35:$C$38,2,FALSE),FALSE)))</f>
        <v>0</v>
      </c>
      <c r="Y1008" s="337">
        <f t="shared" si="214"/>
        <v>0</v>
      </c>
      <c r="Z1008" s="337">
        <f t="shared" si="215"/>
        <v>0</v>
      </c>
      <c r="AA1008" s="337">
        <f t="shared" si="216"/>
        <v>0</v>
      </c>
      <c r="AB1008" s="338" t="str">
        <f>VLOOKUP(H1008,'3-Productie normen'!A:O,12,FALSE)</f>
        <v>B</v>
      </c>
      <c r="AC1008" s="338"/>
      <c r="AE1008" s="339">
        <f t="shared" si="223"/>
        <v>24564.5</v>
      </c>
    </row>
    <row r="1009" spans="1:31" ht="14.1" customHeight="1">
      <c r="A1009" s="71">
        <v>1009</v>
      </c>
      <c r="B1009" s="482" t="s">
        <v>61</v>
      </c>
      <c r="C1009" s="482"/>
      <c r="D1009" s="485" t="s">
        <v>231</v>
      </c>
      <c r="E1009" s="334" t="s">
        <v>917</v>
      </c>
      <c r="F1009" s="513" t="s">
        <v>185</v>
      </c>
      <c r="G1009" s="298" t="s">
        <v>291</v>
      </c>
      <c r="H1009" s="314" t="s">
        <v>135</v>
      </c>
      <c r="I1009" s="459" t="s">
        <v>225</v>
      </c>
      <c r="J1009" s="341">
        <v>2.59</v>
      </c>
      <c r="K1009" s="336">
        <f t="shared" si="224"/>
        <v>730</v>
      </c>
      <c r="L1009" s="247">
        <v>255</v>
      </c>
      <c r="M1009" s="247">
        <v>255</v>
      </c>
      <c r="N1009" s="247">
        <v>102</v>
      </c>
      <c r="O1009" s="247">
        <v>102</v>
      </c>
      <c r="P1009" s="247">
        <v>8</v>
      </c>
      <c r="Q1009" s="247">
        <v>8</v>
      </c>
      <c r="R1009" s="246" t="e">
        <f>IF(L1009="nio",0,IF(L1009&gt;0,L1009*J1009/X1009,0))*VLOOKUP(B1009,'2-Kosten per locatie'!$A$14:$C$56,3,FALSE)</f>
        <v>#DIV/0!</v>
      </c>
      <c r="S1009" s="246" t="e">
        <f>IF(L1009="nio",0,IF(M1009&gt;0,M1009*J1009/Y1009,0))*VLOOKUP(B1009,'2-Kosten per locatie'!$A$14:$C$56,3,FALSE)</f>
        <v>#DIV/0!</v>
      </c>
      <c r="T1009" s="246" t="e">
        <f>IF(L1009="nio",0,IF(N1009&gt;0,N1009*J1009/Z1009,0))*VLOOKUP(B1009,'2-Kosten per locatie'!$A$14:$C$56,3,FALSE)</f>
        <v>#DIV/0!</v>
      </c>
      <c r="U1009" s="246" t="e">
        <f>IF(L1009="nio",0,IF(O1009&gt;0,O1009*J1009/AA1009,0))*VLOOKUP(B1009,'2-Kosten per locatie'!$A$14:$C$56,3,FALSE)</f>
        <v>#DIV/0!</v>
      </c>
      <c r="V1009" s="246" t="e">
        <f>IF(L1009="nio",0,IF(P1009&gt;0,P1009*J1009/Z1009,0))*VLOOKUP(B1009,'2-Kosten per locatie'!$A$14:$C$56,3,FALSE)</f>
        <v>#DIV/0!</v>
      </c>
      <c r="W1009" s="246" t="e">
        <f>IF(L1009="nio",0,IF(Q1009&gt;0,Q1009*J1009/AA1009,0))*VLOOKUP(B1009,'2-Kosten per locatie'!$A$14:$C$56,3,FALSE)</f>
        <v>#DIV/0!</v>
      </c>
      <c r="X1009" s="337">
        <f>IF(L1009="nio",0,IF(L1009&gt;0,VLOOKUP(H1009,'3-Productie normen'!A:L,VLOOKUP(L1009,'3-Productie normen'!$B$35:$C$38,2,FALSE),FALSE)))</f>
        <v>0</v>
      </c>
      <c r="Y1009" s="337">
        <f t="shared" si="214"/>
        <v>0</v>
      </c>
      <c r="Z1009" s="337">
        <f t="shared" si="215"/>
        <v>0</v>
      </c>
      <c r="AA1009" s="337">
        <f t="shared" si="216"/>
        <v>0</v>
      </c>
      <c r="AB1009" s="338" t="str">
        <f>VLOOKUP(H1009,'3-Productie normen'!A:O,12,FALSE)</f>
        <v>V</v>
      </c>
      <c r="AC1009" s="338"/>
      <c r="AE1009" s="339">
        <f t="shared" si="223"/>
        <v>1890.6999999999998</v>
      </c>
    </row>
    <row r="1010" spans="1:31" ht="14.1" customHeight="1">
      <c r="A1010" s="71">
        <v>1010</v>
      </c>
      <c r="B1010" s="482" t="s">
        <v>61</v>
      </c>
      <c r="C1010" s="482"/>
      <c r="D1010" s="485" t="s">
        <v>231</v>
      </c>
      <c r="E1010" s="334" t="s">
        <v>918</v>
      </c>
      <c r="F1010" s="513" t="s">
        <v>185</v>
      </c>
      <c r="G1010" s="298" t="s">
        <v>310</v>
      </c>
      <c r="H1010" s="314" t="s">
        <v>128</v>
      </c>
      <c r="I1010" s="459" t="s">
        <v>225</v>
      </c>
      <c r="J1010" s="341">
        <v>18.399999999999999</v>
      </c>
      <c r="K1010" s="336">
        <f t="shared" si="224"/>
        <v>730</v>
      </c>
      <c r="L1010" s="247">
        <v>255</v>
      </c>
      <c r="M1010" s="247">
        <v>255</v>
      </c>
      <c r="N1010" s="247">
        <v>102</v>
      </c>
      <c r="O1010" s="247">
        <v>102</v>
      </c>
      <c r="P1010" s="247">
        <v>8</v>
      </c>
      <c r="Q1010" s="247">
        <v>8</v>
      </c>
      <c r="R1010" s="246" t="e">
        <f>IF(L1010="nio",0,IF(L1010&gt;0,L1010*J1010/X1010,0))*VLOOKUP(B1010,'2-Kosten per locatie'!$A$14:$C$56,3,FALSE)</f>
        <v>#DIV/0!</v>
      </c>
      <c r="S1010" s="246" t="e">
        <f>IF(L1010="nio",0,IF(M1010&gt;0,M1010*J1010/Y1010,0))*VLOOKUP(B1010,'2-Kosten per locatie'!$A$14:$C$56,3,FALSE)</f>
        <v>#DIV/0!</v>
      </c>
      <c r="T1010" s="246" t="e">
        <f>IF(L1010="nio",0,IF(N1010&gt;0,N1010*J1010/Z1010,0))*VLOOKUP(B1010,'2-Kosten per locatie'!$A$14:$C$56,3,FALSE)</f>
        <v>#DIV/0!</v>
      </c>
      <c r="U1010" s="246" t="e">
        <f>IF(L1010="nio",0,IF(O1010&gt;0,O1010*J1010/AA1010,0))*VLOOKUP(B1010,'2-Kosten per locatie'!$A$14:$C$56,3,FALSE)</f>
        <v>#DIV/0!</v>
      </c>
      <c r="V1010" s="246" t="e">
        <f>IF(L1010="nio",0,IF(P1010&gt;0,P1010*J1010/Z1010,0))*VLOOKUP(B1010,'2-Kosten per locatie'!$A$14:$C$56,3,FALSE)</f>
        <v>#DIV/0!</v>
      </c>
      <c r="W1010" s="246" t="e">
        <f>IF(L1010="nio",0,IF(Q1010&gt;0,Q1010*J1010/AA1010,0))*VLOOKUP(B1010,'2-Kosten per locatie'!$A$14:$C$56,3,FALSE)</f>
        <v>#DIV/0!</v>
      </c>
      <c r="X1010" s="337">
        <f>IF(L1010="nio",0,IF(L1010&gt;0,VLOOKUP(H1010,'3-Productie normen'!A:L,VLOOKUP(L1010,'3-Productie normen'!$B$35:$C$38,2,FALSE),FALSE)))</f>
        <v>0</v>
      </c>
      <c r="Y1010" s="337">
        <f t="shared" si="214"/>
        <v>0</v>
      </c>
      <c r="Z1010" s="337">
        <f t="shared" si="215"/>
        <v>0</v>
      </c>
      <c r="AA1010" s="337">
        <f t="shared" si="216"/>
        <v>0</v>
      </c>
      <c r="AB1010" s="338" t="str">
        <f>VLOOKUP(H1010,'3-Productie normen'!A:O,12,FALSE)</f>
        <v>B</v>
      </c>
      <c r="AC1010" s="338"/>
      <c r="AE1010" s="339">
        <f t="shared" si="223"/>
        <v>13431.999999999998</v>
      </c>
    </row>
    <row r="1011" spans="1:31" ht="14.1" customHeight="1">
      <c r="A1011" s="71">
        <v>1011</v>
      </c>
      <c r="B1011" s="482" t="s">
        <v>61</v>
      </c>
      <c r="C1011" s="482"/>
      <c r="D1011" s="485" t="s">
        <v>231</v>
      </c>
      <c r="E1011" s="334" t="s">
        <v>921</v>
      </c>
      <c r="F1011" s="513" t="s">
        <v>185</v>
      </c>
      <c r="G1011" s="298" t="s">
        <v>285</v>
      </c>
      <c r="H1011" s="314" t="s">
        <v>141</v>
      </c>
      <c r="I1011" s="69" t="s">
        <v>920</v>
      </c>
      <c r="J1011" s="341">
        <v>6.09</v>
      </c>
      <c r="K1011" s="336">
        <f t="shared" si="224"/>
        <v>730</v>
      </c>
      <c r="L1011" s="247">
        <v>255</v>
      </c>
      <c r="M1011" s="247">
        <v>255</v>
      </c>
      <c r="N1011" s="247">
        <v>102</v>
      </c>
      <c r="O1011" s="247">
        <v>102</v>
      </c>
      <c r="P1011" s="247">
        <v>8</v>
      </c>
      <c r="Q1011" s="247">
        <v>8</v>
      </c>
      <c r="R1011" s="246" t="e">
        <f>IF(L1011="nio",0,IF(L1011&gt;0,L1011*J1011/X1011,0))*VLOOKUP(B1011,'2-Kosten per locatie'!$A$14:$C$56,3,FALSE)</f>
        <v>#DIV/0!</v>
      </c>
      <c r="S1011" s="246" t="e">
        <f>IF(L1011="nio",0,IF(M1011&gt;0,M1011*J1011/Y1011,0))*VLOOKUP(B1011,'2-Kosten per locatie'!$A$14:$C$56,3,FALSE)</f>
        <v>#DIV/0!</v>
      </c>
      <c r="T1011" s="246" t="e">
        <f>IF(L1011="nio",0,IF(N1011&gt;0,N1011*J1011/Z1011,0))*VLOOKUP(B1011,'2-Kosten per locatie'!$A$14:$C$56,3,FALSE)</f>
        <v>#DIV/0!</v>
      </c>
      <c r="U1011" s="246" t="e">
        <f>IF(L1011="nio",0,IF(O1011&gt;0,O1011*J1011/AA1011,0))*VLOOKUP(B1011,'2-Kosten per locatie'!$A$14:$C$56,3,FALSE)</f>
        <v>#DIV/0!</v>
      </c>
      <c r="V1011" s="246" t="e">
        <f>IF(L1011="nio",0,IF(P1011&gt;0,P1011*J1011/Z1011,0))*VLOOKUP(B1011,'2-Kosten per locatie'!$A$14:$C$56,3,FALSE)</f>
        <v>#DIV/0!</v>
      </c>
      <c r="W1011" s="246" t="e">
        <f>IF(L1011="nio",0,IF(Q1011&gt;0,Q1011*J1011/AA1011,0))*VLOOKUP(B1011,'2-Kosten per locatie'!$A$14:$C$56,3,FALSE)</f>
        <v>#DIV/0!</v>
      </c>
      <c r="X1011" s="337">
        <f>IF(L1011="nio",0,IF(L1011&gt;0,VLOOKUP(H1011,'3-Productie normen'!A:L,VLOOKUP(L1011,'3-Productie normen'!$B$35:$C$38,2,FALSE),FALSE)))</f>
        <v>0</v>
      </c>
      <c r="Y1011" s="337">
        <f t="shared" si="214"/>
        <v>0</v>
      </c>
      <c r="Z1011" s="337">
        <f t="shared" si="215"/>
        <v>0</v>
      </c>
      <c r="AA1011" s="337">
        <f t="shared" si="216"/>
        <v>0</v>
      </c>
      <c r="AB1011" s="338" t="str">
        <f>VLOOKUP(H1011,'3-Productie normen'!A:O,12,FALSE)</f>
        <v>S</v>
      </c>
      <c r="AC1011" s="338"/>
      <c r="AE1011" s="339">
        <f t="shared" si="223"/>
        <v>4445.7</v>
      </c>
    </row>
    <row r="1012" spans="1:31" ht="14.1" customHeight="1">
      <c r="A1012" s="71">
        <v>1012</v>
      </c>
      <c r="B1012" s="482" t="s">
        <v>61</v>
      </c>
      <c r="C1012" s="482"/>
      <c r="D1012" s="485" t="s">
        <v>231</v>
      </c>
      <c r="E1012" s="334" t="s">
        <v>923</v>
      </c>
      <c r="F1012" s="513" t="s">
        <v>185</v>
      </c>
      <c r="G1012" s="298" t="s">
        <v>285</v>
      </c>
      <c r="H1012" s="314" t="s">
        <v>141</v>
      </c>
      <c r="I1012" s="69" t="s">
        <v>920</v>
      </c>
      <c r="J1012" s="341">
        <v>1.17</v>
      </c>
      <c r="K1012" s="336">
        <f t="shared" si="224"/>
        <v>730</v>
      </c>
      <c r="L1012" s="247">
        <v>255</v>
      </c>
      <c r="M1012" s="247">
        <v>255</v>
      </c>
      <c r="N1012" s="247">
        <v>102</v>
      </c>
      <c r="O1012" s="247">
        <v>102</v>
      </c>
      <c r="P1012" s="247">
        <v>8</v>
      </c>
      <c r="Q1012" s="247">
        <v>8</v>
      </c>
      <c r="R1012" s="246" t="e">
        <f>IF(L1012="nio",0,IF(L1012&gt;0,L1012*J1012/X1012,0))*VLOOKUP(B1012,'2-Kosten per locatie'!$A$14:$C$56,3,FALSE)</f>
        <v>#DIV/0!</v>
      </c>
      <c r="S1012" s="246" t="e">
        <f>IF(L1012="nio",0,IF(M1012&gt;0,M1012*J1012/Y1012,0))*VLOOKUP(B1012,'2-Kosten per locatie'!$A$14:$C$56,3,FALSE)</f>
        <v>#DIV/0!</v>
      </c>
      <c r="T1012" s="246" t="e">
        <f>IF(L1012="nio",0,IF(N1012&gt;0,N1012*J1012/Z1012,0))*VLOOKUP(B1012,'2-Kosten per locatie'!$A$14:$C$56,3,FALSE)</f>
        <v>#DIV/0!</v>
      </c>
      <c r="U1012" s="246" t="e">
        <f>IF(L1012="nio",0,IF(O1012&gt;0,O1012*J1012/AA1012,0))*VLOOKUP(B1012,'2-Kosten per locatie'!$A$14:$C$56,3,FALSE)</f>
        <v>#DIV/0!</v>
      </c>
      <c r="V1012" s="246" t="e">
        <f>IF(L1012="nio",0,IF(P1012&gt;0,P1012*J1012/Z1012,0))*VLOOKUP(B1012,'2-Kosten per locatie'!$A$14:$C$56,3,FALSE)</f>
        <v>#DIV/0!</v>
      </c>
      <c r="W1012" s="246" t="e">
        <f>IF(L1012="nio",0,IF(Q1012&gt;0,Q1012*J1012/AA1012,0))*VLOOKUP(B1012,'2-Kosten per locatie'!$A$14:$C$56,3,FALSE)</f>
        <v>#DIV/0!</v>
      </c>
      <c r="X1012" s="337">
        <f>IF(L1012="nio",0,IF(L1012&gt;0,VLOOKUP(H1012,'3-Productie normen'!A:L,VLOOKUP(L1012,'3-Productie normen'!$B$35:$C$38,2,FALSE),FALSE)))</f>
        <v>0</v>
      </c>
      <c r="Y1012" s="337">
        <f t="shared" si="214"/>
        <v>0</v>
      </c>
      <c r="Z1012" s="337">
        <f t="shared" si="215"/>
        <v>0</v>
      </c>
      <c r="AA1012" s="337">
        <f t="shared" si="216"/>
        <v>0</v>
      </c>
      <c r="AB1012" s="338" t="str">
        <f>VLOOKUP(H1012,'3-Productie normen'!A:O,12,FALSE)</f>
        <v>S</v>
      </c>
      <c r="AC1012" s="338"/>
      <c r="AE1012" s="339">
        <f t="shared" si="223"/>
        <v>854.09999999999991</v>
      </c>
    </row>
    <row r="1013" spans="1:31" ht="14.1" customHeight="1">
      <c r="A1013" s="71">
        <v>1013</v>
      </c>
      <c r="B1013" s="482" t="s">
        <v>61</v>
      </c>
      <c r="C1013" s="482"/>
      <c r="D1013" s="485" t="s">
        <v>231</v>
      </c>
      <c r="E1013" s="334" t="s">
        <v>924</v>
      </c>
      <c r="F1013" s="513" t="s">
        <v>185</v>
      </c>
      <c r="G1013" s="298" t="s">
        <v>285</v>
      </c>
      <c r="H1013" s="314" t="s">
        <v>141</v>
      </c>
      <c r="I1013" s="69" t="s">
        <v>920</v>
      </c>
      <c r="J1013" s="341">
        <v>1.75</v>
      </c>
      <c r="K1013" s="336">
        <f t="shared" si="224"/>
        <v>730</v>
      </c>
      <c r="L1013" s="247">
        <v>255</v>
      </c>
      <c r="M1013" s="247">
        <v>255</v>
      </c>
      <c r="N1013" s="247">
        <v>102</v>
      </c>
      <c r="O1013" s="247">
        <v>102</v>
      </c>
      <c r="P1013" s="247">
        <v>8</v>
      </c>
      <c r="Q1013" s="247">
        <v>8</v>
      </c>
      <c r="R1013" s="246" t="e">
        <f>IF(L1013="nio",0,IF(L1013&gt;0,L1013*J1013/X1013,0))*VLOOKUP(B1013,'2-Kosten per locatie'!$A$14:$C$56,3,FALSE)</f>
        <v>#DIV/0!</v>
      </c>
      <c r="S1013" s="246" t="e">
        <f>IF(L1013="nio",0,IF(M1013&gt;0,M1013*J1013/Y1013,0))*VLOOKUP(B1013,'2-Kosten per locatie'!$A$14:$C$56,3,FALSE)</f>
        <v>#DIV/0!</v>
      </c>
      <c r="T1013" s="246" t="e">
        <f>IF(L1013="nio",0,IF(N1013&gt;0,N1013*J1013/Z1013,0))*VLOOKUP(B1013,'2-Kosten per locatie'!$A$14:$C$56,3,FALSE)</f>
        <v>#DIV/0!</v>
      </c>
      <c r="U1013" s="246" t="e">
        <f>IF(L1013="nio",0,IF(O1013&gt;0,O1013*J1013/AA1013,0))*VLOOKUP(B1013,'2-Kosten per locatie'!$A$14:$C$56,3,FALSE)</f>
        <v>#DIV/0!</v>
      </c>
      <c r="V1013" s="246" t="e">
        <f>IF(L1013="nio",0,IF(P1013&gt;0,P1013*J1013/Z1013,0))*VLOOKUP(B1013,'2-Kosten per locatie'!$A$14:$C$56,3,FALSE)</f>
        <v>#DIV/0!</v>
      </c>
      <c r="W1013" s="246" t="e">
        <f>IF(L1013="nio",0,IF(Q1013&gt;0,Q1013*J1013/AA1013,0))*VLOOKUP(B1013,'2-Kosten per locatie'!$A$14:$C$56,3,FALSE)</f>
        <v>#DIV/0!</v>
      </c>
      <c r="X1013" s="337">
        <f>IF(L1013="nio",0,IF(L1013&gt;0,VLOOKUP(H1013,'3-Productie normen'!A:L,VLOOKUP(L1013,'3-Productie normen'!$B$35:$C$38,2,FALSE),FALSE)))</f>
        <v>0</v>
      </c>
      <c r="Y1013" s="337">
        <f t="shared" si="214"/>
        <v>0</v>
      </c>
      <c r="Z1013" s="337">
        <f t="shared" si="215"/>
        <v>0</v>
      </c>
      <c r="AA1013" s="337">
        <f t="shared" si="216"/>
        <v>0</v>
      </c>
      <c r="AB1013" s="338" t="str">
        <f>VLOOKUP(H1013,'3-Productie normen'!A:O,12,FALSE)</f>
        <v>S</v>
      </c>
      <c r="AC1013" s="338"/>
      <c r="AE1013" s="339">
        <f t="shared" si="223"/>
        <v>1277.5</v>
      </c>
    </row>
    <row r="1014" spans="1:31" ht="14.1" customHeight="1">
      <c r="A1014" s="71">
        <v>1014</v>
      </c>
      <c r="B1014" s="482" t="s">
        <v>61</v>
      </c>
      <c r="C1014" s="482"/>
      <c r="D1014" s="485" t="s">
        <v>231</v>
      </c>
      <c r="E1014" s="334" t="s">
        <v>925</v>
      </c>
      <c r="F1014" s="513" t="s">
        <v>197</v>
      </c>
      <c r="G1014" s="298" t="s">
        <v>554</v>
      </c>
      <c r="H1014" s="317" t="s">
        <v>148</v>
      </c>
      <c r="I1014" s="69" t="s">
        <v>927</v>
      </c>
      <c r="J1014" s="341">
        <v>0</v>
      </c>
      <c r="K1014" s="336">
        <f t="shared" ref="K1014:K1016" si="234">SUM(L1014:Q1014)</f>
        <v>0</v>
      </c>
      <c r="L1014" s="247" t="s">
        <v>199</v>
      </c>
      <c r="M1014" s="247"/>
      <c r="N1014" s="247"/>
      <c r="O1014" s="247"/>
      <c r="P1014" s="247"/>
      <c r="Q1014" s="247"/>
      <c r="R1014" s="246">
        <f>IF(L1014="nio",0,IF(L1014&gt;0,L1014*J1014/X1014,0))*VLOOKUP(B1014,'2-Kosten per locatie'!$A$14:$C$56,3,FALSE)</f>
        <v>0</v>
      </c>
      <c r="S1014" s="246">
        <f>IF(L1014="nio",0,IF(M1014&gt;0,M1014*J1014/Y1014,0))*VLOOKUP(B1014,'2-Kosten per locatie'!$A$14:$C$56,3,FALSE)</f>
        <v>0</v>
      </c>
      <c r="T1014" s="246">
        <f>IF(L1014="nio",0,IF(N1014&gt;0,N1014*J1014/Z1014,0))*VLOOKUP(B1014,'2-Kosten per locatie'!$A$14:$C$56,3,FALSE)</f>
        <v>0</v>
      </c>
      <c r="U1014" s="246">
        <f>IF(L1014="nio",0,IF(O1014&gt;0,O1014*J1014/AA1014,0))*VLOOKUP(B1014,'2-Kosten per locatie'!$A$14:$C$56,3,FALSE)</f>
        <v>0</v>
      </c>
      <c r="V1014" s="246">
        <f>IF(L1014="nio",0,IF(P1014&gt;0,P1014*J1014/Z1014,0))*VLOOKUP(B1014,'2-Kosten per locatie'!$A$14:$C$56,3,FALSE)</f>
        <v>0</v>
      </c>
      <c r="W1014" s="246">
        <f>IF(L1014="nio",0,IF(Q1014&gt;0,Q1014*J1014/AA1014,0))*VLOOKUP(B1014,'2-Kosten per locatie'!$A$14:$C$56,3,FALSE)</f>
        <v>0</v>
      </c>
      <c r="X1014" s="337">
        <f>IF(L1014="nio",0,IF(L1014&gt;0,VLOOKUP(H1014,'3-Productie normen'!A:L,VLOOKUP(L1014,'3-Productie normen'!$B$35:$C$38,2,FALSE),FALSE)))</f>
        <v>0</v>
      </c>
      <c r="Y1014" s="337">
        <f t="shared" si="214"/>
        <v>0</v>
      </c>
      <c r="Z1014" s="337">
        <f t="shared" si="215"/>
        <v>0</v>
      </c>
      <c r="AA1014" s="337">
        <f t="shared" si="216"/>
        <v>0</v>
      </c>
      <c r="AB1014" s="338">
        <f>VLOOKUP(H1014,'3-Productie normen'!A:O,12,FALSE)</f>
        <v>0</v>
      </c>
      <c r="AC1014" s="338"/>
      <c r="AE1014" s="339">
        <f t="shared" si="223"/>
        <v>0</v>
      </c>
    </row>
    <row r="1015" spans="1:31" ht="14.1" customHeight="1">
      <c r="A1015" s="71">
        <v>1015</v>
      </c>
      <c r="B1015" s="482" t="s">
        <v>61</v>
      </c>
      <c r="C1015" s="482"/>
      <c r="D1015" s="485" t="s">
        <v>231</v>
      </c>
      <c r="E1015" s="334" t="s">
        <v>928</v>
      </c>
      <c r="F1015" s="513" t="s">
        <v>197</v>
      </c>
      <c r="G1015" s="298" t="s">
        <v>554</v>
      </c>
      <c r="H1015" s="317" t="s">
        <v>148</v>
      </c>
      <c r="I1015" s="69" t="s">
        <v>927</v>
      </c>
      <c r="J1015" s="341">
        <v>0</v>
      </c>
      <c r="K1015" s="336">
        <f t="shared" si="234"/>
        <v>0</v>
      </c>
      <c r="L1015" s="247" t="s">
        <v>199</v>
      </c>
      <c r="M1015" s="247"/>
      <c r="N1015" s="247"/>
      <c r="O1015" s="247"/>
      <c r="P1015" s="247"/>
      <c r="Q1015" s="247"/>
      <c r="R1015" s="246">
        <f>IF(L1015="nio",0,IF(L1015&gt;0,L1015*J1015/X1015,0))*VLOOKUP(B1015,'2-Kosten per locatie'!$A$14:$C$56,3,FALSE)</f>
        <v>0</v>
      </c>
      <c r="S1015" s="246">
        <f>IF(L1015="nio",0,IF(M1015&gt;0,M1015*J1015/Y1015,0))*VLOOKUP(B1015,'2-Kosten per locatie'!$A$14:$C$56,3,FALSE)</f>
        <v>0</v>
      </c>
      <c r="T1015" s="246">
        <f>IF(L1015="nio",0,IF(N1015&gt;0,N1015*J1015/Z1015,0))*VLOOKUP(B1015,'2-Kosten per locatie'!$A$14:$C$56,3,FALSE)</f>
        <v>0</v>
      </c>
      <c r="U1015" s="246">
        <f>IF(L1015="nio",0,IF(O1015&gt;0,O1015*J1015/AA1015,0))*VLOOKUP(B1015,'2-Kosten per locatie'!$A$14:$C$56,3,FALSE)</f>
        <v>0</v>
      </c>
      <c r="V1015" s="246">
        <f>IF(L1015="nio",0,IF(P1015&gt;0,P1015*J1015/Z1015,0))*VLOOKUP(B1015,'2-Kosten per locatie'!$A$14:$C$56,3,FALSE)</f>
        <v>0</v>
      </c>
      <c r="W1015" s="246">
        <f>IF(L1015="nio",0,IF(Q1015&gt;0,Q1015*J1015/AA1015,0))*VLOOKUP(B1015,'2-Kosten per locatie'!$A$14:$C$56,3,FALSE)</f>
        <v>0</v>
      </c>
      <c r="X1015" s="337">
        <f>IF(L1015="nio",0,IF(L1015&gt;0,VLOOKUP(H1015,'3-Productie normen'!A:L,VLOOKUP(L1015,'3-Productie normen'!$B$35:$C$38,2,FALSE),FALSE)))</f>
        <v>0</v>
      </c>
      <c r="Y1015" s="337">
        <f t="shared" si="214"/>
        <v>0</v>
      </c>
      <c r="Z1015" s="337">
        <f t="shared" si="215"/>
        <v>0</v>
      </c>
      <c r="AA1015" s="337">
        <f t="shared" si="216"/>
        <v>0</v>
      </c>
      <c r="AB1015" s="338">
        <f>VLOOKUP(H1015,'3-Productie normen'!A:O,12,FALSE)</f>
        <v>0</v>
      </c>
      <c r="AC1015" s="338"/>
      <c r="AE1015" s="339">
        <f t="shared" si="223"/>
        <v>0</v>
      </c>
    </row>
    <row r="1016" spans="1:31" ht="14.1" customHeight="1">
      <c r="A1016" s="71">
        <v>1016</v>
      </c>
      <c r="B1016" s="482" t="s">
        <v>61</v>
      </c>
      <c r="C1016" s="482"/>
      <c r="D1016" s="485" t="s">
        <v>231</v>
      </c>
      <c r="E1016" s="334" t="s">
        <v>930</v>
      </c>
      <c r="F1016" s="513" t="s">
        <v>197</v>
      </c>
      <c r="G1016" s="298" t="s">
        <v>301</v>
      </c>
      <c r="H1016" s="317" t="s">
        <v>148</v>
      </c>
      <c r="I1016" s="69" t="s">
        <v>927</v>
      </c>
      <c r="J1016" s="341">
        <v>0</v>
      </c>
      <c r="K1016" s="336">
        <f t="shared" si="234"/>
        <v>0</v>
      </c>
      <c r="L1016" s="247" t="s">
        <v>199</v>
      </c>
      <c r="M1016" s="247"/>
      <c r="N1016" s="247"/>
      <c r="O1016" s="247"/>
      <c r="P1016" s="247"/>
      <c r="Q1016" s="247"/>
      <c r="R1016" s="246">
        <f>IF(L1016="nio",0,IF(L1016&gt;0,L1016*J1016/X1016,0))*VLOOKUP(B1016,'2-Kosten per locatie'!$A$14:$C$56,3,FALSE)</f>
        <v>0</v>
      </c>
      <c r="S1016" s="246">
        <f>IF(L1016="nio",0,IF(M1016&gt;0,M1016*J1016/Y1016,0))*VLOOKUP(B1016,'2-Kosten per locatie'!$A$14:$C$56,3,FALSE)</f>
        <v>0</v>
      </c>
      <c r="T1016" s="246">
        <f>IF(L1016="nio",0,IF(N1016&gt;0,N1016*J1016/Z1016,0))*VLOOKUP(B1016,'2-Kosten per locatie'!$A$14:$C$56,3,FALSE)</f>
        <v>0</v>
      </c>
      <c r="U1016" s="246">
        <f>IF(L1016="nio",0,IF(O1016&gt;0,O1016*J1016/AA1016,0))*VLOOKUP(B1016,'2-Kosten per locatie'!$A$14:$C$56,3,FALSE)</f>
        <v>0</v>
      </c>
      <c r="V1016" s="246">
        <f>IF(L1016="nio",0,IF(P1016&gt;0,P1016*J1016/Z1016,0))*VLOOKUP(B1016,'2-Kosten per locatie'!$A$14:$C$56,3,FALSE)</f>
        <v>0</v>
      </c>
      <c r="W1016" s="246">
        <f>IF(L1016="nio",0,IF(Q1016&gt;0,Q1016*J1016/AA1016,0))*VLOOKUP(B1016,'2-Kosten per locatie'!$A$14:$C$56,3,FALSE)</f>
        <v>0</v>
      </c>
      <c r="X1016" s="337">
        <f>IF(L1016="nio",0,IF(L1016&gt;0,VLOOKUP(H1016,'3-Productie normen'!A:L,VLOOKUP(L1016,'3-Productie normen'!$B$35:$C$38,2,FALSE),FALSE)))</f>
        <v>0</v>
      </c>
      <c r="Y1016" s="337">
        <f t="shared" ref="Y1016" si="235">IF(M1016&gt;0,X1016*$Y$8,0)</f>
        <v>0</v>
      </c>
      <c r="Z1016" s="337">
        <f t="shared" ref="Z1016" si="236">IF((OR(N1016&gt;0,P1016&gt;0)),X1016*$Z$8,0)</f>
        <v>0</v>
      </c>
      <c r="AA1016" s="337">
        <f t="shared" ref="AA1016" si="237">IF((OR(O1016&gt;0,Q1016&gt;0)),X1016*$AA$8,0)</f>
        <v>0</v>
      </c>
      <c r="AB1016" s="338">
        <f>VLOOKUP(H1016,'3-Productie normen'!A:O,12,FALSE)</f>
        <v>0</v>
      </c>
      <c r="AC1016" s="338"/>
      <c r="AE1016" s="339">
        <f t="shared" si="223"/>
        <v>0</v>
      </c>
    </row>
    <row r="1017" spans="1:31" ht="14.1" customHeight="1">
      <c r="A1017" s="71">
        <v>1017</v>
      </c>
      <c r="B1017" s="482" t="s">
        <v>61</v>
      </c>
      <c r="C1017" s="482"/>
      <c r="D1017" s="485" t="s">
        <v>231</v>
      </c>
      <c r="E1017" s="334" t="s">
        <v>574</v>
      </c>
      <c r="F1017" s="513" t="s">
        <v>185</v>
      </c>
      <c r="G1017" s="298" t="s">
        <v>1082</v>
      </c>
      <c r="H1017" s="314" t="s">
        <v>138</v>
      </c>
      <c r="I1017" s="459" t="s">
        <v>225</v>
      </c>
      <c r="J1017" s="341">
        <v>5.21</v>
      </c>
      <c r="K1017" s="336">
        <f t="shared" si="224"/>
        <v>730</v>
      </c>
      <c r="L1017" s="247">
        <v>255</v>
      </c>
      <c r="M1017" s="247">
        <v>255</v>
      </c>
      <c r="N1017" s="247">
        <v>102</v>
      </c>
      <c r="O1017" s="247">
        <v>102</v>
      </c>
      <c r="P1017" s="247">
        <v>8</v>
      </c>
      <c r="Q1017" s="247">
        <v>8</v>
      </c>
      <c r="R1017" s="246" t="e">
        <f>IF(L1017="nio",0,IF(L1017&gt;0,L1017*J1017/X1017,0))*VLOOKUP(B1017,'2-Kosten per locatie'!$A$14:$C$56,3,FALSE)</f>
        <v>#DIV/0!</v>
      </c>
      <c r="S1017" s="246" t="e">
        <f>IF(L1017="nio",0,IF(M1017&gt;0,M1017*J1017/Y1017,0))*VLOOKUP(B1017,'2-Kosten per locatie'!$A$14:$C$56,3,FALSE)</f>
        <v>#DIV/0!</v>
      </c>
      <c r="T1017" s="246" t="e">
        <f>IF(L1017="nio",0,IF(N1017&gt;0,N1017*J1017/Z1017,0))*VLOOKUP(B1017,'2-Kosten per locatie'!$A$14:$C$56,3,FALSE)</f>
        <v>#DIV/0!</v>
      </c>
      <c r="U1017" s="246" t="e">
        <f>IF(L1017="nio",0,IF(O1017&gt;0,O1017*J1017/AA1017,0))*VLOOKUP(B1017,'2-Kosten per locatie'!$A$14:$C$56,3,FALSE)</f>
        <v>#DIV/0!</v>
      </c>
      <c r="V1017" s="246" t="e">
        <f>IF(L1017="nio",0,IF(P1017&gt;0,P1017*J1017/Z1017,0))*VLOOKUP(B1017,'2-Kosten per locatie'!$A$14:$C$56,3,FALSE)</f>
        <v>#DIV/0!</v>
      </c>
      <c r="W1017" s="246" t="e">
        <f>IF(L1017="nio",0,IF(Q1017&gt;0,Q1017*J1017/AA1017,0))*VLOOKUP(B1017,'2-Kosten per locatie'!$A$14:$C$56,3,FALSE)</f>
        <v>#DIV/0!</v>
      </c>
      <c r="X1017" s="337">
        <f>IF(L1017="nio",0,IF(L1017&gt;0,VLOOKUP(H1017,'3-Productie normen'!A:L,VLOOKUP(L1017,'3-Productie normen'!$B$35:$C$38,2,FALSE),FALSE)))</f>
        <v>0</v>
      </c>
      <c r="Y1017" s="337">
        <f t="shared" ref="Y1017:Y1110" si="238">IF(M1017&gt;0,X1017*$Y$8,0)</f>
        <v>0</v>
      </c>
      <c r="Z1017" s="337">
        <f t="shared" ref="Z1017:Z1110" si="239">IF((OR(N1017&gt;0,P1017&gt;0)),X1017*$Z$8,0)</f>
        <v>0</v>
      </c>
      <c r="AA1017" s="337">
        <f t="shared" ref="AA1017:AA1110" si="240">IF((OR(O1017&gt;0,Q1017&gt;0)),X1017*$AA$8,0)</f>
        <v>0</v>
      </c>
      <c r="AB1017" s="338" t="str">
        <f>VLOOKUP(H1017,'3-Productie normen'!A:O,12,FALSE)</f>
        <v>V</v>
      </c>
      <c r="AC1017" s="338"/>
      <c r="AE1017" s="339">
        <f t="shared" si="223"/>
        <v>3803.3</v>
      </c>
    </row>
    <row r="1018" spans="1:31" ht="14.1" customHeight="1">
      <c r="A1018" s="71">
        <v>1018</v>
      </c>
      <c r="B1018" s="482" t="s">
        <v>61</v>
      </c>
      <c r="C1018" s="482"/>
      <c r="D1018" s="485" t="s">
        <v>231</v>
      </c>
      <c r="E1018" s="334" t="s">
        <v>575</v>
      </c>
      <c r="F1018" s="513" t="s">
        <v>185</v>
      </c>
      <c r="G1018" s="298" t="s">
        <v>291</v>
      </c>
      <c r="H1018" s="314" t="s">
        <v>135</v>
      </c>
      <c r="I1018" s="459" t="s">
        <v>225</v>
      </c>
      <c r="J1018" s="341">
        <v>7.12</v>
      </c>
      <c r="K1018" s="336">
        <f t="shared" si="224"/>
        <v>730</v>
      </c>
      <c r="L1018" s="247">
        <v>255</v>
      </c>
      <c r="M1018" s="247">
        <v>255</v>
      </c>
      <c r="N1018" s="247">
        <v>102</v>
      </c>
      <c r="O1018" s="247">
        <v>102</v>
      </c>
      <c r="P1018" s="247">
        <v>8</v>
      </c>
      <c r="Q1018" s="247">
        <v>8</v>
      </c>
      <c r="R1018" s="246" t="e">
        <f>IF(L1018="nio",0,IF(L1018&gt;0,L1018*J1018/X1018,0))*VLOOKUP(B1018,'2-Kosten per locatie'!$A$14:$C$56,3,FALSE)</f>
        <v>#DIV/0!</v>
      </c>
      <c r="S1018" s="246" t="e">
        <f>IF(L1018="nio",0,IF(M1018&gt;0,M1018*J1018/Y1018,0))*VLOOKUP(B1018,'2-Kosten per locatie'!$A$14:$C$56,3,FALSE)</f>
        <v>#DIV/0!</v>
      </c>
      <c r="T1018" s="246" t="e">
        <f>IF(L1018="nio",0,IF(N1018&gt;0,N1018*J1018/Z1018,0))*VLOOKUP(B1018,'2-Kosten per locatie'!$A$14:$C$56,3,FALSE)</f>
        <v>#DIV/0!</v>
      </c>
      <c r="U1018" s="246" t="e">
        <f>IF(L1018="nio",0,IF(O1018&gt;0,O1018*J1018/AA1018,0))*VLOOKUP(B1018,'2-Kosten per locatie'!$A$14:$C$56,3,FALSE)</f>
        <v>#DIV/0!</v>
      </c>
      <c r="V1018" s="246" t="e">
        <f>IF(L1018="nio",0,IF(P1018&gt;0,P1018*J1018/Z1018,0))*VLOOKUP(B1018,'2-Kosten per locatie'!$A$14:$C$56,3,FALSE)</f>
        <v>#DIV/0!</v>
      </c>
      <c r="W1018" s="246" t="e">
        <f>IF(L1018="nio",0,IF(Q1018&gt;0,Q1018*J1018/AA1018,0))*VLOOKUP(B1018,'2-Kosten per locatie'!$A$14:$C$56,3,FALSE)</f>
        <v>#DIV/0!</v>
      </c>
      <c r="X1018" s="337">
        <f>IF(L1018="nio",0,IF(L1018&gt;0,VLOOKUP(H1018,'3-Productie normen'!A:L,VLOOKUP(L1018,'3-Productie normen'!$B$35:$C$38,2,FALSE),FALSE)))</f>
        <v>0</v>
      </c>
      <c r="Y1018" s="337">
        <f t="shared" si="238"/>
        <v>0</v>
      </c>
      <c r="Z1018" s="337">
        <f t="shared" si="239"/>
        <v>0</v>
      </c>
      <c r="AA1018" s="337">
        <f t="shared" si="240"/>
        <v>0</v>
      </c>
      <c r="AB1018" s="338" t="str">
        <f>VLOOKUP(H1018,'3-Productie normen'!A:O,12,FALSE)</f>
        <v>V</v>
      </c>
      <c r="AC1018" s="338"/>
      <c r="AE1018" s="339">
        <f t="shared" si="223"/>
        <v>5197.6000000000004</v>
      </c>
    </row>
    <row r="1019" spans="1:31" ht="14.1" customHeight="1">
      <c r="A1019" s="71">
        <v>1019</v>
      </c>
      <c r="B1019" s="482" t="s">
        <v>61</v>
      </c>
      <c r="C1019" s="482"/>
      <c r="D1019" s="485" t="s">
        <v>231</v>
      </c>
      <c r="E1019" s="334" t="s">
        <v>577</v>
      </c>
      <c r="F1019" s="513" t="s">
        <v>185</v>
      </c>
      <c r="G1019" s="298" t="s">
        <v>310</v>
      </c>
      <c r="H1019" s="314" t="s">
        <v>128</v>
      </c>
      <c r="I1019" s="459" t="s">
        <v>225</v>
      </c>
      <c r="J1019" s="341">
        <v>11.62</v>
      </c>
      <c r="K1019" s="336">
        <f t="shared" si="224"/>
        <v>730</v>
      </c>
      <c r="L1019" s="247">
        <v>255</v>
      </c>
      <c r="M1019" s="247">
        <v>255</v>
      </c>
      <c r="N1019" s="247">
        <v>102</v>
      </c>
      <c r="O1019" s="247">
        <v>102</v>
      </c>
      <c r="P1019" s="247">
        <v>8</v>
      </c>
      <c r="Q1019" s="247">
        <v>8</v>
      </c>
      <c r="R1019" s="246" t="e">
        <f>IF(L1019="nio",0,IF(L1019&gt;0,L1019*J1019/X1019,0))*VLOOKUP(B1019,'2-Kosten per locatie'!$A$14:$C$56,3,FALSE)</f>
        <v>#DIV/0!</v>
      </c>
      <c r="S1019" s="246" t="e">
        <f>IF(L1019="nio",0,IF(M1019&gt;0,M1019*J1019/Y1019,0))*VLOOKUP(B1019,'2-Kosten per locatie'!$A$14:$C$56,3,FALSE)</f>
        <v>#DIV/0!</v>
      </c>
      <c r="T1019" s="246" t="e">
        <f>IF(L1019="nio",0,IF(N1019&gt;0,N1019*J1019/Z1019,0))*VLOOKUP(B1019,'2-Kosten per locatie'!$A$14:$C$56,3,FALSE)</f>
        <v>#DIV/0!</v>
      </c>
      <c r="U1019" s="246" t="e">
        <f>IF(L1019="nio",0,IF(O1019&gt;0,O1019*J1019/AA1019,0))*VLOOKUP(B1019,'2-Kosten per locatie'!$A$14:$C$56,3,FALSE)</f>
        <v>#DIV/0!</v>
      </c>
      <c r="V1019" s="246" t="e">
        <f>IF(L1019="nio",0,IF(P1019&gt;0,P1019*J1019/Z1019,0))*VLOOKUP(B1019,'2-Kosten per locatie'!$A$14:$C$56,3,FALSE)</f>
        <v>#DIV/0!</v>
      </c>
      <c r="W1019" s="246" t="e">
        <f>IF(L1019="nio",0,IF(Q1019&gt;0,Q1019*J1019/AA1019,0))*VLOOKUP(B1019,'2-Kosten per locatie'!$A$14:$C$56,3,FALSE)</f>
        <v>#DIV/0!</v>
      </c>
      <c r="X1019" s="337">
        <f>IF(L1019="nio",0,IF(L1019&gt;0,VLOOKUP(H1019,'3-Productie normen'!A:L,VLOOKUP(L1019,'3-Productie normen'!$B$35:$C$38,2,FALSE),FALSE)))</f>
        <v>0</v>
      </c>
      <c r="Y1019" s="337">
        <f t="shared" si="238"/>
        <v>0</v>
      </c>
      <c r="Z1019" s="337">
        <f t="shared" si="239"/>
        <v>0</v>
      </c>
      <c r="AA1019" s="337">
        <f t="shared" si="240"/>
        <v>0</v>
      </c>
      <c r="AB1019" s="338" t="str">
        <f>VLOOKUP(H1019,'3-Productie normen'!A:O,12,FALSE)</f>
        <v>B</v>
      </c>
      <c r="AC1019" s="338"/>
      <c r="AE1019" s="339">
        <f t="shared" si="223"/>
        <v>8482.5999999999985</v>
      </c>
    </row>
    <row r="1020" spans="1:31" ht="14.1" customHeight="1">
      <c r="A1020" s="71">
        <v>1020</v>
      </c>
      <c r="B1020" s="482" t="s">
        <v>68</v>
      </c>
      <c r="C1020" s="482"/>
      <c r="D1020" s="485" t="s">
        <v>231</v>
      </c>
      <c r="E1020" s="334" t="s">
        <v>916</v>
      </c>
      <c r="F1020" s="513" t="s">
        <v>185</v>
      </c>
      <c r="G1020" s="298" t="s">
        <v>781</v>
      </c>
      <c r="H1020" s="314" t="s">
        <v>133</v>
      </c>
      <c r="I1020" s="504" t="s">
        <v>1085</v>
      </c>
      <c r="J1020" s="341">
        <v>27.3599</v>
      </c>
      <c r="K1020" s="336">
        <f t="shared" ref="K1020:K1033" si="241">SUM(L1020:Q1020)</f>
        <v>730</v>
      </c>
      <c r="L1020" s="247">
        <v>255</v>
      </c>
      <c r="M1020" s="247">
        <v>255</v>
      </c>
      <c r="N1020" s="247">
        <v>102</v>
      </c>
      <c r="O1020" s="247">
        <v>102</v>
      </c>
      <c r="P1020" s="247">
        <v>8</v>
      </c>
      <c r="Q1020" s="247">
        <v>8</v>
      </c>
      <c r="R1020" s="246" t="e">
        <f>IF(L1020="nio",0,IF(L1020&gt;0,L1020*J1020/X1020,0))*VLOOKUP(B1020,'2-Kosten per locatie'!$A$14:$C$56,3,FALSE)</f>
        <v>#DIV/0!</v>
      </c>
      <c r="S1020" s="246" t="e">
        <f>IF(L1020="nio",0,IF(M1020&gt;0,M1020*J1020/Y1020,0))*VLOOKUP(B1020,'2-Kosten per locatie'!$A$14:$C$56,3,FALSE)</f>
        <v>#DIV/0!</v>
      </c>
      <c r="T1020" s="246" t="e">
        <f>IF(L1020="nio",0,IF(N1020&gt;0,N1020*J1020/Z1020,0))*VLOOKUP(B1020,'2-Kosten per locatie'!$A$14:$C$56,3,FALSE)</f>
        <v>#DIV/0!</v>
      </c>
      <c r="U1020" s="246" t="e">
        <f>IF(L1020="nio",0,IF(O1020&gt;0,O1020*J1020/AA1020,0))*VLOOKUP(B1020,'2-Kosten per locatie'!$A$14:$C$56,3,FALSE)</f>
        <v>#DIV/0!</v>
      </c>
      <c r="V1020" s="246" t="e">
        <f>IF(L1020="nio",0,IF(P1020&gt;0,P1020*J1020/Z1020,0))*VLOOKUP(B1020,'2-Kosten per locatie'!$A$14:$C$56,3,FALSE)</f>
        <v>#DIV/0!</v>
      </c>
      <c r="W1020" s="246" t="e">
        <f>IF(L1020="nio",0,IF(Q1020&gt;0,Q1020*J1020/AA1020,0))*VLOOKUP(B1020,'2-Kosten per locatie'!$A$14:$C$56,3,FALSE)</f>
        <v>#DIV/0!</v>
      </c>
      <c r="X1020" s="337">
        <f>IF(L1020="nio",0,IF(L1020&gt;0,VLOOKUP(H1020,'3-Productie normen'!A:L,VLOOKUP(L1020,'3-Productie normen'!$B$35:$C$38,2,FALSE),FALSE)))</f>
        <v>0</v>
      </c>
      <c r="Y1020" s="337">
        <f t="shared" ref="Y1020:Y1034" si="242">IF(M1020&gt;0,X1020*$Y$8,0)</f>
        <v>0</v>
      </c>
      <c r="Z1020" s="337">
        <f t="shared" ref="Z1020:Z1034" si="243">IF((OR(N1020&gt;0,P1020&gt;0)),X1020*$Z$8,0)</f>
        <v>0</v>
      </c>
      <c r="AA1020" s="337">
        <f t="shared" ref="AA1020:AA1034" si="244">IF((OR(O1020&gt;0,Q1020&gt;0)),X1020*$AA$8,0)</f>
        <v>0</v>
      </c>
      <c r="AB1020" s="338" t="str">
        <f>VLOOKUP(H1020,'3-Productie normen'!A:O,12,FALSE)</f>
        <v>V</v>
      </c>
      <c r="AC1020" s="338"/>
      <c r="AE1020" s="339">
        <f t="shared" si="223"/>
        <v>19972.726999999999</v>
      </c>
    </row>
    <row r="1021" spans="1:31" ht="14.1" customHeight="1">
      <c r="A1021" s="71">
        <v>1021</v>
      </c>
      <c r="B1021" s="482" t="s">
        <v>68</v>
      </c>
      <c r="C1021" s="482"/>
      <c r="D1021" s="485" t="s">
        <v>231</v>
      </c>
      <c r="E1021" s="334" t="s">
        <v>917</v>
      </c>
      <c r="F1021" s="513" t="s">
        <v>185</v>
      </c>
      <c r="G1021" s="298" t="s">
        <v>224</v>
      </c>
      <c r="H1021" s="314" t="s">
        <v>144</v>
      </c>
      <c r="I1021" s="499"/>
      <c r="J1021" s="341">
        <v>33.698340000000002</v>
      </c>
      <c r="K1021" s="336">
        <f t="shared" si="241"/>
        <v>730</v>
      </c>
      <c r="L1021" s="247">
        <v>255</v>
      </c>
      <c r="M1021" s="247">
        <v>255</v>
      </c>
      <c r="N1021" s="247">
        <v>102</v>
      </c>
      <c r="O1021" s="247">
        <v>102</v>
      </c>
      <c r="P1021" s="247">
        <v>8</v>
      </c>
      <c r="Q1021" s="247">
        <v>8</v>
      </c>
      <c r="R1021" s="246" t="e">
        <f>IF(L1021="nio",0,IF(L1021&gt;0,L1021*J1021/X1021,0))*VLOOKUP(B1021,'2-Kosten per locatie'!$A$14:$C$56,3,FALSE)</f>
        <v>#DIV/0!</v>
      </c>
      <c r="S1021" s="246" t="e">
        <f>IF(L1021="nio",0,IF(M1021&gt;0,M1021*J1021/Y1021,0))*VLOOKUP(B1021,'2-Kosten per locatie'!$A$14:$C$56,3,FALSE)</f>
        <v>#DIV/0!</v>
      </c>
      <c r="T1021" s="246" t="e">
        <f>IF(L1021="nio",0,IF(N1021&gt;0,N1021*J1021/Z1021,0))*VLOOKUP(B1021,'2-Kosten per locatie'!$A$14:$C$56,3,FALSE)</f>
        <v>#DIV/0!</v>
      </c>
      <c r="U1021" s="246" t="e">
        <f>IF(L1021="nio",0,IF(O1021&gt;0,O1021*J1021/AA1021,0))*VLOOKUP(B1021,'2-Kosten per locatie'!$A$14:$C$56,3,FALSE)</f>
        <v>#DIV/0!</v>
      </c>
      <c r="V1021" s="246" t="e">
        <f>IF(L1021="nio",0,IF(P1021&gt;0,P1021*J1021/Z1021,0))*VLOOKUP(B1021,'2-Kosten per locatie'!$A$14:$C$56,3,FALSE)</f>
        <v>#DIV/0!</v>
      </c>
      <c r="W1021" s="246" t="e">
        <f>IF(L1021="nio",0,IF(Q1021&gt;0,Q1021*J1021/AA1021,0))*VLOOKUP(B1021,'2-Kosten per locatie'!$A$14:$C$56,3,FALSE)</f>
        <v>#DIV/0!</v>
      </c>
      <c r="X1021" s="337">
        <f>IF(L1021="nio",0,IF(L1021&gt;0,VLOOKUP(H1021,'3-Productie normen'!A:L,VLOOKUP(L1021,'3-Productie normen'!$B$35:$C$38,2,FALSE),FALSE)))</f>
        <v>0</v>
      </c>
      <c r="Y1021" s="337">
        <f t="shared" si="242"/>
        <v>0</v>
      </c>
      <c r="Z1021" s="337">
        <f t="shared" si="243"/>
        <v>0</v>
      </c>
      <c r="AA1021" s="337">
        <f t="shared" si="244"/>
        <v>0</v>
      </c>
      <c r="AB1021" s="338" t="str">
        <f>VLOOKUP(H1021,'3-Productie normen'!A:O,12,FALSE)</f>
        <v>B</v>
      </c>
      <c r="AC1021" s="338"/>
      <c r="AE1021" s="339">
        <f t="shared" si="223"/>
        <v>24599.788200000003</v>
      </c>
    </row>
    <row r="1022" spans="1:31" ht="14.1" customHeight="1">
      <c r="A1022" s="71">
        <v>1022</v>
      </c>
      <c r="B1022" s="482" t="s">
        <v>68</v>
      </c>
      <c r="C1022" s="482"/>
      <c r="D1022" s="485" t="s">
        <v>231</v>
      </c>
      <c r="E1022" s="334" t="s">
        <v>918</v>
      </c>
      <c r="F1022" s="513" t="s">
        <v>185</v>
      </c>
      <c r="G1022" s="298" t="s">
        <v>1095</v>
      </c>
      <c r="H1022" s="314" t="s">
        <v>141</v>
      </c>
      <c r="I1022" s="499"/>
      <c r="J1022" s="341">
        <v>3.7513000000000001</v>
      </c>
      <c r="K1022" s="336">
        <f t="shared" si="241"/>
        <v>730</v>
      </c>
      <c r="L1022" s="247">
        <v>255</v>
      </c>
      <c r="M1022" s="247">
        <v>255</v>
      </c>
      <c r="N1022" s="247">
        <v>102</v>
      </c>
      <c r="O1022" s="247">
        <v>102</v>
      </c>
      <c r="P1022" s="247">
        <v>8</v>
      </c>
      <c r="Q1022" s="247">
        <v>8</v>
      </c>
      <c r="R1022" s="246" t="e">
        <f>IF(L1022="nio",0,IF(L1022&gt;0,L1022*J1022/X1022,0))*VLOOKUP(B1022,'2-Kosten per locatie'!$A$14:$C$56,3,FALSE)</f>
        <v>#DIV/0!</v>
      </c>
      <c r="S1022" s="246" t="e">
        <f>IF(L1022="nio",0,IF(M1022&gt;0,M1022*J1022/Y1022,0))*VLOOKUP(B1022,'2-Kosten per locatie'!$A$14:$C$56,3,FALSE)</f>
        <v>#DIV/0!</v>
      </c>
      <c r="T1022" s="246" t="e">
        <f>IF(L1022="nio",0,IF(N1022&gt;0,N1022*J1022/Z1022,0))*VLOOKUP(B1022,'2-Kosten per locatie'!$A$14:$C$56,3,FALSE)</f>
        <v>#DIV/0!</v>
      </c>
      <c r="U1022" s="246" t="e">
        <f>IF(L1022="nio",0,IF(O1022&gt;0,O1022*J1022/AA1022,0))*VLOOKUP(B1022,'2-Kosten per locatie'!$A$14:$C$56,3,FALSE)</f>
        <v>#DIV/0!</v>
      </c>
      <c r="V1022" s="246" t="e">
        <f>IF(L1022="nio",0,IF(P1022&gt;0,P1022*J1022/Z1022,0))*VLOOKUP(B1022,'2-Kosten per locatie'!$A$14:$C$56,3,FALSE)</f>
        <v>#DIV/0!</v>
      </c>
      <c r="W1022" s="246" t="e">
        <f>IF(L1022="nio",0,IF(Q1022&gt;0,Q1022*J1022/AA1022,0))*VLOOKUP(B1022,'2-Kosten per locatie'!$A$14:$C$56,3,FALSE)</f>
        <v>#DIV/0!</v>
      </c>
      <c r="X1022" s="337">
        <f>IF(L1022="nio",0,IF(L1022&gt;0,VLOOKUP(H1022,'3-Productie normen'!A:L,VLOOKUP(L1022,'3-Productie normen'!$B$35:$C$38,2,FALSE),FALSE)))</f>
        <v>0</v>
      </c>
      <c r="Y1022" s="337">
        <f t="shared" si="242"/>
        <v>0</v>
      </c>
      <c r="Z1022" s="337">
        <f t="shared" si="243"/>
        <v>0</v>
      </c>
      <c r="AA1022" s="337">
        <f t="shared" si="244"/>
        <v>0</v>
      </c>
      <c r="AB1022" s="338" t="str">
        <f>VLOOKUP(H1022,'3-Productie normen'!A:O,12,FALSE)</f>
        <v>S</v>
      </c>
      <c r="AC1022" s="338"/>
      <c r="AE1022" s="339">
        <f t="shared" si="223"/>
        <v>2738.4490000000001</v>
      </c>
    </row>
    <row r="1023" spans="1:31" ht="14.1" customHeight="1">
      <c r="A1023" s="71">
        <v>1023</v>
      </c>
      <c r="B1023" s="482" t="s">
        <v>68</v>
      </c>
      <c r="C1023" s="482"/>
      <c r="D1023" s="485" t="s">
        <v>231</v>
      </c>
      <c r="E1023" s="334" t="s">
        <v>921</v>
      </c>
      <c r="F1023" s="513" t="s">
        <v>185</v>
      </c>
      <c r="G1023" s="298" t="s">
        <v>1096</v>
      </c>
      <c r="H1023" s="314" t="s">
        <v>141</v>
      </c>
      <c r="I1023" s="499"/>
      <c r="J1023" s="341">
        <v>2.8906000000000001</v>
      </c>
      <c r="K1023" s="336">
        <f t="shared" si="241"/>
        <v>730</v>
      </c>
      <c r="L1023" s="247">
        <v>255</v>
      </c>
      <c r="M1023" s="247">
        <v>255</v>
      </c>
      <c r="N1023" s="247">
        <v>102</v>
      </c>
      <c r="O1023" s="247">
        <v>102</v>
      </c>
      <c r="P1023" s="247">
        <v>8</v>
      </c>
      <c r="Q1023" s="247">
        <v>8</v>
      </c>
      <c r="R1023" s="246" t="e">
        <f>IF(L1023="nio",0,IF(L1023&gt;0,L1023*J1023/X1023,0))*VLOOKUP(B1023,'2-Kosten per locatie'!$A$14:$C$56,3,FALSE)</f>
        <v>#DIV/0!</v>
      </c>
      <c r="S1023" s="246" t="e">
        <f>IF(L1023="nio",0,IF(M1023&gt;0,M1023*J1023/Y1023,0))*VLOOKUP(B1023,'2-Kosten per locatie'!$A$14:$C$56,3,FALSE)</f>
        <v>#DIV/0!</v>
      </c>
      <c r="T1023" s="246" t="e">
        <f>IF(L1023="nio",0,IF(N1023&gt;0,N1023*J1023/Z1023,0))*VLOOKUP(B1023,'2-Kosten per locatie'!$A$14:$C$56,3,FALSE)</f>
        <v>#DIV/0!</v>
      </c>
      <c r="U1023" s="246" t="e">
        <f>IF(L1023="nio",0,IF(O1023&gt;0,O1023*J1023/AA1023,0))*VLOOKUP(B1023,'2-Kosten per locatie'!$A$14:$C$56,3,FALSE)</f>
        <v>#DIV/0!</v>
      </c>
      <c r="V1023" s="246" t="e">
        <f>IF(L1023="nio",0,IF(P1023&gt;0,P1023*J1023/Z1023,0))*VLOOKUP(B1023,'2-Kosten per locatie'!$A$14:$C$56,3,FALSE)</f>
        <v>#DIV/0!</v>
      </c>
      <c r="W1023" s="246" t="e">
        <f>IF(L1023="nio",0,IF(Q1023&gt;0,Q1023*J1023/AA1023,0))*VLOOKUP(B1023,'2-Kosten per locatie'!$A$14:$C$56,3,FALSE)</f>
        <v>#DIV/0!</v>
      </c>
      <c r="X1023" s="337">
        <f>IF(L1023="nio",0,IF(L1023&gt;0,VLOOKUP(H1023,'3-Productie normen'!A:L,VLOOKUP(L1023,'3-Productie normen'!$B$35:$C$38,2,FALSE),FALSE)))</f>
        <v>0</v>
      </c>
      <c r="Y1023" s="337">
        <f t="shared" si="242"/>
        <v>0</v>
      </c>
      <c r="Z1023" s="337">
        <f t="shared" si="243"/>
        <v>0</v>
      </c>
      <c r="AA1023" s="337">
        <f t="shared" si="244"/>
        <v>0</v>
      </c>
      <c r="AB1023" s="338" t="str">
        <f>VLOOKUP(H1023,'3-Productie normen'!A:O,12,FALSE)</f>
        <v>S</v>
      </c>
      <c r="AC1023" s="338"/>
      <c r="AE1023" s="339">
        <f t="shared" si="223"/>
        <v>2110.1379999999999</v>
      </c>
    </row>
    <row r="1024" spans="1:31" ht="14.1" customHeight="1">
      <c r="A1024" s="71">
        <v>1024</v>
      </c>
      <c r="B1024" s="482" t="s">
        <v>68</v>
      </c>
      <c r="C1024" s="482"/>
      <c r="D1024" s="485" t="s">
        <v>231</v>
      </c>
      <c r="E1024" s="334" t="s">
        <v>923</v>
      </c>
      <c r="F1024" s="513" t="s">
        <v>197</v>
      </c>
      <c r="G1024" s="298" t="s">
        <v>1097</v>
      </c>
      <c r="H1024" s="314" t="s">
        <v>148</v>
      </c>
      <c r="I1024" s="499"/>
      <c r="J1024" s="341">
        <v>1.81412</v>
      </c>
      <c r="K1024" s="336">
        <f t="shared" ref="K1024:K1025" si="245">SUM(L1024:Q1024)</f>
        <v>0</v>
      </c>
      <c r="L1024" s="247" t="s">
        <v>199</v>
      </c>
      <c r="M1024" s="247"/>
      <c r="N1024" s="247"/>
      <c r="O1024" s="247"/>
      <c r="P1024" s="247"/>
      <c r="Q1024" s="247"/>
      <c r="R1024" s="246">
        <f>IF(L1024="nio",0,IF(L1024&gt;0,L1024*J1024/X1024,0))*VLOOKUP(B1024,'2-Kosten per locatie'!$A$14:$C$56,3,FALSE)</f>
        <v>0</v>
      </c>
      <c r="S1024" s="246">
        <f>IF(L1024="nio",0,IF(M1024&gt;0,M1024*J1024/Y1024,0))*VLOOKUP(B1024,'2-Kosten per locatie'!$A$14:$C$56,3,FALSE)</f>
        <v>0</v>
      </c>
      <c r="T1024" s="246">
        <f>IF(L1024="nio",0,IF(N1024&gt;0,N1024*J1024/Z1024,0))*VLOOKUP(B1024,'2-Kosten per locatie'!$A$14:$C$56,3,FALSE)</f>
        <v>0</v>
      </c>
      <c r="U1024" s="246">
        <f>IF(L1024="nio",0,IF(O1024&gt;0,O1024*J1024/AA1024,0))*VLOOKUP(B1024,'2-Kosten per locatie'!$A$14:$C$56,3,FALSE)</f>
        <v>0</v>
      </c>
      <c r="V1024" s="246">
        <f>IF(L1024="nio",0,IF(P1024&gt;0,P1024*J1024/Z1024,0))*VLOOKUP(B1024,'2-Kosten per locatie'!$A$14:$C$56,3,FALSE)</f>
        <v>0</v>
      </c>
      <c r="W1024" s="246">
        <f>IF(L1024="nio",0,IF(Q1024&gt;0,Q1024*J1024/AA1024,0))*VLOOKUP(B1024,'2-Kosten per locatie'!$A$14:$C$56,3,FALSE)</f>
        <v>0</v>
      </c>
      <c r="X1024" s="337">
        <f>IF(L1024="nio",0,IF(L1024&gt;0,VLOOKUP(H1024,'3-Productie normen'!A:L,VLOOKUP(L1024,'3-Productie normen'!$B$35:$C$38,2,FALSE),FALSE)))</f>
        <v>0</v>
      </c>
      <c r="Y1024" s="337">
        <f t="shared" si="242"/>
        <v>0</v>
      </c>
      <c r="Z1024" s="337">
        <f t="shared" si="243"/>
        <v>0</v>
      </c>
      <c r="AA1024" s="337">
        <f t="shared" si="244"/>
        <v>0</v>
      </c>
      <c r="AB1024" s="338">
        <f>VLOOKUP(H1024,'3-Productie normen'!A:O,12,FALSE)</f>
        <v>0</v>
      </c>
      <c r="AC1024" s="338"/>
      <c r="AE1024" s="339">
        <f t="shared" si="223"/>
        <v>0</v>
      </c>
    </row>
    <row r="1025" spans="1:31" ht="14.1" customHeight="1">
      <c r="A1025" s="71">
        <v>1025</v>
      </c>
      <c r="B1025" s="482" t="s">
        <v>68</v>
      </c>
      <c r="C1025" s="482"/>
      <c r="D1025" s="485" t="s">
        <v>231</v>
      </c>
      <c r="E1025" s="334" t="s">
        <v>924</v>
      </c>
      <c r="F1025" s="513" t="s">
        <v>197</v>
      </c>
      <c r="G1025" s="298" t="s">
        <v>1098</v>
      </c>
      <c r="H1025" s="314" t="s">
        <v>148</v>
      </c>
      <c r="I1025" s="499"/>
      <c r="J1025" s="341">
        <v>0.40425</v>
      </c>
      <c r="K1025" s="336">
        <f t="shared" si="245"/>
        <v>0</v>
      </c>
      <c r="L1025" s="247" t="s">
        <v>199</v>
      </c>
      <c r="M1025" s="247"/>
      <c r="N1025" s="247"/>
      <c r="O1025" s="247"/>
      <c r="P1025" s="247"/>
      <c r="Q1025" s="247"/>
      <c r="R1025" s="246">
        <f>IF(L1025="nio",0,IF(L1025&gt;0,L1025*J1025/X1025,0))*VLOOKUP(B1025,'2-Kosten per locatie'!$A$14:$C$56,3,FALSE)</f>
        <v>0</v>
      </c>
      <c r="S1025" s="246">
        <f>IF(L1025="nio",0,IF(M1025&gt;0,M1025*J1025/Y1025,0))*VLOOKUP(B1025,'2-Kosten per locatie'!$A$14:$C$56,3,FALSE)</f>
        <v>0</v>
      </c>
      <c r="T1025" s="246">
        <f>IF(L1025="nio",0,IF(N1025&gt;0,N1025*J1025/Z1025,0))*VLOOKUP(B1025,'2-Kosten per locatie'!$A$14:$C$56,3,FALSE)</f>
        <v>0</v>
      </c>
      <c r="U1025" s="246">
        <f>IF(L1025="nio",0,IF(O1025&gt;0,O1025*J1025/AA1025,0))*VLOOKUP(B1025,'2-Kosten per locatie'!$A$14:$C$56,3,FALSE)</f>
        <v>0</v>
      </c>
      <c r="V1025" s="246">
        <f>IF(L1025="nio",0,IF(P1025&gt;0,P1025*J1025/Z1025,0))*VLOOKUP(B1025,'2-Kosten per locatie'!$A$14:$C$56,3,FALSE)</f>
        <v>0</v>
      </c>
      <c r="W1025" s="246">
        <f>IF(L1025="nio",0,IF(Q1025&gt;0,Q1025*J1025/AA1025,0))*VLOOKUP(B1025,'2-Kosten per locatie'!$A$14:$C$56,3,FALSE)</f>
        <v>0</v>
      </c>
      <c r="X1025" s="337">
        <f>IF(L1025="nio",0,IF(L1025&gt;0,VLOOKUP(H1025,'3-Productie normen'!A:L,VLOOKUP(L1025,'3-Productie normen'!$B$35:$C$38,2,FALSE),FALSE)))</f>
        <v>0</v>
      </c>
      <c r="Y1025" s="337">
        <f t="shared" si="242"/>
        <v>0</v>
      </c>
      <c r="Z1025" s="337">
        <f t="shared" si="243"/>
        <v>0</v>
      </c>
      <c r="AA1025" s="337">
        <f t="shared" si="244"/>
        <v>0</v>
      </c>
      <c r="AB1025" s="338">
        <f>VLOOKUP(H1025,'3-Productie normen'!A:O,12,FALSE)</f>
        <v>0</v>
      </c>
      <c r="AC1025" s="338"/>
      <c r="AE1025" s="339">
        <f t="shared" si="223"/>
        <v>0</v>
      </c>
    </row>
    <row r="1026" spans="1:31" ht="14.1" customHeight="1">
      <c r="A1026" s="71">
        <v>1026</v>
      </c>
      <c r="B1026" s="482" t="s">
        <v>68</v>
      </c>
      <c r="C1026" s="482"/>
      <c r="D1026" s="485" t="s">
        <v>231</v>
      </c>
      <c r="E1026" s="334" t="s">
        <v>1099</v>
      </c>
      <c r="F1026" s="513" t="s">
        <v>185</v>
      </c>
      <c r="G1026" s="298" t="s">
        <v>679</v>
      </c>
      <c r="H1026" s="314" t="s">
        <v>141</v>
      </c>
      <c r="I1026" s="499"/>
      <c r="J1026" s="341">
        <v>1.1132</v>
      </c>
      <c r="K1026" s="336">
        <f t="shared" si="241"/>
        <v>730</v>
      </c>
      <c r="L1026" s="247">
        <v>255</v>
      </c>
      <c r="M1026" s="247">
        <v>255</v>
      </c>
      <c r="N1026" s="247">
        <v>102</v>
      </c>
      <c r="O1026" s="247">
        <v>102</v>
      </c>
      <c r="P1026" s="247">
        <v>8</v>
      </c>
      <c r="Q1026" s="247">
        <v>8</v>
      </c>
      <c r="R1026" s="246" t="e">
        <f>IF(L1026="nio",0,IF(L1026&gt;0,L1026*J1026/X1026,0))*VLOOKUP(B1026,'2-Kosten per locatie'!$A$14:$C$56,3,FALSE)</f>
        <v>#DIV/0!</v>
      </c>
      <c r="S1026" s="246" t="e">
        <f>IF(L1026="nio",0,IF(M1026&gt;0,M1026*J1026/Y1026,0))*VLOOKUP(B1026,'2-Kosten per locatie'!$A$14:$C$56,3,FALSE)</f>
        <v>#DIV/0!</v>
      </c>
      <c r="T1026" s="246" t="e">
        <f>IF(L1026="nio",0,IF(N1026&gt;0,N1026*J1026/Z1026,0))*VLOOKUP(B1026,'2-Kosten per locatie'!$A$14:$C$56,3,FALSE)</f>
        <v>#DIV/0!</v>
      </c>
      <c r="U1026" s="246" t="e">
        <f>IF(L1026="nio",0,IF(O1026&gt;0,O1026*J1026/AA1026,0))*VLOOKUP(B1026,'2-Kosten per locatie'!$A$14:$C$56,3,FALSE)</f>
        <v>#DIV/0!</v>
      </c>
      <c r="V1026" s="246" t="e">
        <f>IF(L1026="nio",0,IF(P1026&gt;0,P1026*J1026/Z1026,0))*VLOOKUP(B1026,'2-Kosten per locatie'!$A$14:$C$56,3,FALSE)</f>
        <v>#DIV/0!</v>
      </c>
      <c r="W1026" s="246" t="e">
        <f>IF(L1026="nio",0,IF(Q1026&gt;0,Q1026*J1026/AA1026,0))*VLOOKUP(B1026,'2-Kosten per locatie'!$A$14:$C$56,3,FALSE)</f>
        <v>#DIV/0!</v>
      </c>
      <c r="X1026" s="337">
        <f>IF(L1026="nio",0,IF(L1026&gt;0,VLOOKUP(H1026,'3-Productie normen'!A:L,VLOOKUP(L1026,'3-Productie normen'!$B$35:$C$38,2,FALSE),FALSE)))</f>
        <v>0</v>
      </c>
      <c r="Y1026" s="337">
        <f t="shared" si="242"/>
        <v>0</v>
      </c>
      <c r="Z1026" s="337">
        <f t="shared" si="243"/>
        <v>0</v>
      </c>
      <c r="AA1026" s="337">
        <f t="shared" si="244"/>
        <v>0</v>
      </c>
      <c r="AB1026" s="338" t="str">
        <f>VLOOKUP(H1026,'3-Productie normen'!A:O,12,FALSE)</f>
        <v>S</v>
      </c>
      <c r="AC1026" s="338"/>
      <c r="AE1026" s="339">
        <f t="shared" si="223"/>
        <v>812.63599999999997</v>
      </c>
    </row>
    <row r="1027" spans="1:31" ht="14.1" customHeight="1">
      <c r="A1027" s="71">
        <v>1027</v>
      </c>
      <c r="B1027" s="482" t="s">
        <v>68</v>
      </c>
      <c r="C1027" s="482"/>
      <c r="D1027" s="485" t="s">
        <v>231</v>
      </c>
      <c r="E1027" s="334" t="s">
        <v>1100</v>
      </c>
      <c r="F1027" s="513" t="s">
        <v>185</v>
      </c>
      <c r="G1027" s="298" t="s">
        <v>679</v>
      </c>
      <c r="H1027" s="314" t="s">
        <v>141</v>
      </c>
      <c r="I1027" s="499"/>
      <c r="J1027" s="341">
        <v>1.1132</v>
      </c>
      <c r="K1027" s="336">
        <f t="shared" si="241"/>
        <v>730</v>
      </c>
      <c r="L1027" s="247">
        <v>255</v>
      </c>
      <c r="M1027" s="247">
        <v>255</v>
      </c>
      <c r="N1027" s="247">
        <v>102</v>
      </c>
      <c r="O1027" s="247">
        <v>102</v>
      </c>
      <c r="P1027" s="247">
        <v>8</v>
      </c>
      <c r="Q1027" s="247">
        <v>8</v>
      </c>
      <c r="R1027" s="246" t="e">
        <f>IF(L1027="nio",0,IF(L1027&gt;0,L1027*J1027/X1027,0))*VLOOKUP(B1027,'2-Kosten per locatie'!$A$14:$C$56,3,FALSE)</f>
        <v>#DIV/0!</v>
      </c>
      <c r="S1027" s="246" t="e">
        <f>IF(L1027="nio",0,IF(M1027&gt;0,M1027*J1027/Y1027,0))*VLOOKUP(B1027,'2-Kosten per locatie'!$A$14:$C$56,3,FALSE)</f>
        <v>#DIV/0!</v>
      </c>
      <c r="T1027" s="246" t="e">
        <f>IF(L1027="nio",0,IF(N1027&gt;0,N1027*J1027/Z1027,0))*VLOOKUP(B1027,'2-Kosten per locatie'!$A$14:$C$56,3,FALSE)</f>
        <v>#DIV/0!</v>
      </c>
      <c r="U1027" s="246" t="e">
        <f>IF(L1027="nio",0,IF(O1027&gt;0,O1027*J1027/AA1027,0))*VLOOKUP(B1027,'2-Kosten per locatie'!$A$14:$C$56,3,FALSE)</f>
        <v>#DIV/0!</v>
      </c>
      <c r="V1027" s="246" t="e">
        <f>IF(L1027="nio",0,IF(P1027&gt;0,P1027*J1027/Z1027,0))*VLOOKUP(B1027,'2-Kosten per locatie'!$A$14:$C$56,3,FALSE)</f>
        <v>#DIV/0!</v>
      </c>
      <c r="W1027" s="246" t="e">
        <f>IF(L1027="nio",0,IF(Q1027&gt;0,Q1027*J1027/AA1027,0))*VLOOKUP(B1027,'2-Kosten per locatie'!$A$14:$C$56,3,FALSE)</f>
        <v>#DIV/0!</v>
      </c>
      <c r="X1027" s="337">
        <f>IF(L1027="nio",0,IF(L1027&gt;0,VLOOKUP(H1027,'3-Productie normen'!A:L,VLOOKUP(L1027,'3-Productie normen'!$B$35:$C$38,2,FALSE),FALSE)))</f>
        <v>0</v>
      </c>
      <c r="Y1027" s="337">
        <f t="shared" si="242"/>
        <v>0</v>
      </c>
      <c r="Z1027" s="337">
        <f t="shared" si="243"/>
        <v>0</v>
      </c>
      <c r="AA1027" s="337">
        <f t="shared" si="244"/>
        <v>0</v>
      </c>
      <c r="AB1027" s="338" t="str">
        <f>VLOOKUP(H1027,'3-Productie normen'!A:O,12,FALSE)</f>
        <v>S</v>
      </c>
      <c r="AC1027" s="338"/>
      <c r="AE1027" s="339">
        <f t="shared" si="223"/>
        <v>812.63599999999997</v>
      </c>
    </row>
    <row r="1028" spans="1:31" ht="14.1" customHeight="1">
      <c r="A1028" s="71">
        <v>1028</v>
      </c>
      <c r="B1028" s="482" t="s">
        <v>68</v>
      </c>
      <c r="C1028" s="482"/>
      <c r="D1028" s="485" t="s">
        <v>231</v>
      </c>
      <c r="E1028" s="334" t="s">
        <v>1101</v>
      </c>
      <c r="F1028" s="513" t="s">
        <v>185</v>
      </c>
      <c r="G1028" s="298" t="s">
        <v>679</v>
      </c>
      <c r="H1028" s="314" t="s">
        <v>141</v>
      </c>
      <c r="I1028" s="499"/>
      <c r="J1028" s="341">
        <v>1.1132</v>
      </c>
      <c r="K1028" s="336">
        <f t="shared" si="241"/>
        <v>730</v>
      </c>
      <c r="L1028" s="247">
        <v>255</v>
      </c>
      <c r="M1028" s="247">
        <v>255</v>
      </c>
      <c r="N1028" s="247">
        <v>102</v>
      </c>
      <c r="O1028" s="247">
        <v>102</v>
      </c>
      <c r="P1028" s="247">
        <v>8</v>
      </c>
      <c r="Q1028" s="247">
        <v>8</v>
      </c>
      <c r="R1028" s="246" t="e">
        <f>IF(L1028="nio",0,IF(L1028&gt;0,L1028*J1028/X1028,0))*VLOOKUP(B1028,'2-Kosten per locatie'!$A$14:$C$56,3,FALSE)</f>
        <v>#DIV/0!</v>
      </c>
      <c r="S1028" s="246" t="e">
        <f>IF(L1028="nio",0,IF(M1028&gt;0,M1028*J1028/Y1028,0))*VLOOKUP(B1028,'2-Kosten per locatie'!$A$14:$C$56,3,FALSE)</f>
        <v>#DIV/0!</v>
      </c>
      <c r="T1028" s="246" t="e">
        <f>IF(L1028="nio",0,IF(N1028&gt;0,N1028*J1028/Z1028,0))*VLOOKUP(B1028,'2-Kosten per locatie'!$A$14:$C$56,3,FALSE)</f>
        <v>#DIV/0!</v>
      </c>
      <c r="U1028" s="246" t="e">
        <f>IF(L1028="nio",0,IF(O1028&gt;0,O1028*J1028/AA1028,0))*VLOOKUP(B1028,'2-Kosten per locatie'!$A$14:$C$56,3,FALSE)</f>
        <v>#DIV/0!</v>
      </c>
      <c r="V1028" s="246" t="e">
        <f>IF(L1028="nio",0,IF(P1028&gt;0,P1028*J1028/Z1028,0))*VLOOKUP(B1028,'2-Kosten per locatie'!$A$14:$C$56,3,FALSE)</f>
        <v>#DIV/0!</v>
      </c>
      <c r="W1028" s="246" t="e">
        <f>IF(L1028="nio",0,IF(Q1028&gt;0,Q1028*J1028/AA1028,0))*VLOOKUP(B1028,'2-Kosten per locatie'!$A$14:$C$56,3,FALSE)</f>
        <v>#DIV/0!</v>
      </c>
      <c r="X1028" s="337">
        <f>IF(L1028="nio",0,IF(L1028&gt;0,VLOOKUP(H1028,'3-Productie normen'!A:L,VLOOKUP(L1028,'3-Productie normen'!$B$35:$C$38,2,FALSE),FALSE)))</f>
        <v>0</v>
      </c>
      <c r="Y1028" s="337">
        <f t="shared" si="242"/>
        <v>0</v>
      </c>
      <c r="Z1028" s="337">
        <f t="shared" si="243"/>
        <v>0</v>
      </c>
      <c r="AA1028" s="337">
        <f t="shared" si="244"/>
        <v>0</v>
      </c>
      <c r="AB1028" s="338" t="str">
        <f>VLOOKUP(H1028,'3-Productie normen'!A:O,12,FALSE)</f>
        <v>S</v>
      </c>
      <c r="AC1028" s="338"/>
      <c r="AE1028" s="339">
        <f t="shared" si="223"/>
        <v>812.63599999999997</v>
      </c>
    </row>
    <row r="1029" spans="1:31" ht="14.1" customHeight="1">
      <c r="A1029" s="71">
        <v>1029</v>
      </c>
      <c r="B1029" s="482" t="s">
        <v>68</v>
      </c>
      <c r="C1029" s="482"/>
      <c r="D1029" s="485">
        <v>1</v>
      </c>
      <c r="E1029" s="334" t="s">
        <v>916</v>
      </c>
      <c r="F1029" s="513" t="s">
        <v>185</v>
      </c>
      <c r="G1029" s="298" t="s">
        <v>791</v>
      </c>
      <c r="H1029" s="314" t="s">
        <v>135</v>
      </c>
      <c r="I1029" s="499"/>
      <c r="J1029" s="341">
        <v>7.8348599999999999</v>
      </c>
      <c r="K1029" s="336">
        <f t="shared" si="241"/>
        <v>730</v>
      </c>
      <c r="L1029" s="247">
        <v>255</v>
      </c>
      <c r="M1029" s="247">
        <v>255</v>
      </c>
      <c r="N1029" s="247">
        <v>102</v>
      </c>
      <c r="O1029" s="247">
        <v>102</v>
      </c>
      <c r="P1029" s="247">
        <v>8</v>
      </c>
      <c r="Q1029" s="247">
        <v>8</v>
      </c>
      <c r="R1029" s="246" t="e">
        <f>IF(L1029="nio",0,IF(L1029&gt;0,L1029*J1029/X1029,0))*VLOOKUP(B1029,'2-Kosten per locatie'!$A$14:$C$56,3,FALSE)</f>
        <v>#DIV/0!</v>
      </c>
      <c r="S1029" s="246" t="e">
        <f>IF(L1029="nio",0,IF(M1029&gt;0,M1029*J1029/Y1029,0))*VLOOKUP(B1029,'2-Kosten per locatie'!$A$14:$C$56,3,FALSE)</f>
        <v>#DIV/0!</v>
      </c>
      <c r="T1029" s="246" t="e">
        <f>IF(L1029="nio",0,IF(N1029&gt;0,N1029*J1029/Z1029,0))*VLOOKUP(B1029,'2-Kosten per locatie'!$A$14:$C$56,3,FALSE)</f>
        <v>#DIV/0!</v>
      </c>
      <c r="U1029" s="246" t="e">
        <f>IF(L1029="nio",0,IF(O1029&gt;0,O1029*J1029/AA1029,0))*VLOOKUP(B1029,'2-Kosten per locatie'!$A$14:$C$56,3,FALSE)</f>
        <v>#DIV/0!</v>
      </c>
      <c r="V1029" s="246" t="e">
        <f>IF(L1029="nio",0,IF(P1029&gt;0,P1029*J1029/Z1029,0))*VLOOKUP(B1029,'2-Kosten per locatie'!$A$14:$C$56,3,FALSE)</f>
        <v>#DIV/0!</v>
      </c>
      <c r="W1029" s="246" t="e">
        <f>IF(L1029="nio",0,IF(Q1029&gt;0,Q1029*J1029/AA1029,0))*VLOOKUP(B1029,'2-Kosten per locatie'!$A$14:$C$56,3,FALSE)</f>
        <v>#DIV/0!</v>
      </c>
      <c r="X1029" s="337">
        <f>IF(L1029="nio",0,IF(L1029&gt;0,VLOOKUP(H1029,'3-Productie normen'!A:L,VLOOKUP(L1029,'3-Productie normen'!$B$35:$C$38,2,FALSE),FALSE)))</f>
        <v>0</v>
      </c>
      <c r="Y1029" s="337">
        <f t="shared" si="242"/>
        <v>0</v>
      </c>
      <c r="Z1029" s="337">
        <f t="shared" si="243"/>
        <v>0</v>
      </c>
      <c r="AA1029" s="337">
        <f t="shared" si="244"/>
        <v>0</v>
      </c>
      <c r="AB1029" s="338" t="str">
        <f>VLOOKUP(H1029,'3-Productie normen'!A:O,12,FALSE)</f>
        <v>V</v>
      </c>
      <c r="AC1029" s="338"/>
      <c r="AE1029" s="339">
        <f t="shared" si="223"/>
        <v>5719.4477999999999</v>
      </c>
    </row>
    <row r="1030" spans="1:31" ht="14.1" customHeight="1">
      <c r="A1030" s="71">
        <v>1030</v>
      </c>
      <c r="B1030" s="482" t="s">
        <v>68</v>
      </c>
      <c r="C1030" s="482"/>
      <c r="D1030" s="485">
        <v>1</v>
      </c>
      <c r="E1030" s="334" t="s">
        <v>917</v>
      </c>
      <c r="F1030" s="513" t="s">
        <v>185</v>
      </c>
      <c r="G1030" s="298" t="s">
        <v>1102</v>
      </c>
      <c r="H1030" s="314" t="s">
        <v>128</v>
      </c>
      <c r="I1030" s="499"/>
      <c r="J1030" s="341">
        <v>32.084180000000003</v>
      </c>
      <c r="K1030" s="336">
        <f t="shared" si="241"/>
        <v>730</v>
      </c>
      <c r="L1030" s="247">
        <v>255</v>
      </c>
      <c r="M1030" s="247">
        <v>255</v>
      </c>
      <c r="N1030" s="247">
        <v>102</v>
      </c>
      <c r="O1030" s="247">
        <v>102</v>
      </c>
      <c r="P1030" s="247">
        <v>8</v>
      </c>
      <c r="Q1030" s="247">
        <v>8</v>
      </c>
      <c r="R1030" s="246" t="e">
        <f>IF(L1030="nio",0,IF(L1030&gt;0,L1030*J1030/X1030,0))*VLOOKUP(B1030,'2-Kosten per locatie'!$A$14:$C$56,3,FALSE)</f>
        <v>#DIV/0!</v>
      </c>
      <c r="S1030" s="246" t="e">
        <f>IF(L1030="nio",0,IF(M1030&gt;0,M1030*J1030/Y1030,0))*VLOOKUP(B1030,'2-Kosten per locatie'!$A$14:$C$56,3,FALSE)</f>
        <v>#DIV/0!</v>
      </c>
      <c r="T1030" s="246" t="e">
        <f>IF(L1030="nio",0,IF(N1030&gt;0,N1030*J1030/Z1030,0))*VLOOKUP(B1030,'2-Kosten per locatie'!$A$14:$C$56,3,FALSE)</f>
        <v>#DIV/0!</v>
      </c>
      <c r="U1030" s="246" t="e">
        <f>IF(L1030="nio",0,IF(O1030&gt;0,O1030*J1030/AA1030,0))*VLOOKUP(B1030,'2-Kosten per locatie'!$A$14:$C$56,3,FALSE)</f>
        <v>#DIV/0!</v>
      </c>
      <c r="V1030" s="246" t="e">
        <f>IF(L1030="nio",0,IF(P1030&gt;0,P1030*J1030/Z1030,0))*VLOOKUP(B1030,'2-Kosten per locatie'!$A$14:$C$56,3,FALSE)</f>
        <v>#DIV/0!</v>
      </c>
      <c r="W1030" s="246" t="e">
        <f>IF(L1030="nio",0,IF(Q1030&gt;0,Q1030*J1030/AA1030,0))*VLOOKUP(B1030,'2-Kosten per locatie'!$A$14:$C$56,3,FALSE)</f>
        <v>#DIV/0!</v>
      </c>
      <c r="X1030" s="337">
        <f>IF(L1030="nio",0,IF(L1030&gt;0,VLOOKUP(H1030,'3-Productie normen'!A:L,VLOOKUP(L1030,'3-Productie normen'!$B$35:$C$38,2,FALSE),FALSE)))</f>
        <v>0</v>
      </c>
      <c r="Y1030" s="337">
        <f t="shared" si="242"/>
        <v>0</v>
      </c>
      <c r="Z1030" s="337">
        <f t="shared" si="243"/>
        <v>0</v>
      </c>
      <c r="AA1030" s="337">
        <f t="shared" si="244"/>
        <v>0</v>
      </c>
      <c r="AB1030" s="338" t="str">
        <f>VLOOKUP(H1030,'3-Productie normen'!A:O,12,FALSE)</f>
        <v>B</v>
      </c>
      <c r="AC1030" s="338"/>
      <c r="AE1030" s="339">
        <f t="shared" si="223"/>
        <v>23421.451400000002</v>
      </c>
    </row>
    <row r="1031" spans="1:31" ht="14.1" customHeight="1">
      <c r="A1031" s="71">
        <v>1031</v>
      </c>
      <c r="B1031" s="482" t="s">
        <v>68</v>
      </c>
      <c r="C1031" s="482"/>
      <c r="D1031" s="485">
        <v>1</v>
      </c>
      <c r="E1031" s="334" t="s">
        <v>918</v>
      </c>
      <c r="F1031" s="513" t="s">
        <v>185</v>
      </c>
      <c r="G1031" s="298" t="s">
        <v>942</v>
      </c>
      <c r="H1031" s="314" t="s">
        <v>128</v>
      </c>
      <c r="I1031" s="499"/>
      <c r="J1031" s="341">
        <v>18.07686</v>
      </c>
      <c r="K1031" s="336">
        <f t="shared" si="241"/>
        <v>730</v>
      </c>
      <c r="L1031" s="247">
        <v>255</v>
      </c>
      <c r="M1031" s="247">
        <v>255</v>
      </c>
      <c r="N1031" s="247">
        <v>102</v>
      </c>
      <c r="O1031" s="247">
        <v>102</v>
      </c>
      <c r="P1031" s="247">
        <v>8</v>
      </c>
      <c r="Q1031" s="247">
        <v>8</v>
      </c>
      <c r="R1031" s="246" t="e">
        <f>IF(L1031="nio",0,IF(L1031&gt;0,L1031*J1031/X1031,0))*VLOOKUP(B1031,'2-Kosten per locatie'!$A$14:$C$56,3,FALSE)</f>
        <v>#DIV/0!</v>
      </c>
      <c r="S1031" s="246" t="e">
        <f>IF(L1031="nio",0,IF(M1031&gt;0,M1031*J1031/Y1031,0))*VLOOKUP(B1031,'2-Kosten per locatie'!$A$14:$C$56,3,FALSE)</f>
        <v>#DIV/0!</v>
      </c>
      <c r="T1031" s="246" t="e">
        <f>IF(L1031="nio",0,IF(N1031&gt;0,N1031*J1031/Z1031,0))*VLOOKUP(B1031,'2-Kosten per locatie'!$A$14:$C$56,3,FALSE)</f>
        <v>#DIV/0!</v>
      </c>
      <c r="U1031" s="246" t="e">
        <f>IF(L1031="nio",0,IF(O1031&gt;0,O1031*J1031/AA1031,0))*VLOOKUP(B1031,'2-Kosten per locatie'!$A$14:$C$56,3,FALSE)</f>
        <v>#DIV/0!</v>
      </c>
      <c r="V1031" s="246" t="e">
        <f>IF(L1031="nio",0,IF(P1031&gt;0,P1031*J1031/Z1031,0))*VLOOKUP(B1031,'2-Kosten per locatie'!$A$14:$C$56,3,FALSE)</f>
        <v>#DIV/0!</v>
      </c>
      <c r="W1031" s="246" t="e">
        <f>IF(L1031="nio",0,IF(Q1031&gt;0,Q1031*J1031/AA1031,0))*VLOOKUP(B1031,'2-Kosten per locatie'!$A$14:$C$56,3,FALSE)</f>
        <v>#DIV/0!</v>
      </c>
      <c r="X1031" s="337">
        <f>IF(L1031="nio",0,IF(L1031&gt;0,VLOOKUP(H1031,'3-Productie normen'!A:L,VLOOKUP(L1031,'3-Productie normen'!$B$35:$C$38,2,FALSE),FALSE)))</f>
        <v>0</v>
      </c>
      <c r="Y1031" s="337">
        <f t="shared" si="242"/>
        <v>0</v>
      </c>
      <c r="Z1031" s="337">
        <f t="shared" si="243"/>
        <v>0</v>
      </c>
      <c r="AA1031" s="337">
        <f t="shared" si="244"/>
        <v>0</v>
      </c>
      <c r="AB1031" s="338" t="str">
        <f>VLOOKUP(H1031,'3-Productie normen'!A:O,12,FALSE)</f>
        <v>B</v>
      </c>
      <c r="AC1031" s="338"/>
      <c r="AE1031" s="339">
        <f t="shared" si="223"/>
        <v>13196.1078</v>
      </c>
    </row>
    <row r="1032" spans="1:31" ht="14.1" customHeight="1">
      <c r="A1032" s="71">
        <v>1032</v>
      </c>
      <c r="B1032" s="482" t="s">
        <v>68</v>
      </c>
      <c r="C1032" s="482"/>
      <c r="D1032" s="485">
        <v>1</v>
      </c>
      <c r="E1032" s="334" t="s">
        <v>921</v>
      </c>
      <c r="F1032" s="513" t="s">
        <v>197</v>
      </c>
      <c r="G1032" s="482" t="s">
        <v>1103</v>
      </c>
      <c r="H1032" s="482" t="s">
        <v>148</v>
      </c>
      <c r="I1032" s="500" t="s">
        <v>1074</v>
      </c>
      <c r="J1032" s="341">
        <v>4.5357500000000002</v>
      </c>
      <c r="K1032" s="336">
        <f t="shared" ref="K1032" si="246">SUM(L1032:Q1032)</f>
        <v>0</v>
      </c>
      <c r="L1032" s="247" t="s">
        <v>199</v>
      </c>
      <c r="M1032" s="247"/>
      <c r="N1032" s="247"/>
      <c r="O1032" s="247"/>
      <c r="P1032" s="247"/>
      <c r="Q1032" s="247"/>
      <c r="R1032" s="246">
        <f>IF(L1032="nio",0,IF(L1032&gt;0,L1032*J1032/X1032,0))*VLOOKUP(B1032,'2-Kosten per locatie'!$A$14:$C$56,3,FALSE)</f>
        <v>0</v>
      </c>
      <c r="S1032" s="246">
        <f>IF(L1032="nio",0,IF(M1032&gt;0,M1032*J1032/Y1032,0))*VLOOKUP(B1032,'2-Kosten per locatie'!$A$14:$C$56,3,FALSE)</f>
        <v>0</v>
      </c>
      <c r="T1032" s="246">
        <f>IF(L1032="nio",0,IF(N1032&gt;0,N1032*J1032/Z1032,0))*VLOOKUP(B1032,'2-Kosten per locatie'!$A$14:$C$56,3,FALSE)</f>
        <v>0</v>
      </c>
      <c r="U1032" s="246">
        <f>IF(L1032="nio",0,IF(O1032&gt;0,O1032*J1032/AA1032,0))*VLOOKUP(B1032,'2-Kosten per locatie'!$A$14:$C$56,3,FALSE)</f>
        <v>0</v>
      </c>
      <c r="V1032" s="246">
        <f>IF(L1032="nio",0,IF(P1032&gt;0,P1032*J1032/Z1032,0))*VLOOKUP(B1032,'2-Kosten per locatie'!$A$14:$C$56,3,FALSE)</f>
        <v>0</v>
      </c>
      <c r="W1032" s="246">
        <f>IF(L1032="nio",0,IF(Q1032&gt;0,Q1032*J1032/AA1032,0))*VLOOKUP(B1032,'2-Kosten per locatie'!$A$14:$C$56,3,FALSE)</f>
        <v>0</v>
      </c>
      <c r="X1032" s="337">
        <f>IF(L1032="nio",0,IF(L1032&gt;0,VLOOKUP(H1032,'3-Productie normen'!A:L,VLOOKUP(L1032,'3-Productie normen'!$B$35:$C$38,2,FALSE),FALSE)))</f>
        <v>0</v>
      </c>
      <c r="Y1032" s="337">
        <f t="shared" si="242"/>
        <v>0</v>
      </c>
      <c r="Z1032" s="337">
        <f t="shared" si="243"/>
        <v>0</v>
      </c>
      <c r="AA1032" s="337">
        <f t="shared" si="244"/>
        <v>0</v>
      </c>
      <c r="AB1032" s="338">
        <f>VLOOKUP(H1032,'3-Productie normen'!A:O,12,FALSE)</f>
        <v>0</v>
      </c>
      <c r="AC1032" s="338"/>
      <c r="AE1032" s="339">
        <f t="shared" si="223"/>
        <v>0</v>
      </c>
    </row>
    <row r="1033" spans="1:31" ht="14.1" customHeight="1">
      <c r="A1033" s="71">
        <v>1033</v>
      </c>
      <c r="B1033" s="482" t="s">
        <v>68</v>
      </c>
      <c r="C1033" s="482"/>
      <c r="D1033" s="485">
        <v>1</v>
      </c>
      <c r="E1033" s="334" t="s">
        <v>923</v>
      </c>
      <c r="F1033" s="513" t="s">
        <v>185</v>
      </c>
      <c r="G1033" s="298" t="s">
        <v>497</v>
      </c>
      <c r="H1033" s="314" t="s">
        <v>145</v>
      </c>
      <c r="I1033" s="499"/>
      <c r="J1033" s="341">
        <v>11.80179</v>
      </c>
      <c r="K1033" s="336">
        <f t="shared" si="241"/>
        <v>730</v>
      </c>
      <c r="L1033" s="247">
        <v>255</v>
      </c>
      <c r="M1033" s="247">
        <v>255</v>
      </c>
      <c r="N1033" s="247">
        <v>102</v>
      </c>
      <c r="O1033" s="247">
        <v>102</v>
      </c>
      <c r="P1033" s="247">
        <v>8</v>
      </c>
      <c r="Q1033" s="247">
        <v>8</v>
      </c>
      <c r="R1033" s="246" t="e">
        <f>IF(L1033="nio",0,IF(L1033&gt;0,L1033*J1033/X1033,0))*VLOOKUP(B1033,'2-Kosten per locatie'!$A$14:$C$56,3,FALSE)</f>
        <v>#DIV/0!</v>
      </c>
      <c r="S1033" s="246" t="e">
        <f>IF(L1033="nio",0,IF(M1033&gt;0,M1033*J1033/Y1033,0))*VLOOKUP(B1033,'2-Kosten per locatie'!$A$14:$C$56,3,FALSE)</f>
        <v>#DIV/0!</v>
      </c>
      <c r="T1033" s="246" t="e">
        <f>IF(L1033="nio",0,IF(N1033&gt;0,N1033*J1033/Z1033,0))*VLOOKUP(B1033,'2-Kosten per locatie'!$A$14:$C$56,3,FALSE)</f>
        <v>#DIV/0!</v>
      </c>
      <c r="U1033" s="246" t="e">
        <f>IF(L1033="nio",0,IF(O1033&gt;0,O1033*J1033/AA1033,0))*VLOOKUP(B1033,'2-Kosten per locatie'!$A$14:$C$56,3,FALSE)</f>
        <v>#DIV/0!</v>
      </c>
      <c r="V1033" s="246" t="e">
        <f>IF(L1033="nio",0,IF(P1033&gt;0,P1033*J1033/Z1033,0))*VLOOKUP(B1033,'2-Kosten per locatie'!$A$14:$C$56,3,FALSE)</f>
        <v>#DIV/0!</v>
      </c>
      <c r="W1033" s="246" t="e">
        <f>IF(L1033="nio",0,IF(Q1033&gt;0,Q1033*J1033/AA1033,0))*VLOOKUP(B1033,'2-Kosten per locatie'!$A$14:$C$56,3,FALSE)</f>
        <v>#DIV/0!</v>
      </c>
      <c r="X1033" s="337">
        <f>IF(L1033="nio",0,IF(L1033&gt;0,VLOOKUP(H1033,'3-Productie normen'!A:L,VLOOKUP(L1033,'3-Productie normen'!$B$35:$C$38,2,FALSE),FALSE)))</f>
        <v>0</v>
      </c>
      <c r="Y1033" s="337">
        <f t="shared" si="242"/>
        <v>0</v>
      </c>
      <c r="Z1033" s="337">
        <f t="shared" si="243"/>
        <v>0</v>
      </c>
      <c r="AA1033" s="337">
        <f t="shared" si="244"/>
        <v>0</v>
      </c>
      <c r="AB1033" s="338" t="str">
        <f>VLOOKUP(H1033,'3-Productie normen'!A:O,12,FALSE)</f>
        <v>B</v>
      </c>
      <c r="AC1033" s="338"/>
      <c r="AE1033" s="339">
        <f t="shared" si="223"/>
        <v>8615.306700000001</v>
      </c>
    </row>
    <row r="1034" spans="1:31" ht="14.1" customHeight="1">
      <c r="A1034" s="71">
        <v>1034</v>
      </c>
      <c r="B1034" s="482" t="s">
        <v>84</v>
      </c>
      <c r="C1034" s="482"/>
      <c r="D1034" s="485" t="s">
        <v>231</v>
      </c>
      <c r="E1034" s="334" t="s">
        <v>916</v>
      </c>
      <c r="F1034" s="513" t="s">
        <v>197</v>
      </c>
      <c r="G1034" s="298" t="s">
        <v>142</v>
      </c>
      <c r="H1034" s="317" t="s">
        <v>148</v>
      </c>
      <c r="I1034" s="69" t="s">
        <v>927</v>
      </c>
      <c r="J1034" s="341">
        <v>0</v>
      </c>
      <c r="K1034" s="336">
        <f t="shared" ref="K1034" si="247">SUM(L1034:Q1034)</f>
        <v>0</v>
      </c>
      <c r="L1034" s="247" t="s">
        <v>199</v>
      </c>
      <c r="M1034" s="247"/>
      <c r="N1034" s="247"/>
      <c r="O1034" s="247"/>
      <c r="P1034" s="247"/>
      <c r="Q1034" s="247"/>
      <c r="R1034" s="246">
        <f>IF(L1034="nio",0,IF(L1034&gt;0,L1034*J1034/X1034,0))*VLOOKUP(B1034,'2-Kosten per locatie'!$A$14:$C$56,3,FALSE)</f>
        <v>0</v>
      </c>
      <c r="S1034" s="246">
        <f>IF(L1034="nio",0,IF(M1034&gt;0,M1034*J1034/Y1034,0))*VLOOKUP(B1034,'2-Kosten per locatie'!$A$14:$C$56,3,FALSE)</f>
        <v>0</v>
      </c>
      <c r="T1034" s="246">
        <f>IF(L1034="nio",0,IF(N1034&gt;0,N1034*J1034/Z1034,0))*VLOOKUP(B1034,'2-Kosten per locatie'!$A$14:$C$56,3,FALSE)</f>
        <v>0</v>
      </c>
      <c r="U1034" s="246">
        <f>IF(L1034="nio",0,IF(O1034&gt;0,O1034*J1034/AA1034,0))*VLOOKUP(B1034,'2-Kosten per locatie'!$A$14:$C$56,3,FALSE)</f>
        <v>0</v>
      </c>
      <c r="V1034" s="246">
        <f>IF(L1034="nio",0,IF(P1034&gt;0,P1034*J1034/Z1034,0))*VLOOKUP(B1034,'2-Kosten per locatie'!$A$14:$C$56,3,FALSE)</f>
        <v>0</v>
      </c>
      <c r="W1034" s="246">
        <f>IF(L1034="nio",0,IF(Q1034&gt;0,Q1034*J1034/AA1034,0))*VLOOKUP(B1034,'2-Kosten per locatie'!$A$14:$C$56,3,FALSE)</f>
        <v>0</v>
      </c>
      <c r="X1034" s="337">
        <f>IF(L1034="nio",0,IF(L1034&gt;0,VLOOKUP(H1034,'3-Productie normen'!A:L,VLOOKUP(L1034,'3-Productie normen'!$B$35:$C$38,2,FALSE),FALSE)))</f>
        <v>0</v>
      </c>
      <c r="Y1034" s="337">
        <f t="shared" si="242"/>
        <v>0</v>
      </c>
      <c r="Z1034" s="337">
        <f t="shared" si="243"/>
        <v>0</v>
      </c>
      <c r="AA1034" s="337">
        <f t="shared" si="244"/>
        <v>0</v>
      </c>
      <c r="AB1034" s="338">
        <f>VLOOKUP(H1034,'3-Productie normen'!A:O,12,FALSE)</f>
        <v>0</v>
      </c>
      <c r="AC1034" s="338"/>
      <c r="AE1034" s="339">
        <f t="shared" ref="AE1034:AE1097" si="248">K1034*J1034</f>
        <v>0</v>
      </c>
    </row>
    <row r="1035" spans="1:31" ht="14.1" customHeight="1">
      <c r="A1035" s="71">
        <v>1035</v>
      </c>
      <c r="B1035" s="482" t="s">
        <v>84</v>
      </c>
      <c r="C1035" s="482"/>
      <c r="D1035" s="485" t="s">
        <v>231</v>
      </c>
      <c r="E1035" s="334" t="s">
        <v>917</v>
      </c>
      <c r="F1035" s="513" t="s">
        <v>185</v>
      </c>
      <c r="G1035" s="298" t="s">
        <v>1104</v>
      </c>
      <c r="H1035" s="314" t="s">
        <v>128</v>
      </c>
      <c r="I1035" s="459" t="s">
        <v>225</v>
      </c>
      <c r="J1035" s="341">
        <v>27.96</v>
      </c>
      <c r="K1035" s="336">
        <f t="shared" si="224"/>
        <v>730</v>
      </c>
      <c r="L1035" s="247">
        <v>255</v>
      </c>
      <c r="M1035" s="247">
        <v>255</v>
      </c>
      <c r="N1035" s="247">
        <v>102</v>
      </c>
      <c r="O1035" s="247">
        <v>102</v>
      </c>
      <c r="P1035" s="247">
        <v>8</v>
      </c>
      <c r="Q1035" s="247">
        <v>8</v>
      </c>
      <c r="R1035" s="246" t="e">
        <f>IF(L1035="nio",0,IF(L1035&gt;0,L1035*J1035/X1035,0))*VLOOKUP(B1035,'2-Kosten per locatie'!$A$14:$C$56,3,FALSE)</f>
        <v>#DIV/0!</v>
      </c>
      <c r="S1035" s="246" t="e">
        <f>IF(L1035="nio",0,IF(M1035&gt;0,M1035*J1035/Y1035,0))*VLOOKUP(B1035,'2-Kosten per locatie'!$A$14:$C$56,3,FALSE)</f>
        <v>#DIV/0!</v>
      </c>
      <c r="T1035" s="246" t="e">
        <f>IF(L1035="nio",0,IF(N1035&gt;0,N1035*J1035/Z1035,0))*VLOOKUP(B1035,'2-Kosten per locatie'!$A$14:$C$56,3,FALSE)</f>
        <v>#DIV/0!</v>
      </c>
      <c r="U1035" s="246" t="e">
        <f>IF(L1035="nio",0,IF(O1035&gt;0,O1035*J1035/AA1035,0))*VLOOKUP(B1035,'2-Kosten per locatie'!$A$14:$C$56,3,FALSE)</f>
        <v>#DIV/0!</v>
      </c>
      <c r="V1035" s="246" t="e">
        <f>IF(L1035="nio",0,IF(P1035&gt;0,P1035*J1035/Z1035,0))*VLOOKUP(B1035,'2-Kosten per locatie'!$A$14:$C$56,3,FALSE)</f>
        <v>#DIV/0!</v>
      </c>
      <c r="W1035" s="246" t="e">
        <f>IF(L1035="nio",0,IF(Q1035&gt;0,Q1035*J1035/AA1035,0))*VLOOKUP(B1035,'2-Kosten per locatie'!$A$14:$C$56,3,FALSE)</f>
        <v>#DIV/0!</v>
      </c>
      <c r="X1035" s="337">
        <f>IF(L1035="nio",0,IF(L1035&gt;0,VLOOKUP(H1035,'3-Productie normen'!A:L,VLOOKUP(L1035,'3-Productie normen'!$B$35:$C$38,2,FALSE),FALSE)))</f>
        <v>0</v>
      </c>
      <c r="Y1035" s="337">
        <f t="shared" si="238"/>
        <v>0</v>
      </c>
      <c r="Z1035" s="337">
        <f t="shared" si="239"/>
        <v>0</v>
      </c>
      <c r="AA1035" s="337">
        <f t="shared" si="240"/>
        <v>0</v>
      </c>
      <c r="AB1035" s="338" t="str">
        <f>VLOOKUP(H1035,'3-Productie normen'!A:O,12,FALSE)</f>
        <v>B</v>
      </c>
      <c r="AC1035" s="338"/>
      <c r="AE1035" s="339">
        <f t="shared" si="248"/>
        <v>20410.8</v>
      </c>
    </row>
    <row r="1036" spans="1:31" ht="14.1" customHeight="1">
      <c r="A1036" s="71">
        <v>1036</v>
      </c>
      <c r="B1036" s="482" t="s">
        <v>84</v>
      </c>
      <c r="C1036" s="482"/>
      <c r="D1036" s="485" t="s">
        <v>231</v>
      </c>
      <c r="E1036" s="334" t="s">
        <v>918</v>
      </c>
      <c r="F1036" s="513" t="s">
        <v>185</v>
      </c>
      <c r="G1036" s="298" t="s">
        <v>975</v>
      </c>
      <c r="H1036" s="317" t="s">
        <v>144</v>
      </c>
      <c r="I1036" s="459" t="s">
        <v>225</v>
      </c>
      <c r="J1036" s="341">
        <v>43.4</v>
      </c>
      <c r="K1036" s="336">
        <f t="shared" si="224"/>
        <v>730</v>
      </c>
      <c r="L1036" s="247">
        <v>255</v>
      </c>
      <c r="M1036" s="247">
        <v>255</v>
      </c>
      <c r="N1036" s="247">
        <v>102</v>
      </c>
      <c r="O1036" s="247">
        <v>102</v>
      </c>
      <c r="P1036" s="247">
        <v>8</v>
      </c>
      <c r="Q1036" s="247">
        <v>8</v>
      </c>
      <c r="R1036" s="246" t="e">
        <f>IF(L1036="nio",0,IF(L1036&gt;0,L1036*J1036/X1036,0))*VLOOKUP(B1036,'2-Kosten per locatie'!$A$14:$C$56,3,FALSE)</f>
        <v>#DIV/0!</v>
      </c>
      <c r="S1036" s="246" t="e">
        <f>IF(L1036="nio",0,IF(M1036&gt;0,M1036*J1036/Y1036,0))*VLOOKUP(B1036,'2-Kosten per locatie'!$A$14:$C$56,3,FALSE)</f>
        <v>#DIV/0!</v>
      </c>
      <c r="T1036" s="246" t="e">
        <f>IF(L1036="nio",0,IF(N1036&gt;0,N1036*J1036/Z1036,0))*VLOOKUP(B1036,'2-Kosten per locatie'!$A$14:$C$56,3,FALSE)</f>
        <v>#DIV/0!</v>
      </c>
      <c r="U1036" s="246" t="e">
        <f>IF(L1036="nio",0,IF(O1036&gt;0,O1036*J1036/AA1036,0))*VLOOKUP(B1036,'2-Kosten per locatie'!$A$14:$C$56,3,FALSE)</f>
        <v>#DIV/0!</v>
      </c>
      <c r="V1036" s="246" t="e">
        <f>IF(L1036="nio",0,IF(P1036&gt;0,P1036*J1036/Z1036,0))*VLOOKUP(B1036,'2-Kosten per locatie'!$A$14:$C$56,3,FALSE)</f>
        <v>#DIV/0!</v>
      </c>
      <c r="W1036" s="246" t="e">
        <f>IF(L1036="nio",0,IF(Q1036&gt;0,Q1036*J1036/AA1036,0))*VLOOKUP(B1036,'2-Kosten per locatie'!$A$14:$C$56,3,FALSE)</f>
        <v>#DIV/0!</v>
      </c>
      <c r="X1036" s="337">
        <f>IF(L1036="nio",0,IF(L1036&gt;0,VLOOKUP(H1036,'3-Productie normen'!A:L,VLOOKUP(L1036,'3-Productie normen'!$B$35:$C$38,2,FALSE),FALSE)))</f>
        <v>0</v>
      </c>
      <c r="Y1036" s="337">
        <f t="shared" si="238"/>
        <v>0</v>
      </c>
      <c r="Z1036" s="337">
        <f t="shared" si="239"/>
        <v>0</v>
      </c>
      <c r="AA1036" s="337">
        <f t="shared" si="240"/>
        <v>0</v>
      </c>
      <c r="AB1036" s="338" t="str">
        <f>VLOOKUP(H1036,'3-Productie normen'!A:O,12,FALSE)</f>
        <v>B</v>
      </c>
      <c r="AC1036" s="338"/>
      <c r="AE1036" s="339">
        <f t="shared" si="248"/>
        <v>31682</v>
      </c>
    </row>
    <row r="1037" spans="1:31" ht="14.1" customHeight="1">
      <c r="A1037" s="71">
        <v>1037</v>
      </c>
      <c r="B1037" s="482" t="s">
        <v>84</v>
      </c>
      <c r="C1037" s="482"/>
      <c r="D1037" s="485" t="s">
        <v>231</v>
      </c>
      <c r="E1037" s="334" t="s">
        <v>921</v>
      </c>
      <c r="F1037" s="513" t="s">
        <v>185</v>
      </c>
      <c r="G1037" s="298" t="s">
        <v>1105</v>
      </c>
      <c r="H1037" s="317" t="s">
        <v>144</v>
      </c>
      <c r="I1037" s="459" t="s">
        <v>225</v>
      </c>
      <c r="J1037" s="341">
        <v>31.88</v>
      </c>
      <c r="K1037" s="336">
        <f t="shared" si="224"/>
        <v>730</v>
      </c>
      <c r="L1037" s="247">
        <v>255</v>
      </c>
      <c r="M1037" s="247">
        <v>255</v>
      </c>
      <c r="N1037" s="247">
        <v>102</v>
      </c>
      <c r="O1037" s="247">
        <v>102</v>
      </c>
      <c r="P1037" s="247">
        <v>8</v>
      </c>
      <c r="Q1037" s="247">
        <v>8</v>
      </c>
      <c r="R1037" s="246" t="e">
        <f>IF(L1037="nio",0,IF(L1037&gt;0,L1037*J1037/X1037,0))*VLOOKUP(B1037,'2-Kosten per locatie'!$A$14:$C$56,3,FALSE)</f>
        <v>#DIV/0!</v>
      </c>
      <c r="S1037" s="246" t="e">
        <f>IF(L1037="nio",0,IF(M1037&gt;0,M1037*J1037/Y1037,0))*VLOOKUP(B1037,'2-Kosten per locatie'!$A$14:$C$56,3,FALSE)</f>
        <v>#DIV/0!</v>
      </c>
      <c r="T1037" s="246" t="e">
        <f>IF(L1037="nio",0,IF(N1037&gt;0,N1037*J1037/Z1037,0))*VLOOKUP(B1037,'2-Kosten per locatie'!$A$14:$C$56,3,FALSE)</f>
        <v>#DIV/0!</v>
      </c>
      <c r="U1037" s="246" t="e">
        <f>IF(L1037="nio",0,IF(O1037&gt;0,O1037*J1037/AA1037,0))*VLOOKUP(B1037,'2-Kosten per locatie'!$A$14:$C$56,3,FALSE)</f>
        <v>#DIV/0!</v>
      </c>
      <c r="V1037" s="246" t="e">
        <f>IF(L1037="nio",0,IF(P1037&gt;0,P1037*J1037/Z1037,0))*VLOOKUP(B1037,'2-Kosten per locatie'!$A$14:$C$56,3,FALSE)</f>
        <v>#DIV/0!</v>
      </c>
      <c r="W1037" s="246" t="e">
        <f>IF(L1037="nio",0,IF(Q1037&gt;0,Q1037*J1037/AA1037,0))*VLOOKUP(B1037,'2-Kosten per locatie'!$A$14:$C$56,3,FALSE)</f>
        <v>#DIV/0!</v>
      </c>
      <c r="X1037" s="337">
        <f>IF(L1037="nio",0,IF(L1037&gt;0,VLOOKUP(H1037,'3-Productie normen'!A:L,VLOOKUP(L1037,'3-Productie normen'!$B$35:$C$38,2,FALSE),FALSE)))</f>
        <v>0</v>
      </c>
      <c r="Y1037" s="337">
        <f t="shared" si="238"/>
        <v>0</v>
      </c>
      <c r="Z1037" s="337">
        <f t="shared" si="239"/>
        <v>0</v>
      </c>
      <c r="AA1037" s="337">
        <f t="shared" si="240"/>
        <v>0</v>
      </c>
      <c r="AB1037" s="338" t="str">
        <f>VLOOKUP(H1037,'3-Productie normen'!A:O,12,FALSE)</f>
        <v>B</v>
      </c>
      <c r="AC1037" s="338"/>
      <c r="AE1037" s="339">
        <f t="shared" si="248"/>
        <v>23272.399999999998</v>
      </c>
    </row>
    <row r="1038" spans="1:31" ht="14.1" customHeight="1">
      <c r="A1038" s="71">
        <v>1038</v>
      </c>
      <c r="B1038" s="482" t="s">
        <v>84</v>
      </c>
      <c r="C1038" s="482"/>
      <c r="D1038" s="485" t="s">
        <v>231</v>
      </c>
      <c r="E1038" s="334" t="s">
        <v>923</v>
      </c>
      <c r="F1038" s="513" t="s">
        <v>185</v>
      </c>
      <c r="G1038" s="298" t="s">
        <v>1106</v>
      </c>
      <c r="H1038" s="314" t="s">
        <v>128</v>
      </c>
      <c r="I1038" s="459" t="s">
        <v>225</v>
      </c>
      <c r="J1038" s="341">
        <v>13.01</v>
      </c>
      <c r="K1038" s="336">
        <f t="shared" si="224"/>
        <v>730</v>
      </c>
      <c r="L1038" s="247">
        <v>255</v>
      </c>
      <c r="M1038" s="247">
        <v>255</v>
      </c>
      <c r="N1038" s="247">
        <v>102</v>
      </c>
      <c r="O1038" s="247">
        <v>102</v>
      </c>
      <c r="P1038" s="247">
        <v>8</v>
      </c>
      <c r="Q1038" s="247">
        <v>8</v>
      </c>
      <c r="R1038" s="246" t="e">
        <f>IF(L1038="nio",0,IF(L1038&gt;0,L1038*J1038/X1038,0))*VLOOKUP(B1038,'2-Kosten per locatie'!$A$14:$C$56,3,FALSE)</f>
        <v>#DIV/0!</v>
      </c>
      <c r="S1038" s="246" t="e">
        <f>IF(L1038="nio",0,IF(M1038&gt;0,M1038*J1038/Y1038,0))*VLOOKUP(B1038,'2-Kosten per locatie'!$A$14:$C$56,3,FALSE)</f>
        <v>#DIV/0!</v>
      </c>
      <c r="T1038" s="246" t="e">
        <f>IF(L1038="nio",0,IF(N1038&gt;0,N1038*J1038/Z1038,0))*VLOOKUP(B1038,'2-Kosten per locatie'!$A$14:$C$56,3,FALSE)</f>
        <v>#DIV/0!</v>
      </c>
      <c r="U1038" s="246" t="e">
        <f>IF(L1038="nio",0,IF(O1038&gt;0,O1038*J1038/AA1038,0))*VLOOKUP(B1038,'2-Kosten per locatie'!$A$14:$C$56,3,FALSE)</f>
        <v>#DIV/0!</v>
      </c>
      <c r="V1038" s="246" t="e">
        <f>IF(L1038="nio",0,IF(P1038&gt;0,P1038*J1038/Z1038,0))*VLOOKUP(B1038,'2-Kosten per locatie'!$A$14:$C$56,3,FALSE)</f>
        <v>#DIV/0!</v>
      </c>
      <c r="W1038" s="246" t="e">
        <f>IF(L1038="nio",0,IF(Q1038&gt;0,Q1038*J1038/AA1038,0))*VLOOKUP(B1038,'2-Kosten per locatie'!$A$14:$C$56,3,FALSE)</f>
        <v>#DIV/0!</v>
      </c>
      <c r="X1038" s="337">
        <f>IF(L1038="nio",0,IF(L1038&gt;0,VLOOKUP(H1038,'3-Productie normen'!A:L,VLOOKUP(L1038,'3-Productie normen'!$B$35:$C$38,2,FALSE),FALSE)))</f>
        <v>0</v>
      </c>
      <c r="Y1038" s="337">
        <f t="shared" si="238"/>
        <v>0</v>
      </c>
      <c r="Z1038" s="337">
        <f t="shared" si="239"/>
        <v>0</v>
      </c>
      <c r="AA1038" s="337">
        <f t="shared" si="240"/>
        <v>0</v>
      </c>
      <c r="AB1038" s="338" t="str">
        <f>VLOOKUP(H1038,'3-Productie normen'!A:O,12,FALSE)</f>
        <v>B</v>
      </c>
      <c r="AC1038" s="338"/>
      <c r="AE1038" s="339">
        <f t="shared" si="248"/>
        <v>9497.2999999999993</v>
      </c>
    </row>
    <row r="1039" spans="1:31" ht="14.1" customHeight="1">
      <c r="A1039" s="71">
        <v>1039</v>
      </c>
      <c r="B1039" s="482" t="s">
        <v>84</v>
      </c>
      <c r="C1039" s="482"/>
      <c r="D1039" s="485" t="s">
        <v>231</v>
      </c>
      <c r="E1039" s="334" t="s">
        <v>924</v>
      </c>
      <c r="F1039" s="513" t="s">
        <v>197</v>
      </c>
      <c r="G1039" s="298" t="s">
        <v>301</v>
      </c>
      <c r="H1039" s="317" t="s">
        <v>148</v>
      </c>
      <c r="I1039" s="69" t="s">
        <v>927</v>
      </c>
      <c r="J1039" s="341">
        <v>0</v>
      </c>
      <c r="K1039" s="336">
        <f t="shared" ref="K1039" si="249">SUM(L1039:Q1039)</f>
        <v>0</v>
      </c>
      <c r="L1039" s="247" t="s">
        <v>199</v>
      </c>
      <c r="M1039" s="247"/>
      <c r="N1039" s="247"/>
      <c r="O1039" s="247"/>
      <c r="P1039" s="247"/>
      <c r="Q1039" s="247"/>
      <c r="R1039" s="246">
        <f>IF(L1039="nio",0,IF(L1039&gt;0,L1039*J1039/X1039,0))*VLOOKUP(B1039,'2-Kosten per locatie'!$A$14:$C$56,3,FALSE)</f>
        <v>0</v>
      </c>
      <c r="S1039" s="246">
        <f>IF(L1039="nio",0,IF(M1039&gt;0,M1039*J1039/Y1039,0))*VLOOKUP(B1039,'2-Kosten per locatie'!$A$14:$C$56,3,FALSE)</f>
        <v>0</v>
      </c>
      <c r="T1039" s="246">
        <f>IF(L1039="nio",0,IF(N1039&gt;0,N1039*J1039/Z1039,0))*VLOOKUP(B1039,'2-Kosten per locatie'!$A$14:$C$56,3,FALSE)</f>
        <v>0</v>
      </c>
      <c r="U1039" s="246">
        <f>IF(L1039="nio",0,IF(O1039&gt;0,O1039*J1039/AA1039,0))*VLOOKUP(B1039,'2-Kosten per locatie'!$A$14:$C$56,3,FALSE)</f>
        <v>0</v>
      </c>
      <c r="V1039" s="246">
        <f>IF(L1039="nio",0,IF(P1039&gt;0,P1039*J1039/Z1039,0))*VLOOKUP(B1039,'2-Kosten per locatie'!$A$14:$C$56,3,FALSE)</f>
        <v>0</v>
      </c>
      <c r="W1039" s="246">
        <f>IF(L1039="nio",0,IF(Q1039&gt;0,Q1039*J1039/AA1039,0))*VLOOKUP(B1039,'2-Kosten per locatie'!$A$14:$C$56,3,FALSE)</f>
        <v>0</v>
      </c>
      <c r="X1039" s="337">
        <f>IF(L1039="nio",0,IF(L1039&gt;0,VLOOKUP(H1039,'3-Productie normen'!A:L,VLOOKUP(L1039,'3-Productie normen'!$B$35:$C$38,2,FALSE),FALSE)))</f>
        <v>0</v>
      </c>
      <c r="Y1039" s="337">
        <f t="shared" si="238"/>
        <v>0</v>
      </c>
      <c r="Z1039" s="337">
        <f t="shared" si="239"/>
        <v>0</v>
      </c>
      <c r="AA1039" s="337">
        <f t="shared" si="240"/>
        <v>0</v>
      </c>
      <c r="AB1039" s="338">
        <f>VLOOKUP(H1039,'3-Productie normen'!A:O,12,FALSE)</f>
        <v>0</v>
      </c>
      <c r="AC1039" s="338"/>
      <c r="AE1039" s="339">
        <f t="shared" si="248"/>
        <v>0</v>
      </c>
    </row>
    <row r="1040" spans="1:31" ht="14.1" customHeight="1">
      <c r="A1040" s="71">
        <v>1040</v>
      </c>
      <c r="B1040" s="482" t="s">
        <v>84</v>
      </c>
      <c r="C1040" s="482"/>
      <c r="D1040" s="485" t="s">
        <v>231</v>
      </c>
      <c r="E1040" s="334" t="s">
        <v>925</v>
      </c>
      <c r="F1040" s="513" t="s">
        <v>185</v>
      </c>
      <c r="G1040" s="298" t="s">
        <v>1107</v>
      </c>
      <c r="H1040" s="314" t="s">
        <v>141</v>
      </c>
      <c r="I1040" s="69" t="s">
        <v>920</v>
      </c>
      <c r="J1040" s="341">
        <v>4.3899999999999997</v>
      </c>
      <c r="K1040" s="336">
        <f t="shared" si="224"/>
        <v>730</v>
      </c>
      <c r="L1040" s="247">
        <v>255</v>
      </c>
      <c r="M1040" s="247">
        <v>255</v>
      </c>
      <c r="N1040" s="247">
        <v>102</v>
      </c>
      <c r="O1040" s="247">
        <v>102</v>
      </c>
      <c r="P1040" s="247">
        <v>8</v>
      </c>
      <c r="Q1040" s="247">
        <v>8</v>
      </c>
      <c r="R1040" s="246" t="e">
        <f>IF(L1040="nio",0,IF(L1040&gt;0,L1040*J1040/X1040,0))*VLOOKUP(B1040,'2-Kosten per locatie'!$A$14:$C$56,3,FALSE)</f>
        <v>#DIV/0!</v>
      </c>
      <c r="S1040" s="246" t="e">
        <f>IF(L1040="nio",0,IF(M1040&gt;0,M1040*J1040/Y1040,0))*VLOOKUP(B1040,'2-Kosten per locatie'!$A$14:$C$56,3,FALSE)</f>
        <v>#DIV/0!</v>
      </c>
      <c r="T1040" s="246" t="e">
        <f>IF(L1040="nio",0,IF(N1040&gt;0,N1040*J1040/Z1040,0))*VLOOKUP(B1040,'2-Kosten per locatie'!$A$14:$C$56,3,FALSE)</f>
        <v>#DIV/0!</v>
      </c>
      <c r="U1040" s="246" t="e">
        <f>IF(L1040="nio",0,IF(O1040&gt;0,O1040*J1040/AA1040,0))*VLOOKUP(B1040,'2-Kosten per locatie'!$A$14:$C$56,3,FALSE)</f>
        <v>#DIV/0!</v>
      </c>
      <c r="V1040" s="246" t="e">
        <f>IF(L1040="nio",0,IF(P1040&gt;0,P1040*J1040/Z1040,0))*VLOOKUP(B1040,'2-Kosten per locatie'!$A$14:$C$56,3,FALSE)</f>
        <v>#DIV/0!</v>
      </c>
      <c r="W1040" s="246" t="e">
        <f>IF(L1040="nio",0,IF(Q1040&gt;0,Q1040*J1040/AA1040,0))*VLOOKUP(B1040,'2-Kosten per locatie'!$A$14:$C$56,3,FALSE)</f>
        <v>#DIV/0!</v>
      </c>
      <c r="X1040" s="337">
        <f>IF(L1040="nio",0,IF(L1040&gt;0,VLOOKUP(H1040,'3-Productie normen'!A:L,VLOOKUP(L1040,'3-Productie normen'!$B$35:$C$38,2,FALSE),FALSE)))</f>
        <v>0</v>
      </c>
      <c r="Y1040" s="337">
        <f t="shared" si="238"/>
        <v>0</v>
      </c>
      <c r="Z1040" s="337">
        <f t="shared" si="239"/>
        <v>0</v>
      </c>
      <c r="AA1040" s="337">
        <f t="shared" si="240"/>
        <v>0</v>
      </c>
      <c r="AB1040" s="338" t="str">
        <f>VLOOKUP(H1040,'3-Productie normen'!A:O,12,FALSE)</f>
        <v>S</v>
      </c>
      <c r="AC1040" s="338"/>
      <c r="AE1040" s="339">
        <f t="shared" si="248"/>
        <v>3204.7</v>
      </c>
    </row>
    <row r="1041" spans="1:31" ht="14.1" customHeight="1">
      <c r="A1041" s="71">
        <v>1041</v>
      </c>
      <c r="B1041" s="482" t="s">
        <v>84</v>
      </c>
      <c r="C1041" s="482"/>
      <c r="D1041" s="485" t="s">
        <v>231</v>
      </c>
      <c r="E1041" s="334" t="s">
        <v>928</v>
      </c>
      <c r="F1041" s="513" t="s">
        <v>185</v>
      </c>
      <c r="G1041" s="298" t="s">
        <v>1108</v>
      </c>
      <c r="H1041" s="314" t="s">
        <v>141</v>
      </c>
      <c r="I1041" s="69" t="s">
        <v>920</v>
      </c>
      <c r="J1041" s="341">
        <v>4.6399999999999997</v>
      </c>
      <c r="K1041" s="336">
        <f t="shared" si="224"/>
        <v>730</v>
      </c>
      <c r="L1041" s="247">
        <v>255</v>
      </c>
      <c r="M1041" s="247">
        <v>255</v>
      </c>
      <c r="N1041" s="247">
        <v>102</v>
      </c>
      <c r="O1041" s="247">
        <v>102</v>
      </c>
      <c r="P1041" s="247">
        <v>8</v>
      </c>
      <c r="Q1041" s="247">
        <v>8</v>
      </c>
      <c r="R1041" s="246" t="e">
        <f>IF(L1041="nio",0,IF(L1041&gt;0,L1041*J1041/X1041,0))*VLOOKUP(B1041,'2-Kosten per locatie'!$A$14:$C$56,3,FALSE)</f>
        <v>#DIV/0!</v>
      </c>
      <c r="S1041" s="246" t="e">
        <f>IF(L1041="nio",0,IF(M1041&gt;0,M1041*J1041/Y1041,0))*VLOOKUP(B1041,'2-Kosten per locatie'!$A$14:$C$56,3,FALSE)</f>
        <v>#DIV/0!</v>
      </c>
      <c r="T1041" s="246" t="e">
        <f>IF(L1041="nio",0,IF(N1041&gt;0,N1041*J1041/Z1041,0))*VLOOKUP(B1041,'2-Kosten per locatie'!$A$14:$C$56,3,FALSE)</f>
        <v>#DIV/0!</v>
      </c>
      <c r="U1041" s="246" t="e">
        <f>IF(L1041="nio",0,IF(O1041&gt;0,O1041*J1041/AA1041,0))*VLOOKUP(B1041,'2-Kosten per locatie'!$A$14:$C$56,3,FALSE)</f>
        <v>#DIV/0!</v>
      </c>
      <c r="V1041" s="246" t="e">
        <f>IF(L1041="nio",0,IF(P1041&gt;0,P1041*J1041/Z1041,0))*VLOOKUP(B1041,'2-Kosten per locatie'!$A$14:$C$56,3,FALSE)</f>
        <v>#DIV/0!</v>
      </c>
      <c r="W1041" s="246" t="e">
        <f>IF(L1041="nio",0,IF(Q1041&gt;0,Q1041*J1041/AA1041,0))*VLOOKUP(B1041,'2-Kosten per locatie'!$A$14:$C$56,3,FALSE)</f>
        <v>#DIV/0!</v>
      </c>
      <c r="X1041" s="337">
        <f>IF(L1041="nio",0,IF(L1041&gt;0,VLOOKUP(H1041,'3-Productie normen'!A:L,VLOOKUP(L1041,'3-Productie normen'!$B$35:$C$38,2,FALSE),FALSE)))</f>
        <v>0</v>
      </c>
      <c r="Y1041" s="337">
        <f t="shared" si="238"/>
        <v>0</v>
      </c>
      <c r="Z1041" s="337">
        <f t="shared" si="239"/>
        <v>0</v>
      </c>
      <c r="AA1041" s="337">
        <f t="shared" si="240"/>
        <v>0</v>
      </c>
      <c r="AB1041" s="338" t="str">
        <f>VLOOKUP(H1041,'3-Productie normen'!A:O,12,FALSE)</f>
        <v>S</v>
      </c>
      <c r="AC1041" s="338"/>
      <c r="AE1041" s="339">
        <f t="shared" si="248"/>
        <v>3387.2</v>
      </c>
    </row>
    <row r="1042" spans="1:31" ht="14.1" customHeight="1">
      <c r="A1042" s="71">
        <v>1042</v>
      </c>
      <c r="B1042" s="482" t="s">
        <v>84</v>
      </c>
      <c r="C1042" s="482"/>
      <c r="D1042" s="485" t="s">
        <v>231</v>
      </c>
      <c r="E1042" s="334" t="s">
        <v>930</v>
      </c>
      <c r="F1042" s="513" t="s">
        <v>197</v>
      </c>
      <c r="G1042" s="298" t="s">
        <v>142</v>
      </c>
      <c r="H1042" s="317" t="s">
        <v>148</v>
      </c>
      <c r="I1042" s="69" t="s">
        <v>927</v>
      </c>
      <c r="J1042" s="341">
        <v>0</v>
      </c>
      <c r="K1042" s="336">
        <f t="shared" ref="K1042" si="250">SUM(L1042:Q1042)</f>
        <v>0</v>
      </c>
      <c r="L1042" s="247" t="s">
        <v>199</v>
      </c>
      <c r="M1042" s="247"/>
      <c r="N1042" s="247"/>
      <c r="O1042" s="247"/>
      <c r="P1042" s="247"/>
      <c r="Q1042" s="247"/>
      <c r="R1042" s="246">
        <f>IF(L1042="nio",0,IF(L1042&gt;0,L1042*J1042/X1042,0))*VLOOKUP(B1042,'2-Kosten per locatie'!$A$14:$C$56,3,FALSE)</f>
        <v>0</v>
      </c>
      <c r="S1042" s="246">
        <f>IF(L1042="nio",0,IF(M1042&gt;0,M1042*J1042/Y1042,0))*VLOOKUP(B1042,'2-Kosten per locatie'!$A$14:$C$56,3,FALSE)</f>
        <v>0</v>
      </c>
      <c r="T1042" s="246">
        <f>IF(L1042="nio",0,IF(N1042&gt;0,N1042*J1042/Z1042,0))*VLOOKUP(B1042,'2-Kosten per locatie'!$A$14:$C$56,3,FALSE)</f>
        <v>0</v>
      </c>
      <c r="U1042" s="246">
        <f>IF(L1042="nio",0,IF(O1042&gt;0,O1042*J1042/AA1042,0))*VLOOKUP(B1042,'2-Kosten per locatie'!$A$14:$C$56,3,FALSE)</f>
        <v>0</v>
      </c>
      <c r="V1042" s="246">
        <f>IF(L1042="nio",0,IF(P1042&gt;0,P1042*J1042/Z1042,0))*VLOOKUP(B1042,'2-Kosten per locatie'!$A$14:$C$56,3,FALSE)</f>
        <v>0</v>
      </c>
      <c r="W1042" s="246">
        <f>IF(L1042="nio",0,IF(Q1042&gt;0,Q1042*J1042/AA1042,0))*VLOOKUP(B1042,'2-Kosten per locatie'!$A$14:$C$56,3,FALSE)</f>
        <v>0</v>
      </c>
      <c r="X1042" s="337">
        <f>IF(L1042="nio",0,IF(L1042&gt;0,VLOOKUP(H1042,'3-Productie normen'!A:L,VLOOKUP(L1042,'3-Productie normen'!$B$35:$C$38,2,FALSE),FALSE)))</f>
        <v>0</v>
      </c>
      <c r="Y1042" s="337">
        <f t="shared" si="238"/>
        <v>0</v>
      </c>
      <c r="Z1042" s="337">
        <f t="shared" si="239"/>
        <v>0</v>
      </c>
      <c r="AA1042" s="337">
        <f t="shared" si="240"/>
        <v>0</v>
      </c>
      <c r="AB1042" s="338">
        <f>VLOOKUP(H1042,'3-Productie normen'!A:O,12,FALSE)</f>
        <v>0</v>
      </c>
      <c r="AC1042" s="338"/>
      <c r="AE1042" s="339">
        <f t="shared" si="248"/>
        <v>0</v>
      </c>
    </row>
    <row r="1043" spans="1:31" ht="14.1" customHeight="1">
      <c r="A1043" s="71">
        <v>1043</v>
      </c>
      <c r="B1043" s="482" t="s">
        <v>84</v>
      </c>
      <c r="C1043" s="482"/>
      <c r="D1043" s="485" t="s">
        <v>231</v>
      </c>
      <c r="E1043" s="334" t="s">
        <v>574</v>
      </c>
      <c r="F1043" s="513" t="s">
        <v>185</v>
      </c>
      <c r="G1043" s="298" t="s">
        <v>291</v>
      </c>
      <c r="H1043" s="314" t="s">
        <v>135</v>
      </c>
      <c r="I1043" s="459" t="s">
        <v>225</v>
      </c>
      <c r="J1043" s="341">
        <v>2.17</v>
      </c>
      <c r="K1043" s="336">
        <f t="shared" si="224"/>
        <v>730</v>
      </c>
      <c r="L1043" s="247">
        <v>255</v>
      </c>
      <c r="M1043" s="247">
        <v>255</v>
      </c>
      <c r="N1043" s="247">
        <v>102</v>
      </c>
      <c r="O1043" s="247">
        <v>102</v>
      </c>
      <c r="P1043" s="247">
        <v>8</v>
      </c>
      <c r="Q1043" s="247">
        <v>8</v>
      </c>
      <c r="R1043" s="246" t="e">
        <f>IF(L1043="nio",0,IF(L1043&gt;0,L1043*J1043/X1043,0))*VLOOKUP(B1043,'2-Kosten per locatie'!$A$14:$C$56,3,FALSE)</f>
        <v>#DIV/0!</v>
      </c>
      <c r="S1043" s="246" t="e">
        <f>IF(L1043="nio",0,IF(M1043&gt;0,M1043*J1043/Y1043,0))*VLOOKUP(B1043,'2-Kosten per locatie'!$A$14:$C$56,3,FALSE)</f>
        <v>#DIV/0!</v>
      </c>
      <c r="T1043" s="246" t="e">
        <f>IF(L1043="nio",0,IF(N1043&gt;0,N1043*J1043/Z1043,0))*VLOOKUP(B1043,'2-Kosten per locatie'!$A$14:$C$56,3,FALSE)</f>
        <v>#DIV/0!</v>
      </c>
      <c r="U1043" s="246" t="e">
        <f>IF(L1043="nio",0,IF(O1043&gt;0,O1043*J1043/AA1043,0))*VLOOKUP(B1043,'2-Kosten per locatie'!$A$14:$C$56,3,FALSE)</f>
        <v>#DIV/0!</v>
      </c>
      <c r="V1043" s="246" t="e">
        <f>IF(L1043="nio",0,IF(P1043&gt;0,P1043*J1043/Z1043,0))*VLOOKUP(B1043,'2-Kosten per locatie'!$A$14:$C$56,3,FALSE)</f>
        <v>#DIV/0!</v>
      </c>
      <c r="W1043" s="246" t="e">
        <f>IF(L1043="nio",0,IF(Q1043&gt;0,Q1043*J1043/AA1043,0))*VLOOKUP(B1043,'2-Kosten per locatie'!$A$14:$C$56,3,FALSE)</f>
        <v>#DIV/0!</v>
      </c>
      <c r="X1043" s="337">
        <f>IF(L1043="nio",0,IF(L1043&gt;0,VLOOKUP(H1043,'3-Productie normen'!A:L,VLOOKUP(L1043,'3-Productie normen'!$B$35:$C$38,2,FALSE),FALSE)))</f>
        <v>0</v>
      </c>
      <c r="Y1043" s="337">
        <f t="shared" si="238"/>
        <v>0</v>
      </c>
      <c r="Z1043" s="337">
        <f t="shared" si="239"/>
        <v>0</v>
      </c>
      <c r="AA1043" s="337">
        <f t="shared" si="240"/>
        <v>0</v>
      </c>
      <c r="AB1043" s="338" t="str">
        <f>VLOOKUP(H1043,'3-Productie normen'!A:O,12,FALSE)</f>
        <v>V</v>
      </c>
      <c r="AC1043" s="338"/>
      <c r="AE1043" s="339">
        <f t="shared" si="248"/>
        <v>1584.1</v>
      </c>
    </row>
    <row r="1044" spans="1:31" ht="14.1" customHeight="1">
      <c r="A1044" s="71">
        <v>1044</v>
      </c>
      <c r="B1044" s="482" t="s">
        <v>84</v>
      </c>
      <c r="C1044" s="482"/>
      <c r="D1044" s="485" t="s">
        <v>231</v>
      </c>
      <c r="E1044" s="334" t="s">
        <v>575</v>
      </c>
      <c r="F1044" s="513" t="s">
        <v>185</v>
      </c>
      <c r="G1044" s="298" t="s">
        <v>291</v>
      </c>
      <c r="H1044" s="314" t="s">
        <v>135</v>
      </c>
      <c r="I1044" s="459" t="s">
        <v>225</v>
      </c>
      <c r="J1044" s="341">
        <v>3.82</v>
      </c>
      <c r="K1044" s="336">
        <f t="shared" si="224"/>
        <v>730</v>
      </c>
      <c r="L1044" s="247">
        <v>255</v>
      </c>
      <c r="M1044" s="247">
        <v>255</v>
      </c>
      <c r="N1044" s="247">
        <v>102</v>
      </c>
      <c r="O1044" s="247">
        <v>102</v>
      </c>
      <c r="P1044" s="247">
        <v>8</v>
      </c>
      <c r="Q1044" s="247">
        <v>8</v>
      </c>
      <c r="R1044" s="246" t="e">
        <f>IF(L1044="nio",0,IF(L1044&gt;0,L1044*J1044/X1044,0))*VLOOKUP(B1044,'2-Kosten per locatie'!$A$14:$C$56,3,FALSE)</f>
        <v>#DIV/0!</v>
      </c>
      <c r="S1044" s="246" t="e">
        <f>IF(L1044="nio",0,IF(M1044&gt;0,M1044*J1044/Y1044,0))*VLOOKUP(B1044,'2-Kosten per locatie'!$A$14:$C$56,3,FALSE)</f>
        <v>#DIV/0!</v>
      </c>
      <c r="T1044" s="246" t="e">
        <f>IF(L1044="nio",0,IF(N1044&gt;0,N1044*J1044/Z1044,0))*VLOOKUP(B1044,'2-Kosten per locatie'!$A$14:$C$56,3,FALSE)</f>
        <v>#DIV/0!</v>
      </c>
      <c r="U1044" s="246" t="e">
        <f>IF(L1044="nio",0,IF(O1044&gt;0,O1044*J1044/AA1044,0))*VLOOKUP(B1044,'2-Kosten per locatie'!$A$14:$C$56,3,FALSE)</f>
        <v>#DIV/0!</v>
      </c>
      <c r="V1044" s="246" t="e">
        <f>IF(L1044="nio",0,IF(P1044&gt;0,P1044*J1044/Z1044,0))*VLOOKUP(B1044,'2-Kosten per locatie'!$A$14:$C$56,3,FALSE)</f>
        <v>#DIV/0!</v>
      </c>
      <c r="W1044" s="246" t="e">
        <f>IF(L1044="nio",0,IF(Q1044&gt;0,Q1044*J1044/AA1044,0))*VLOOKUP(B1044,'2-Kosten per locatie'!$A$14:$C$56,3,FALSE)</f>
        <v>#DIV/0!</v>
      </c>
      <c r="X1044" s="337">
        <f>IF(L1044="nio",0,IF(L1044&gt;0,VLOOKUP(H1044,'3-Productie normen'!A:L,VLOOKUP(L1044,'3-Productie normen'!$B$35:$C$38,2,FALSE),FALSE)))</f>
        <v>0</v>
      </c>
      <c r="Y1044" s="337">
        <f t="shared" si="238"/>
        <v>0</v>
      </c>
      <c r="Z1044" s="337">
        <f t="shared" si="239"/>
        <v>0</v>
      </c>
      <c r="AA1044" s="337">
        <f t="shared" si="240"/>
        <v>0</v>
      </c>
      <c r="AB1044" s="338" t="str">
        <f>VLOOKUP(H1044,'3-Productie normen'!A:O,12,FALSE)</f>
        <v>V</v>
      </c>
      <c r="AC1044" s="338"/>
      <c r="AE1044" s="339">
        <f t="shared" si="248"/>
        <v>2788.6</v>
      </c>
    </row>
    <row r="1045" spans="1:31" ht="14.1" customHeight="1">
      <c r="A1045" s="71">
        <v>1045</v>
      </c>
      <c r="B1045" s="482" t="s">
        <v>84</v>
      </c>
      <c r="C1045" s="482"/>
      <c r="D1045" s="485" t="s">
        <v>231</v>
      </c>
      <c r="E1045" s="334" t="s">
        <v>577</v>
      </c>
      <c r="F1045" s="513" t="s">
        <v>185</v>
      </c>
      <c r="G1045" s="298" t="s">
        <v>291</v>
      </c>
      <c r="H1045" s="314" t="s">
        <v>135</v>
      </c>
      <c r="I1045" s="459" t="s">
        <v>225</v>
      </c>
      <c r="J1045" s="341">
        <v>3.03</v>
      </c>
      <c r="K1045" s="336">
        <f t="shared" si="224"/>
        <v>730</v>
      </c>
      <c r="L1045" s="247">
        <v>255</v>
      </c>
      <c r="M1045" s="247">
        <v>255</v>
      </c>
      <c r="N1045" s="247">
        <v>102</v>
      </c>
      <c r="O1045" s="247">
        <v>102</v>
      </c>
      <c r="P1045" s="247">
        <v>8</v>
      </c>
      <c r="Q1045" s="247">
        <v>8</v>
      </c>
      <c r="R1045" s="246" t="e">
        <f>IF(L1045="nio",0,IF(L1045&gt;0,L1045*J1045/X1045,0))*VLOOKUP(B1045,'2-Kosten per locatie'!$A$14:$C$56,3,FALSE)</f>
        <v>#DIV/0!</v>
      </c>
      <c r="S1045" s="246" t="e">
        <f>IF(L1045="nio",0,IF(M1045&gt;0,M1045*J1045/Y1045,0))*VLOOKUP(B1045,'2-Kosten per locatie'!$A$14:$C$56,3,FALSE)</f>
        <v>#DIV/0!</v>
      </c>
      <c r="T1045" s="246" t="e">
        <f>IF(L1045="nio",0,IF(N1045&gt;0,N1045*J1045/Z1045,0))*VLOOKUP(B1045,'2-Kosten per locatie'!$A$14:$C$56,3,FALSE)</f>
        <v>#DIV/0!</v>
      </c>
      <c r="U1045" s="246" t="e">
        <f>IF(L1045="nio",0,IF(O1045&gt;0,O1045*J1045/AA1045,0))*VLOOKUP(B1045,'2-Kosten per locatie'!$A$14:$C$56,3,FALSE)</f>
        <v>#DIV/0!</v>
      </c>
      <c r="V1045" s="246" t="e">
        <f>IF(L1045="nio",0,IF(P1045&gt;0,P1045*J1045/Z1045,0))*VLOOKUP(B1045,'2-Kosten per locatie'!$A$14:$C$56,3,FALSE)</f>
        <v>#DIV/0!</v>
      </c>
      <c r="W1045" s="246" t="e">
        <f>IF(L1045="nio",0,IF(Q1045&gt;0,Q1045*J1045/AA1045,0))*VLOOKUP(B1045,'2-Kosten per locatie'!$A$14:$C$56,3,FALSE)</f>
        <v>#DIV/0!</v>
      </c>
      <c r="X1045" s="337">
        <f>IF(L1045="nio",0,IF(L1045&gt;0,VLOOKUP(H1045,'3-Productie normen'!A:L,VLOOKUP(L1045,'3-Productie normen'!$B$35:$C$38,2,FALSE),FALSE)))</f>
        <v>0</v>
      </c>
      <c r="Y1045" s="337">
        <f t="shared" si="238"/>
        <v>0</v>
      </c>
      <c r="Z1045" s="337">
        <f t="shared" si="239"/>
        <v>0</v>
      </c>
      <c r="AA1045" s="337">
        <f t="shared" si="240"/>
        <v>0</v>
      </c>
      <c r="AB1045" s="338" t="str">
        <f>VLOOKUP(H1045,'3-Productie normen'!A:O,12,FALSE)</f>
        <v>V</v>
      </c>
      <c r="AC1045" s="338"/>
      <c r="AE1045" s="339">
        <f t="shared" si="248"/>
        <v>2211.8999999999996</v>
      </c>
    </row>
    <row r="1046" spans="1:31" ht="14.1" customHeight="1">
      <c r="A1046" s="71">
        <v>1046</v>
      </c>
      <c r="B1046" s="482" t="s">
        <v>81</v>
      </c>
      <c r="C1046" s="482"/>
      <c r="D1046" s="485" t="s">
        <v>231</v>
      </c>
      <c r="E1046" s="334" t="s">
        <v>1109</v>
      </c>
      <c r="F1046" s="513" t="s">
        <v>197</v>
      </c>
      <c r="G1046" s="482" t="s">
        <v>301</v>
      </c>
      <c r="H1046" s="482" t="s">
        <v>148</v>
      </c>
      <c r="I1046" s="69" t="s">
        <v>927</v>
      </c>
      <c r="J1046" s="341">
        <v>2.5111500000000002</v>
      </c>
      <c r="K1046" s="336">
        <f t="shared" si="224"/>
        <v>0</v>
      </c>
      <c r="L1046" s="247" t="s">
        <v>199</v>
      </c>
      <c r="M1046" s="247"/>
      <c r="N1046" s="247"/>
      <c r="O1046" s="247"/>
      <c r="P1046" s="247"/>
      <c r="Q1046" s="247"/>
      <c r="R1046" s="246">
        <f>IF(L1046="nio",0,IF(L1046&gt;0,L1046*J1046/X1046,0))*VLOOKUP(B1046,'2-Kosten per locatie'!$A$14:$C$56,3,FALSE)</f>
        <v>0</v>
      </c>
      <c r="S1046" s="246">
        <f>IF(L1046="nio",0,IF(M1046&gt;0,M1046*J1046/Y1046,0))*VLOOKUP(B1046,'2-Kosten per locatie'!$A$14:$C$56,3,FALSE)</f>
        <v>0</v>
      </c>
      <c r="T1046" s="246">
        <f>IF(L1046="nio",0,IF(N1046&gt;0,N1046*J1046/Z1046,0))*VLOOKUP(B1046,'2-Kosten per locatie'!$A$14:$C$56,3,FALSE)</f>
        <v>0</v>
      </c>
      <c r="U1046" s="246">
        <f>IF(L1046="nio",0,IF(O1046&gt;0,O1046*J1046/AA1046,0))*VLOOKUP(B1046,'2-Kosten per locatie'!$A$14:$C$56,3,FALSE)</f>
        <v>0</v>
      </c>
      <c r="V1046" s="246">
        <f>IF(L1046="nio",0,IF(P1046&gt;0,P1046*J1046/Z1046,0))*VLOOKUP(B1046,'2-Kosten per locatie'!$A$14:$C$56,3,FALSE)</f>
        <v>0</v>
      </c>
      <c r="W1046" s="246">
        <f>IF(L1046="nio",0,IF(Q1046&gt;0,Q1046*J1046/AA1046,0))*VLOOKUP(B1046,'2-Kosten per locatie'!$A$14:$C$56,3,FALSE)</f>
        <v>0</v>
      </c>
      <c r="X1046" s="337">
        <f>IF(L1046="nio",0,IF(L1046&gt;0,VLOOKUP(H1046,'3-Productie normen'!A:L,VLOOKUP(L1046,'3-Productie normen'!$B$35:$C$38,2,FALSE),FALSE)))</f>
        <v>0</v>
      </c>
      <c r="Y1046" s="337">
        <f t="shared" si="238"/>
        <v>0</v>
      </c>
      <c r="Z1046" s="337">
        <f t="shared" si="239"/>
        <v>0</v>
      </c>
      <c r="AA1046" s="337">
        <f t="shared" si="240"/>
        <v>0</v>
      </c>
      <c r="AB1046" s="338">
        <f>VLOOKUP(H1046,'3-Productie normen'!A:O,12,FALSE)</f>
        <v>0</v>
      </c>
      <c r="AC1046" s="338"/>
      <c r="AE1046" s="339">
        <f t="shared" si="248"/>
        <v>0</v>
      </c>
    </row>
    <row r="1047" spans="1:31" ht="14.1" customHeight="1">
      <c r="A1047" s="71">
        <v>1047</v>
      </c>
      <c r="B1047" s="482" t="s">
        <v>81</v>
      </c>
      <c r="C1047" s="482"/>
      <c r="D1047" s="485" t="s">
        <v>231</v>
      </c>
      <c r="E1047" s="334" t="s">
        <v>1110</v>
      </c>
      <c r="F1047" s="513" t="s">
        <v>197</v>
      </c>
      <c r="G1047" s="482" t="s">
        <v>554</v>
      </c>
      <c r="H1047" s="482" t="s">
        <v>148</v>
      </c>
      <c r="I1047" s="69" t="s">
        <v>927</v>
      </c>
      <c r="J1047" s="341">
        <v>3.4571200000000002</v>
      </c>
      <c r="K1047" s="336">
        <f t="shared" ref="K1047:K1054" si="251">SUM(L1047:Q1047)</f>
        <v>0</v>
      </c>
      <c r="L1047" s="247" t="s">
        <v>199</v>
      </c>
      <c r="M1047" s="247"/>
      <c r="N1047" s="247"/>
      <c r="O1047" s="247"/>
      <c r="P1047" s="247"/>
      <c r="Q1047" s="247"/>
      <c r="R1047" s="246">
        <f>IF(L1047="nio",0,IF(L1047&gt;0,L1047*J1047/X1047,0))*VLOOKUP(B1047,'2-Kosten per locatie'!$A$14:$C$56,3,FALSE)</f>
        <v>0</v>
      </c>
      <c r="S1047" s="246">
        <f>IF(L1047="nio",0,IF(M1047&gt;0,M1047*J1047/Y1047,0))*VLOOKUP(B1047,'2-Kosten per locatie'!$A$14:$C$56,3,FALSE)</f>
        <v>0</v>
      </c>
      <c r="T1047" s="246">
        <f>IF(L1047="nio",0,IF(N1047&gt;0,N1047*J1047/Z1047,0))*VLOOKUP(B1047,'2-Kosten per locatie'!$A$14:$C$56,3,FALSE)</f>
        <v>0</v>
      </c>
      <c r="U1047" s="246">
        <f>IF(L1047="nio",0,IF(O1047&gt;0,O1047*J1047/AA1047,0))*VLOOKUP(B1047,'2-Kosten per locatie'!$A$14:$C$56,3,FALSE)</f>
        <v>0</v>
      </c>
      <c r="V1047" s="246">
        <f>IF(L1047="nio",0,IF(P1047&gt;0,P1047*J1047/Z1047,0))*VLOOKUP(B1047,'2-Kosten per locatie'!$A$14:$C$56,3,FALSE)</f>
        <v>0</v>
      </c>
      <c r="W1047" s="246">
        <f>IF(L1047="nio",0,IF(Q1047&gt;0,Q1047*J1047/AA1047,0))*VLOOKUP(B1047,'2-Kosten per locatie'!$A$14:$C$56,3,FALSE)</f>
        <v>0</v>
      </c>
      <c r="X1047" s="337">
        <f>IF(L1047="nio",0,IF(L1047&gt;0,VLOOKUP(H1047,'3-Productie normen'!A:L,VLOOKUP(L1047,'3-Productie normen'!$B$35:$C$38,2,FALSE),FALSE)))</f>
        <v>0</v>
      </c>
      <c r="Y1047" s="337">
        <f t="shared" ref="Y1047:Y1054" si="252">IF(M1047&gt;0,X1047*$Y$8,0)</f>
        <v>0</v>
      </c>
      <c r="Z1047" s="337">
        <f t="shared" ref="Z1047:Z1054" si="253">IF((OR(N1047&gt;0,P1047&gt;0)),X1047*$Z$8,0)</f>
        <v>0</v>
      </c>
      <c r="AA1047" s="337">
        <f t="shared" ref="AA1047:AA1054" si="254">IF((OR(O1047&gt;0,Q1047&gt;0)),X1047*$AA$8,0)</f>
        <v>0</v>
      </c>
      <c r="AB1047" s="338">
        <f>VLOOKUP(H1047,'3-Productie normen'!A:O,12,FALSE)</f>
        <v>0</v>
      </c>
      <c r="AC1047" s="338"/>
      <c r="AE1047" s="339">
        <f t="shared" si="248"/>
        <v>0</v>
      </c>
    </row>
    <row r="1048" spans="1:31" ht="14.1" customHeight="1">
      <c r="A1048" s="71">
        <v>1048</v>
      </c>
      <c r="B1048" s="482" t="s">
        <v>81</v>
      </c>
      <c r="C1048" s="482"/>
      <c r="D1048" s="485" t="s">
        <v>231</v>
      </c>
      <c r="E1048" s="334" t="s">
        <v>1111</v>
      </c>
      <c r="F1048" s="513" t="s">
        <v>197</v>
      </c>
      <c r="G1048" s="482" t="s">
        <v>301</v>
      </c>
      <c r="H1048" s="482" t="s">
        <v>148</v>
      </c>
      <c r="I1048" s="69" t="s">
        <v>927</v>
      </c>
      <c r="J1048" s="341">
        <v>0.30253000000000002</v>
      </c>
      <c r="K1048" s="336">
        <f t="shared" si="251"/>
        <v>0</v>
      </c>
      <c r="L1048" s="247" t="s">
        <v>199</v>
      </c>
      <c r="M1048" s="247"/>
      <c r="N1048" s="247"/>
      <c r="O1048" s="247"/>
      <c r="P1048" s="247"/>
      <c r="Q1048" s="247"/>
      <c r="R1048" s="246">
        <f>IF(L1048="nio",0,IF(L1048&gt;0,L1048*J1048/X1048,0))*VLOOKUP(B1048,'2-Kosten per locatie'!$A$14:$C$56,3,FALSE)</f>
        <v>0</v>
      </c>
      <c r="S1048" s="246">
        <f>IF(L1048="nio",0,IF(M1048&gt;0,M1048*J1048/Y1048,0))*VLOOKUP(B1048,'2-Kosten per locatie'!$A$14:$C$56,3,FALSE)</f>
        <v>0</v>
      </c>
      <c r="T1048" s="246">
        <f>IF(L1048="nio",0,IF(N1048&gt;0,N1048*J1048/Z1048,0))*VLOOKUP(B1048,'2-Kosten per locatie'!$A$14:$C$56,3,FALSE)</f>
        <v>0</v>
      </c>
      <c r="U1048" s="246">
        <f>IF(L1048="nio",0,IF(O1048&gt;0,O1048*J1048/AA1048,0))*VLOOKUP(B1048,'2-Kosten per locatie'!$A$14:$C$56,3,FALSE)</f>
        <v>0</v>
      </c>
      <c r="V1048" s="246">
        <f>IF(L1048="nio",0,IF(P1048&gt;0,P1048*J1048/Z1048,0))*VLOOKUP(B1048,'2-Kosten per locatie'!$A$14:$C$56,3,FALSE)</f>
        <v>0</v>
      </c>
      <c r="W1048" s="246">
        <f>IF(L1048="nio",0,IF(Q1048&gt;0,Q1048*J1048/AA1048,0))*VLOOKUP(B1048,'2-Kosten per locatie'!$A$14:$C$56,3,FALSE)</f>
        <v>0</v>
      </c>
      <c r="X1048" s="337">
        <f>IF(L1048="nio",0,IF(L1048&gt;0,VLOOKUP(H1048,'3-Productie normen'!A:L,VLOOKUP(L1048,'3-Productie normen'!$B$35:$C$38,2,FALSE),FALSE)))</f>
        <v>0</v>
      </c>
      <c r="Y1048" s="337">
        <f t="shared" si="252"/>
        <v>0</v>
      </c>
      <c r="Z1048" s="337">
        <f t="shared" si="253"/>
        <v>0</v>
      </c>
      <c r="AA1048" s="337">
        <f t="shared" si="254"/>
        <v>0</v>
      </c>
      <c r="AB1048" s="338">
        <f>VLOOKUP(H1048,'3-Productie normen'!A:O,12,FALSE)</f>
        <v>0</v>
      </c>
      <c r="AC1048" s="338"/>
      <c r="AE1048" s="339">
        <f t="shared" si="248"/>
        <v>0</v>
      </c>
    </row>
    <row r="1049" spans="1:31" ht="14.1" customHeight="1">
      <c r="A1049" s="71">
        <v>1049</v>
      </c>
      <c r="B1049" s="482" t="s">
        <v>81</v>
      </c>
      <c r="C1049" s="482"/>
      <c r="D1049" s="485" t="s">
        <v>231</v>
      </c>
      <c r="E1049" s="334" t="s">
        <v>1112</v>
      </c>
      <c r="F1049" s="513" t="s">
        <v>185</v>
      </c>
      <c r="G1049" s="482" t="s">
        <v>291</v>
      </c>
      <c r="H1049" s="482" t="s">
        <v>135</v>
      </c>
      <c r="I1049" s="459" t="s">
        <v>225</v>
      </c>
      <c r="J1049" s="341">
        <v>3.8776899999999999</v>
      </c>
      <c r="K1049" s="336">
        <f t="shared" si="251"/>
        <v>730</v>
      </c>
      <c r="L1049" s="247">
        <v>255</v>
      </c>
      <c r="M1049" s="247">
        <v>255</v>
      </c>
      <c r="N1049" s="247">
        <v>102</v>
      </c>
      <c r="O1049" s="247">
        <v>102</v>
      </c>
      <c r="P1049" s="247">
        <v>8</v>
      </c>
      <c r="Q1049" s="247">
        <v>8</v>
      </c>
      <c r="R1049" s="246" t="e">
        <f>IF(L1049="nio",0,IF(L1049&gt;0,L1049*J1049/X1049,0))*VLOOKUP(B1049,'2-Kosten per locatie'!$A$14:$C$56,3,FALSE)</f>
        <v>#DIV/0!</v>
      </c>
      <c r="S1049" s="246" t="e">
        <f>IF(L1049="nio",0,IF(M1049&gt;0,M1049*J1049/Y1049,0))*VLOOKUP(B1049,'2-Kosten per locatie'!$A$14:$C$56,3,FALSE)</f>
        <v>#DIV/0!</v>
      </c>
      <c r="T1049" s="246" t="e">
        <f>IF(L1049="nio",0,IF(N1049&gt;0,N1049*J1049/Z1049,0))*VLOOKUP(B1049,'2-Kosten per locatie'!$A$14:$C$56,3,FALSE)</f>
        <v>#DIV/0!</v>
      </c>
      <c r="U1049" s="246" t="e">
        <f>IF(L1049="nio",0,IF(O1049&gt;0,O1049*J1049/AA1049,0))*VLOOKUP(B1049,'2-Kosten per locatie'!$A$14:$C$56,3,FALSE)</f>
        <v>#DIV/0!</v>
      </c>
      <c r="V1049" s="246" t="e">
        <f>IF(L1049="nio",0,IF(P1049&gt;0,P1049*J1049/Z1049,0))*VLOOKUP(B1049,'2-Kosten per locatie'!$A$14:$C$56,3,FALSE)</f>
        <v>#DIV/0!</v>
      </c>
      <c r="W1049" s="246" t="e">
        <f>IF(L1049="nio",0,IF(Q1049&gt;0,Q1049*J1049/AA1049,0))*VLOOKUP(B1049,'2-Kosten per locatie'!$A$14:$C$56,3,FALSE)</f>
        <v>#DIV/0!</v>
      </c>
      <c r="X1049" s="337">
        <f>IF(L1049="nio",0,IF(L1049&gt;0,VLOOKUP(H1049,'3-Productie normen'!A:L,VLOOKUP(L1049,'3-Productie normen'!$B$35:$C$38,2,FALSE),FALSE)))</f>
        <v>0</v>
      </c>
      <c r="Y1049" s="337">
        <f t="shared" si="252"/>
        <v>0</v>
      </c>
      <c r="Z1049" s="337">
        <f t="shared" si="253"/>
        <v>0</v>
      </c>
      <c r="AA1049" s="337">
        <f t="shared" si="254"/>
        <v>0</v>
      </c>
      <c r="AB1049" s="338" t="str">
        <f>VLOOKUP(H1049,'3-Productie normen'!A:O,12,FALSE)</f>
        <v>V</v>
      </c>
      <c r="AC1049" s="338"/>
      <c r="AE1049" s="339">
        <f t="shared" si="248"/>
        <v>2830.7136999999998</v>
      </c>
    </row>
    <row r="1050" spans="1:31" ht="14.1" customHeight="1">
      <c r="A1050" s="71">
        <v>1050</v>
      </c>
      <c r="B1050" s="482" t="s">
        <v>81</v>
      </c>
      <c r="C1050" s="482"/>
      <c r="D1050" s="485" t="s">
        <v>231</v>
      </c>
      <c r="E1050" s="334" t="s">
        <v>1113</v>
      </c>
      <c r="F1050" s="513" t="s">
        <v>185</v>
      </c>
      <c r="G1050" s="482" t="s">
        <v>291</v>
      </c>
      <c r="H1050" s="482" t="s">
        <v>135</v>
      </c>
      <c r="I1050" s="459" t="s">
        <v>225</v>
      </c>
      <c r="J1050" s="341">
        <v>3.5071500000000002</v>
      </c>
      <c r="K1050" s="336">
        <f t="shared" si="251"/>
        <v>730</v>
      </c>
      <c r="L1050" s="247">
        <v>255</v>
      </c>
      <c r="M1050" s="247">
        <v>255</v>
      </c>
      <c r="N1050" s="247">
        <v>102</v>
      </c>
      <c r="O1050" s="247">
        <v>102</v>
      </c>
      <c r="P1050" s="247">
        <v>8</v>
      </c>
      <c r="Q1050" s="247">
        <v>8</v>
      </c>
      <c r="R1050" s="246" t="e">
        <f>IF(L1050="nio",0,IF(L1050&gt;0,L1050*J1050/X1050,0))*VLOOKUP(B1050,'2-Kosten per locatie'!$A$14:$C$56,3,FALSE)</f>
        <v>#DIV/0!</v>
      </c>
      <c r="S1050" s="246" t="e">
        <f>IF(L1050="nio",0,IF(M1050&gt;0,M1050*J1050/Y1050,0))*VLOOKUP(B1050,'2-Kosten per locatie'!$A$14:$C$56,3,FALSE)</f>
        <v>#DIV/0!</v>
      </c>
      <c r="T1050" s="246" t="e">
        <f>IF(L1050="nio",0,IF(N1050&gt;0,N1050*J1050/Z1050,0))*VLOOKUP(B1050,'2-Kosten per locatie'!$A$14:$C$56,3,FALSE)</f>
        <v>#DIV/0!</v>
      </c>
      <c r="U1050" s="246" t="e">
        <f>IF(L1050="nio",0,IF(O1050&gt;0,O1050*J1050/AA1050,0))*VLOOKUP(B1050,'2-Kosten per locatie'!$A$14:$C$56,3,FALSE)</f>
        <v>#DIV/0!</v>
      </c>
      <c r="V1050" s="246" t="e">
        <f>IF(L1050="nio",0,IF(P1050&gt;0,P1050*J1050/Z1050,0))*VLOOKUP(B1050,'2-Kosten per locatie'!$A$14:$C$56,3,FALSE)</f>
        <v>#DIV/0!</v>
      </c>
      <c r="W1050" s="246" t="e">
        <f>IF(L1050="nio",0,IF(Q1050&gt;0,Q1050*J1050/AA1050,0))*VLOOKUP(B1050,'2-Kosten per locatie'!$A$14:$C$56,3,FALSE)</f>
        <v>#DIV/0!</v>
      </c>
      <c r="X1050" s="337">
        <f>IF(L1050="nio",0,IF(L1050&gt;0,VLOOKUP(H1050,'3-Productie normen'!A:L,VLOOKUP(L1050,'3-Productie normen'!$B$35:$C$38,2,FALSE),FALSE)))</f>
        <v>0</v>
      </c>
      <c r="Y1050" s="337">
        <f t="shared" si="252"/>
        <v>0</v>
      </c>
      <c r="Z1050" s="337">
        <f t="shared" si="253"/>
        <v>0</v>
      </c>
      <c r="AA1050" s="337">
        <f t="shared" si="254"/>
        <v>0</v>
      </c>
      <c r="AB1050" s="338" t="str">
        <f>VLOOKUP(H1050,'3-Productie normen'!A:O,12,FALSE)</f>
        <v>V</v>
      </c>
      <c r="AC1050" s="338"/>
      <c r="AE1050" s="339">
        <f t="shared" si="248"/>
        <v>2560.2195000000002</v>
      </c>
    </row>
    <row r="1051" spans="1:31" ht="14.1" customHeight="1">
      <c r="A1051" s="71">
        <v>1051</v>
      </c>
      <c r="B1051" s="482" t="s">
        <v>81</v>
      </c>
      <c r="C1051" s="482"/>
      <c r="D1051" s="485" t="s">
        <v>231</v>
      </c>
      <c r="E1051" s="334" t="s">
        <v>1114</v>
      </c>
      <c r="F1051" s="513" t="s">
        <v>185</v>
      </c>
      <c r="G1051" s="482" t="s">
        <v>285</v>
      </c>
      <c r="H1051" s="482" t="s">
        <v>141</v>
      </c>
      <c r="I1051" s="459" t="s">
        <v>920</v>
      </c>
      <c r="J1051" s="341">
        <v>2.9877099999999999</v>
      </c>
      <c r="K1051" s="336">
        <f t="shared" si="251"/>
        <v>730</v>
      </c>
      <c r="L1051" s="247">
        <v>255</v>
      </c>
      <c r="M1051" s="247">
        <v>255</v>
      </c>
      <c r="N1051" s="247">
        <v>102</v>
      </c>
      <c r="O1051" s="247">
        <v>102</v>
      </c>
      <c r="P1051" s="247">
        <v>8</v>
      </c>
      <c r="Q1051" s="247">
        <v>8</v>
      </c>
      <c r="R1051" s="246" t="e">
        <f>IF(L1051="nio",0,IF(L1051&gt;0,L1051*J1051/X1051,0))*VLOOKUP(B1051,'2-Kosten per locatie'!$A$14:$C$56,3,FALSE)</f>
        <v>#DIV/0!</v>
      </c>
      <c r="S1051" s="246" t="e">
        <f>IF(L1051="nio",0,IF(M1051&gt;0,M1051*J1051/Y1051,0))*VLOOKUP(B1051,'2-Kosten per locatie'!$A$14:$C$56,3,FALSE)</f>
        <v>#DIV/0!</v>
      </c>
      <c r="T1051" s="246" t="e">
        <f>IF(L1051="nio",0,IF(N1051&gt;0,N1051*J1051/Z1051,0))*VLOOKUP(B1051,'2-Kosten per locatie'!$A$14:$C$56,3,FALSE)</f>
        <v>#DIV/0!</v>
      </c>
      <c r="U1051" s="246" t="e">
        <f>IF(L1051="nio",0,IF(O1051&gt;0,O1051*J1051/AA1051,0))*VLOOKUP(B1051,'2-Kosten per locatie'!$A$14:$C$56,3,FALSE)</f>
        <v>#DIV/0!</v>
      </c>
      <c r="V1051" s="246" t="e">
        <f>IF(L1051="nio",0,IF(P1051&gt;0,P1051*J1051/Z1051,0))*VLOOKUP(B1051,'2-Kosten per locatie'!$A$14:$C$56,3,FALSE)</f>
        <v>#DIV/0!</v>
      </c>
      <c r="W1051" s="246" t="e">
        <f>IF(L1051="nio",0,IF(Q1051&gt;0,Q1051*J1051/AA1051,0))*VLOOKUP(B1051,'2-Kosten per locatie'!$A$14:$C$56,3,FALSE)</f>
        <v>#DIV/0!</v>
      </c>
      <c r="X1051" s="337">
        <f>IF(L1051="nio",0,IF(L1051&gt;0,VLOOKUP(H1051,'3-Productie normen'!A:L,VLOOKUP(L1051,'3-Productie normen'!$B$35:$C$38,2,FALSE),FALSE)))</f>
        <v>0</v>
      </c>
      <c r="Y1051" s="337">
        <f t="shared" si="252"/>
        <v>0</v>
      </c>
      <c r="Z1051" s="337">
        <f t="shared" si="253"/>
        <v>0</v>
      </c>
      <c r="AA1051" s="337">
        <f t="shared" si="254"/>
        <v>0</v>
      </c>
      <c r="AB1051" s="338" t="str">
        <f>VLOOKUP(H1051,'3-Productie normen'!A:O,12,FALSE)</f>
        <v>S</v>
      </c>
      <c r="AC1051" s="338"/>
      <c r="AE1051" s="339">
        <f t="shared" si="248"/>
        <v>2181.0282999999999</v>
      </c>
    </row>
    <row r="1052" spans="1:31" ht="14.1" customHeight="1">
      <c r="A1052" s="71">
        <v>1052</v>
      </c>
      <c r="B1052" s="482" t="s">
        <v>81</v>
      </c>
      <c r="C1052" s="482"/>
      <c r="D1052" s="485" t="s">
        <v>231</v>
      </c>
      <c r="E1052" s="334" t="s">
        <v>1115</v>
      </c>
      <c r="F1052" s="513" t="s">
        <v>185</v>
      </c>
      <c r="G1052" s="482" t="s">
        <v>919</v>
      </c>
      <c r="H1052" s="482" t="s">
        <v>141</v>
      </c>
      <c r="I1052" s="459" t="s">
        <v>920</v>
      </c>
      <c r="J1052" s="341">
        <v>1.4698899999999999</v>
      </c>
      <c r="K1052" s="336">
        <f t="shared" si="251"/>
        <v>730</v>
      </c>
      <c r="L1052" s="247">
        <v>255</v>
      </c>
      <c r="M1052" s="247">
        <v>255</v>
      </c>
      <c r="N1052" s="247">
        <v>102</v>
      </c>
      <c r="O1052" s="247">
        <v>102</v>
      </c>
      <c r="P1052" s="247">
        <v>8</v>
      </c>
      <c r="Q1052" s="247">
        <v>8</v>
      </c>
      <c r="R1052" s="246" t="e">
        <f>IF(L1052="nio",0,IF(L1052&gt;0,L1052*J1052/X1052,0))*VLOOKUP(B1052,'2-Kosten per locatie'!$A$14:$C$56,3,FALSE)</f>
        <v>#DIV/0!</v>
      </c>
      <c r="S1052" s="246" t="e">
        <f>IF(L1052="nio",0,IF(M1052&gt;0,M1052*J1052/Y1052,0))*VLOOKUP(B1052,'2-Kosten per locatie'!$A$14:$C$56,3,FALSE)</f>
        <v>#DIV/0!</v>
      </c>
      <c r="T1052" s="246" t="e">
        <f>IF(L1052="nio",0,IF(N1052&gt;0,N1052*J1052/Z1052,0))*VLOOKUP(B1052,'2-Kosten per locatie'!$A$14:$C$56,3,FALSE)</f>
        <v>#DIV/0!</v>
      </c>
      <c r="U1052" s="246" t="e">
        <f>IF(L1052="nio",0,IF(O1052&gt;0,O1052*J1052/AA1052,0))*VLOOKUP(B1052,'2-Kosten per locatie'!$A$14:$C$56,3,FALSE)</f>
        <v>#DIV/0!</v>
      </c>
      <c r="V1052" s="246" t="e">
        <f>IF(L1052="nio",0,IF(P1052&gt;0,P1052*J1052/Z1052,0))*VLOOKUP(B1052,'2-Kosten per locatie'!$A$14:$C$56,3,FALSE)</f>
        <v>#DIV/0!</v>
      </c>
      <c r="W1052" s="246" t="e">
        <f>IF(L1052="nio",0,IF(Q1052&gt;0,Q1052*J1052/AA1052,0))*VLOOKUP(B1052,'2-Kosten per locatie'!$A$14:$C$56,3,FALSE)</f>
        <v>#DIV/0!</v>
      </c>
      <c r="X1052" s="337">
        <f>IF(L1052="nio",0,IF(L1052&gt;0,VLOOKUP(H1052,'3-Productie normen'!A:L,VLOOKUP(L1052,'3-Productie normen'!$B$35:$C$38,2,FALSE),FALSE)))</f>
        <v>0</v>
      </c>
      <c r="Y1052" s="337">
        <f t="shared" si="252"/>
        <v>0</v>
      </c>
      <c r="Z1052" s="337">
        <f t="shared" si="253"/>
        <v>0</v>
      </c>
      <c r="AA1052" s="337">
        <f t="shared" si="254"/>
        <v>0</v>
      </c>
      <c r="AB1052" s="338" t="str">
        <f>VLOOKUP(H1052,'3-Productie normen'!A:O,12,FALSE)</f>
        <v>S</v>
      </c>
      <c r="AC1052" s="338"/>
      <c r="AE1052" s="339">
        <f t="shared" si="248"/>
        <v>1073.0196999999998</v>
      </c>
    </row>
    <row r="1053" spans="1:31" ht="14.1" customHeight="1">
      <c r="A1053" s="71">
        <v>1053</v>
      </c>
      <c r="B1053" s="482" t="s">
        <v>81</v>
      </c>
      <c r="C1053" s="482"/>
      <c r="D1053" s="485" t="s">
        <v>231</v>
      </c>
      <c r="E1053" s="334" t="s">
        <v>1116</v>
      </c>
      <c r="F1053" s="513" t="s">
        <v>185</v>
      </c>
      <c r="G1053" s="482" t="s">
        <v>922</v>
      </c>
      <c r="H1053" s="482" t="s">
        <v>141</v>
      </c>
      <c r="I1053" s="459" t="s">
        <v>920</v>
      </c>
      <c r="J1053" s="341">
        <v>1.4537500000000001</v>
      </c>
      <c r="K1053" s="336">
        <f t="shared" si="251"/>
        <v>730</v>
      </c>
      <c r="L1053" s="247">
        <v>255</v>
      </c>
      <c r="M1053" s="247">
        <v>255</v>
      </c>
      <c r="N1053" s="247">
        <v>102</v>
      </c>
      <c r="O1053" s="247">
        <v>102</v>
      </c>
      <c r="P1053" s="247">
        <v>8</v>
      </c>
      <c r="Q1053" s="247">
        <v>8</v>
      </c>
      <c r="R1053" s="246" t="e">
        <f>IF(L1053="nio",0,IF(L1053&gt;0,L1053*J1053/X1053,0))*VLOOKUP(B1053,'2-Kosten per locatie'!$A$14:$C$56,3,FALSE)</f>
        <v>#DIV/0!</v>
      </c>
      <c r="S1053" s="246" t="e">
        <f>IF(L1053="nio",0,IF(M1053&gt;0,M1053*J1053/Y1053,0))*VLOOKUP(B1053,'2-Kosten per locatie'!$A$14:$C$56,3,FALSE)</f>
        <v>#DIV/0!</v>
      </c>
      <c r="T1053" s="246" t="e">
        <f>IF(L1053="nio",0,IF(N1053&gt;0,N1053*J1053/Z1053,0))*VLOOKUP(B1053,'2-Kosten per locatie'!$A$14:$C$56,3,FALSE)</f>
        <v>#DIV/0!</v>
      </c>
      <c r="U1053" s="246" t="e">
        <f>IF(L1053="nio",0,IF(O1053&gt;0,O1053*J1053/AA1053,0))*VLOOKUP(B1053,'2-Kosten per locatie'!$A$14:$C$56,3,FALSE)</f>
        <v>#DIV/0!</v>
      </c>
      <c r="V1053" s="246" t="e">
        <f>IF(L1053="nio",0,IF(P1053&gt;0,P1053*J1053/Z1053,0))*VLOOKUP(B1053,'2-Kosten per locatie'!$A$14:$C$56,3,FALSE)</f>
        <v>#DIV/0!</v>
      </c>
      <c r="W1053" s="246" t="e">
        <f>IF(L1053="nio",0,IF(Q1053&gt;0,Q1053*J1053/AA1053,0))*VLOOKUP(B1053,'2-Kosten per locatie'!$A$14:$C$56,3,FALSE)</f>
        <v>#DIV/0!</v>
      </c>
      <c r="X1053" s="337">
        <f>IF(L1053="nio",0,IF(L1053&gt;0,VLOOKUP(H1053,'3-Productie normen'!A:L,VLOOKUP(L1053,'3-Productie normen'!$B$35:$C$38,2,FALSE),FALSE)))</f>
        <v>0</v>
      </c>
      <c r="Y1053" s="337">
        <f t="shared" si="252"/>
        <v>0</v>
      </c>
      <c r="Z1053" s="337">
        <f t="shared" si="253"/>
        <v>0</v>
      </c>
      <c r="AA1053" s="337">
        <f t="shared" si="254"/>
        <v>0</v>
      </c>
      <c r="AB1053" s="338" t="str">
        <f>VLOOKUP(H1053,'3-Productie normen'!A:O,12,FALSE)</f>
        <v>S</v>
      </c>
      <c r="AC1053" s="338"/>
      <c r="AE1053" s="339">
        <f t="shared" si="248"/>
        <v>1061.2375000000002</v>
      </c>
    </row>
    <row r="1054" spans="1:31" ht="14.1" customHeight="1">
      <c r="A1054" s="71">
        <v>1054</v>
      </c>
      <c r="B1054" s="482" t="s">
        <v>81</v>
      </c>
      <c r="C1054" s="482"/>
      <c r="D1054" s="485" t="s">
        <v>231</v>
      </c>
      <c r="E1054" s="334" t="s">
        <v>1117</v>
      </c>
      <c r="F1054" s="513" t="s">
        <v>185</v>
      </c>
      <c r="G1054" s="482" t="s">
        <v>310</v>
      </c>
      <c r="H1054" s="482" t="s">
        <v>128</v>
      </c>
      <c r="I1054" s="459" t="s">
        <v>225</v>
      </c>
      <c r="J1054" s="341">
        <v>10.701359999999999</v>
      </c>
      <c r="K1054" s="336">
        <f t="shared" si="251"/>
        <v>730</v>
      </c>
      <c r="L1054" s="247">
        <v>255</v>
      </c>
      <c r="M1054" s="247">
        <v>255</v>
      </c>
      <c r="N1054" s="247">
        <v>102</v>
      </c>
      <c r="O1054" s="247">
        <v>102</v>
      </c>
      <c r="P1054" s="247">
        <v>8</v>
      </c>
      <c r="Q1054" s="247">
        <v>8</v>
      </c>
      <c r="R1054" s="246" t="e">
        <f>IF(L1054="nio",0,IF(L1054&gt;0,L1054*J1054/X1054,0))*VLOOKUP(B1054,'2-Kosten per locatie'!$A$14:$C$56,3,FALSE)</f>
        <v>#DIV/0!</v>
      </c>
      <c r="S1054" s="246" t="e">
        <f>IF(L1054="nio",0,IF(M1054&gt;0,M1054*J1054/Y1054,0))*VLOOKUP(B1054,'2-Kosten per locatie'!$A$14:$C$56,3,FALSE)</f>
        <v>#DIV/0!</v>
      </c>
      <c r="T1054" s="246" t="e">
        <f>IF(L1054="nio",0,IF(N1054&gt;0,N1054*J1054/Z1054,0))*VLOOKUP(B1054,'2-Kosten per locatie'!$A$14:$C$56,3,FALSE)</f>
        <v>#DIV/0!</v>
      </c>
      <c r="U1054" s="246" t="e">
        <f>IF(L1054="nio",0,IF(O1054&gt;0,O1054*J1054/AA1054,0))*VLOOKUP(B1054,'2-Kosten per locatie'!$A$14:$C$56,3,FALSE)</f>
        <v>#DIV/0!</v>
      </c>
      <c r="V1054" s="246" t="e">
        <f>IF(L1054="nio",0,IF(P1054&gt;0,P1054*J1054/Z1054,0))*VLOOKUP(B1054,'2-Kosten per locatie'!$A$14:$C$56,3,FALSE)</f>
        <v>#DIV/0!</v>
      </c>
      <c r="W1054" s="246" t="e">
        <f>IF(L1054="nio",0,IF(Q1054&gt;0,Q1054*J1054/AA1054,0))*VLOOKUP(B1054,'2-Kosten per locatie'!$A$14:$C$56,3,FALSE)</f>
        <v>#DIV/0!</v>
      </c>
      <c r="X1054" s="337">
        <f>IF(L1054="nio",0,IF(L1054&gt;0,VLOOKUP(H1054,'3-Productie normen'!A:L,VLOOKUP(L1054,'3-Productie normen'!$B$35:$C$38,2,FALSE),FALSE)))</f>
        <v>0</v>
      </c>
      <c r="Y1054" s="337">
        <f t="shared" si="252"/>
        <v>0</v>
      </c>
      <c r="Z1054" s="337">
        <f t="shared" si="253"/>
        <v>0</v>
      </c>
      <c r="AA1054" s="337">
        <f t="shared" si="254"/>
        <v>0</v>
      </c>
      <c r="AB1054" s="338" t="str">
        <f>VLOOKUP(H1054,'3-Productie normen'!A:O,12,FALSE)</f>
        <v>B</v>
      </c>
      <c r="AC1054" s="338"/>
      <c r="AE1054" s="339">
        <f t="shared" si="248"/>
        <v>7811.9927999999991</v>
      </c>
    </row>
    <row r="1055" spans="1:31" ht="14.1" customHeight="1">
      <c r="A1055" s="71">
        <v>1055</v>
      </c>
      <c r="B1055" s="482" t="s">
        <v>72</v>
      </c>
      <c r="C1055" s="482"/>
      <c r="D1055" s="485" t="s">
        <v>231</v>
      </c>
      <c r="E1055" s="334" t="s">
        <v>916</v>
      </c>
      <c r="F1055" s="513" t="s">
        <v>185</v>
      </c>
      <c r="G1055" s="298" t="s">
        <v>1118</v>
      </c>
      <c r="H1055" s="317" t="s">
        <v>144</v>
      </c>
      <c r="I1055" s="459" t="s">
        <v>225</v>
      </c>
      <c r="J1055" s="341">
        <v>34.630000000000003</v>
      </c>
      <c r="K1055" s="336">
        <f t="shared" si="224"/>
        <v>730</v>
      </c>
      <c r="L1055" s="247">
        <v>255</v>
      </c>
      <c r="M1055" s="247">
        <v>255</v>
      </c>
      <c r="N1055" s="247">
        <v>102</v>
      </c>
      <c r="O1055" s="247">
        <v>102</v>
      </c>
      <c r="P1055" s="247">
        <v>8</v>
      </c>
      <c r="Q1055" s="247">
        <v>8</v>
      </c>
      <c r="R1055" s="246" t="e">
        <f>IF(L1055="nio",0,IF(L1055&gt;0,L1055*J1055/X1055,0))*VLOOKUP(B1055,'2-Kosten per locatie'!$A$14:$C$56,3,FALSE)</f>
        <v>#DIV/0!</v>
      </c>
      <c r="S1055" s="246" t="e">
        <f>IF(L1055="nio",0,IF(M1055&gt;0,M1055*J1055/Y1055,0))*VLOOKUP(B1055,'2-Kosten per locatie'!$A$14:$C$56,3,FALSE)</f>
        <v>#DIV/0!</v>
      </c>
      <c r="T1055" s="246" t="e">
        <f>IF(L1055="nio",0,IF(N1055&gt;0,N1055*J1055/Z1055,0))*VLOOKUP(B1055,'2-Kosten per locatie'!$A$14:$C$56,3,FALSE)</f>
        <v>#DIV/0!</v>
      </c>
      <c r="U1055" s="246" t="e">
        <f>IF(L1055="nio",0,IF(O1055&gt;0,O1055*J1055/AA1055,0))*VLOOKUP(B1055,'2-Kosten per locatie'!$A$14:$C$56,3,FALSE)</f>
        <v>#DIV/0!</v>
      </c>
      <c r="V1055" s="246" t="e">
        <f>IF(L1055="nio",0,IF(P1055&gt;0,P1055*J1055/Z1055,0))*VLOOKUP(B1055,'2-Kosten per locatie'!$A$14:$C$56,3,FALSE)</f>
        <v>#DIV/0!</v>
      </c>
      <c r="W1055" s="246" t="e">
        <f>IF(L1055="nio",0,IF(Q1055&gt;0,Q1055*J1055/AA1055,0))*VLOOKUP(B1055,'2-Kosten per locatie'!$A$14:$C$56,3,FALSE)</f>
        <v>#DIV/0!</v>
      </c>
      <c r="X1055" s="337">
        <f>IF(L1055="nio",0,IF(L1055&gt;0,VLOOKUP(H1055,'3-Productie normen'!A:L,VLOOKUP(L1055,'3-Productie normen'!$B$35:$C$38,2,FALSE),FALSE)))</f>
        <v>0</v>
      </c>
      <c r="Y1055" s="337">
        <f t="shared" si="238"/>
        <v>0</v>
      </c>
      <c r="Z1055" s="337">
        <f t="shared" si="239"/>
        <v>0</v>
      </c>
      <c r="AA1055" s="337">
        <f t="shared" si="240"/>
        <v>0</v>
      </c>
      <c r="AB1055" s="338" t="str">
        <f>VLOOKUP(H1055,'3-Productie normen'!A:O,12,FALSE)</f>
        <v>B</v>
      </c>
      <c r="AC1055" s="338"/>
      <c r="AE1055" s="339">
        <f t="shared" si="248"/>
        <v>25279.9</v>
      </c>
    </row>
    <row r="1056" spans="1:31" ht="14.1" customHeight="1">
      <c r="A1056" s="71">
        <v>1056</v>
      </c>
      <c r="B1056" s="482" t="s">
        <v>72</v>
      </c>
      <c r="C1056" s="482"/>
      <c r="D1056" s="485" t="s">
        <v>231</v>
      </c>
      <c r="E1056" s="334" t="s">
        <v>917</v>
      </c>
      <c r="F1056" s="513" t="s">
        <v>185</v>
      </c>
      <c r="G1056" s="298" t="s">
        <v>1119</v>
      </c>
      <c r="H1056" s="298" t="s">
        <v>133</v>
      </c>
      <c r="I1056" s="459" t="s">
        <v>225</v>
      </c>
      <c r="J1056" s="341">
        <v>8.32</v>
      </c>
      <c r="K1056" s="336">
        <f t="shared" si="224"/>
        <v>730</v>
      </c>
      <c r="L1056" s="247">
        <v>255</v>
      </c>
      <c r="M1056" s="247">
        <v>255</v>
      </c>
      <c r="N1056" s="247">
        <v>102</v>
      </c>
      <c r="O1056" s="247">
        <v>102</v>
      </c>
      <c r="P1056" s="247">
        <v>8</v>
      </c>
      <c r="Q1056" s="247">
        <v>8</v>
      </c>
      <c r="R1056" s="246" t="e">
        <f>IF(L1056="nio",0,IF(L1056&gt;0,L1056*J1056/X1056,0))*VLOOKUP(B1056,'2-Kosten per locatie'!$A$14:$C$56,3,FALSE)</f>
        <v>#DIV/0!</v>
      </c>
      <c r="S1056" s="246" t="e">
        <f>IF(L1056="nio",0,IF(M1056&gt;0,M1056*J1056/Y1056,0))*VLOOKUP(B1056,'2-Kosten per locatie'!$A$14:$C$56,3,FALSE)</f>
        <v>#DIV/0!</v>
      </c>
      <c r="T1056" s="246" t="e">
        <f>IF(L1056="nio",0,IF(N1056&gt;0,N1056*J1056/Z1056,0))*VLOOKUP(B1056,'2-Kosten per locatie'!$A$14:$C$56,3,FALSE)</f>
        <v>#DIV/0!</v>
      </c>
      <c r="U1056" s="246" t="e">
        <f>IF(L1056="nio",0,IF(O1056&gt;0,O1056*J1056/AA1056,0))*VLOOKUP(B1056,'2-Kosten per locatie'!$A$14:$C$56,3,FALSE)</f>
        <v>#DIV/0!</v>
      </c>
      <c r="V1056" s="246" t="e">
        <f>IF(L1056="nio",0,IF(P1056&gt;0,P1056*J1056/Z1056,0))*VLOOKUP(B1056,'2-Kosten per locatie'!$A$14:$C$56,3,FALSE)</f>
        <v>#DIV/0!</v>
      </c>
      <c r="W1056" s="246" t="e">
        <f>IF(L1056="nio",0,IF(Q1056&gt;0,Q1056*J1056/AA1056,0))*VLOOKUP(B1056,'2-Kosten per locatie'!$A$14:$C$56,3,FALSE)</f>
        <v>#DIV/0!</v>
      </c>
      <c r="X1056" s="337">
        <f>IF(L1056="nio",0,IF(L1056&gt;0,VLOOKUP(H1056,'3-Productie normen'!A:L,VLOOKUP(L1056,'3-Productie normen'!$B$35:$C$38,2,FALSE),FALSE)))</f>
        <v>0</v>
      </c>
      <c r="Y1056" s="337">
        <f t="shared" si="238"/>
        <v>0</v>
      </c>
      <c r="Z1056" s="337">
        <f t="shared" si="239"/>
        <v>0</v>
      </c>
      <c r="AA1056" s="337">
        <f t="shared" si="240"/>
        <v>0</v>
      </c>
      <c r="AB1056" s="338" t="str">
        <f>VLOOKUP(H1056,'3-Productie normen'!A:O,12,FALSE)</f>
        <v>V</v>
      </c>
      <c r="AC1056" s="338"/>
      <c r="AE1056" s="339">
        <f t="shared" si="248"/>
        <v>6073.6</v>
      </c>
    </row>
    <row r="1057" spans="1:31" ht="14.1" customHeight="1">
      <c r="A1057" s="71">
        <v>1057</v>
      </c>
      <c r="B1057" s="482" t="s">
        <v>72</v>
      </c>
      <c r="C1057" s="482"/>
      <c r="D1057" s="485" t="s">
        <v>231</v>
      </c>
      <c r="E1057" s="334" t="s">
        <v>918</v>
      </c>
      <c r="F1057" s="513" t="s">
        <v>185</v>
      </c>
      <c r="G1057" s="298" t="s">
        <v>140</v>
      </c>
      <c r="H1057" s="298" t="s">
        <v>140</v>
      </c>
      <c r="I1057" s="459" t="s">
        <v>225</v>
      </c>
      <c r="J1057" s="341">
        <v>3.4</v>
      </c>
      <c r="K1057" s="336">
        <f t="shared" si="224"/>
        <v>730</v>
      </c>
      <c r="L1057" s="247">
        <v>255</v>
      </c>
      <c r="M1057" s="247">
        <v>255</v>
      </c>
      <c r="N1057" s="247">
        <v>102</v>
      </c>
      <c r="O1057" s="247">
        <v>102</v>
      </c>
      <c r="P1057" s="247">
        <v>8</v>
      </c>
      <c r="Q1057" s="247">
        <v>8</v>
      </c>
      <c r="R1057" s="246" t="e">
        <f>IF(L1057="nio",0,IF(L1057&gt;0,L1057*J1057/X1057,0))*VLOOKUP(B1057,'2-Kosten per locatie'!$A$14:$C$56,3,FALSE)</f>
        <v>#DIV/0!</v>
      </c>
      <c r="S1057" s="246" t="e">
        <f>IF(L1057="nio",0,IF(M1057&gt;0,M1057*J1057/Y1057,0))*VLOOKUP(B1057,'2-Kosten per locatie'!$A$14:$C$56,3,FALSE)</f>
        <v>#DIV/0!</v>
      </c>
      <c r="T1057" s="246" t="e">
        <f>IF(L1057="nio",0,IF(N1057&gt;0,N1057*J1057/Z1057,0))*VLOOKUP(B1057,'2-Kosten per locatie'!$A$14:$C$56,3,FALSE)</f>
        <v>#DIV/0!</v>
      </c>
      <c r="U1057" s="246" t="e">
        <f>IF(L1057="nio",0,IF(O1057&gt;0,O1057*J1057/AA1057,0))*VLOOKUP(B1057,'2-Kosten per locatie'!$A$14:$C$56,3,FALSE)</f>
        <v>#DIV/0!</v>
      </c>
      <c r="V1057" s="246" t="e">
        <f>IF(L1057="nio",0,IF(P1057&gt;0,P1057*J1057/Z1057,0))*VLOOKUP(B1057,'2-Kosten per locatie'!$A$14:$C$56,3,FALSE)</f>
        <v>#DIV/0!</v>
      </c>
      <c r="W1057" s="246" t="e">
        <f>IF(L1057="nio",0,IF(Q1057&gt;0,Q1057*J1057/AA1057,0))*VLOOKUP(B1057,'2-Kosten per locatie'!$A$14:$C$56,3,FALSE)</f>
        <v>#DIV/0!</v>
      </c>
      <c r="X1057" s="337">
        <f>IF(L1057="nio",0,IF(L1057&gt;0,VLOOKUP(H1057,'3-Productie normen'!A:L,VLOOKUP(L1057,'3-Productie normen'!$B$35:$C$38,2,FALSE),FALSE)))</f>
        <v>0</v>
      </c>
      <c r="Y1057" s="337">
        <f t="shared" si="238"/>
        <v>0</v>
      </c>
      <c r="Z1057" s="337">
        <f t="shared" si="239"/>
        <v>0</v>
      </c>
      <c r="AA1057" s="337">
        <f t="shared" si="240"/>
        <v>0</v>
      </c>
      <c r="AB1057" s="338" t="str">
        <f>VLOOKUP(H1057,'3-Productie normen'!A:O,12,FALSE)</f>
        <v>V</v>
      </c>
      <c r="AC1057" s="338"/>
      <c r="AE1057" s="339">
        <f t="shared" si="248"/>
        <v>2482</v>
      </c>
    </row>
    <row r="1058" spans="1:31" ht="14.1" customHeight="1">
      <c r="A1058" s="71">
        <v>1058</v>
      </c>
      <c r="B1058" s="482" t="s">
        <v>72</v>
      </c>
      <c r="C1058" s="482"/>
      <c r="D1058" s="485" t="s">
        <v>231</v>
      </c>
      <c r="E1058" s="334" t="s">
        <v>921</v>
      </c>
      <c r="F1058" s="513" t="s">
        <v>197</v>
      </c>
      <c r="G1058" s="298" t="s">
        <v>944</v>
      </c>
      <c r="H1058" s="317" t="s">
        <v>148</v>
      </c>
      <c r="I1058" s="69" t="s">
        <v>927</v>
      </c>
      <c r="J1058" s="341">
        <v>0</v>
      </c>
      <c r="K1058" s="336">
        <f t="shared" ref="K1058" si="255">SUM(L1058:Q1058)</f>
        <v>0</v>
      </c>
      <c r="L1058" s="247" t="s">
        <v>199</v>
      </c>
      <c r="M1058" s="247"/>
      <c r="N1058" s="247"/>
      <c r="O1058" s="247"/>
      <c r="P1058" s="247"/>
      <c r="Q1058" s="247"/>
      <c r="R1058" s="246">
        <f>IF(L1058="nio",0,IF(L1058&gt;0,L1058*J1058/X1058,0))*VLOOKUP(B1058,'2-Kosten per locatie'!$A$14:$C$56,3,FALSE)</f>
        <v>0</v>
      </c>
      <c r="S1058" s="246">
        <f>IF(L1058="nio",0,IF(M1058&gt;0,M1058*J1058/Y1058,0))*VLOOKUP(B1058,'2-Kosten per locatie'!$A$14:$C$56,3,FALSE)</f>
        <v>0</v>
      </c>
      <c r="T1058" s="246">
        <f>IF(L1058="nio",0,IF(N1058&gt;0,N1058*J1058/Z1058,0))*VLOOKUP(B1058,'2-Kosten per locatie'!$A$14:$C$56,3,FALSE)</f>
        <v>0</v>
      </c>
      <c r="U1058" s="246">
        <f>IF(L1058="nio",0,IF(O1058&gt;0,O1058*J1058/AA1058,0))*VLOOKUP(B1058,'2-Kosten per locatie'!$A$14:$C$56,3,FALSE)</f>
        <v>0</v>
      </c>
      <c r="V1058" s="246">
        <f>IF(L1058="nio",0,IF(P1058&gt;0,P1058*J1058/Z1058,0))*VLOOKUP(B1058,'2-Kosten per locatie'!$A$14:$C$56,3,FALSE)</f>
        <v>0</v>
      </c>
      <c r="W1058" s="246">
        <f>IF(L1058="nio",0,IF(Q1058&gt;0,Q1058*J1058/AA1058,0))*VLOOKUP(B1058,'2-Kosten per locatie'!$A$14:$C$56,3,FALSE)</f>
        <v>0</v>
      </c>
      <c r="X1058" s="337">
        <f>IF(L1058="nio",0,IF(L1058&gt;0,VLOOKUP(H1058,'3-Productie normen'!A:L,VLOOKUP(L1058,'3-Productie normen'!$B$35:$C$38,2,FALSE),FALSE)))</f>
        <v>0</v>
      </c>
      <c r="Y1058" s="337">
        <f t="shared" si="238"/>
        <v>0</v>
      </c>
      <c r="Z1058" s="337">
        <f t="shared" si="239"/>
        <v>0</v>
      </c>
      <c r="AA1058" s="337">
        <f t="shared" si="240"/>
        <v>0</v>
      </c>
      <c r="AB1058" s="338">
        <f>VLOOKUP(H1058,'3-Productie normen'!A:O,12,FALSE)</f>
        <v>0</v>
      </c>
      <c r="AC1058" s="338"/>
      <c r="AE1058" s="339">
        <f t="shared" si="248"/>
        <v>0</v>
      </c>
    </row>
    <row r="1059" spans="1:31" ht="14.1" customHeight="1">
      <c r="A1059" s="71">
        <v>1059</v>
      </c>
      <c r="B1059" s="482" t="s">
        <v>72</v>
      </c>
      <c r="C1059" s="482"/>
      <c r="D1059" s="485" t="s">
        <v>231</v>
      </c>
      <c r="E1059" s="334" t="s">
        <v>923</v>
      </c>
      <c r="F1059" s="513" t="s">
        <v>185</v>
      </c>
      <c r="G1059" s="298" t="s">
        <v>1120</v>
      </c>
      <c r="H1059" s="314" t="s">
        <v>141</v>
      </c>
      <c r="I1059" s="69" t="s">
        <v>920</v>
      </c>
      <c r="J1059" s="341">
        <v>7.12</v>
      </c>
      <c r="K1059" s="336">
        <f t="shared" si="224"/>
        <v>730</v>
      </c>
      <c r="L1059" s="247">
        <v>255</v>
      </c>
      <c r="M1059" s="247">
        <v>255</v>
      </c>
      <c r="N1059" s="247">
        <v>102</v>
      </c>
      <c r="O1059" s="247">
        <v>102</v>
      </c>
      <c r="P1059" s="247">
        <v>8</v>
      </c>
      <c r="Q1059" s="247">
        <v>8</v>
      </c>
      <c r="R1059" s="246" t="e">
        <f>IF(L1059="nio",0,IF(L1059&gt;0,L1059*J1059/X1059,0))*VLOOKUP(B1059,'2-Kosten per locatie'!$A$14:$C$56,3,FALSE)</f>
        <v>#DIV/0!</v>
      </c>
      <c r="S1059" s="246" t="e">
        <f>IF(L1059="nio",0,IF(M1059&gt;0,M1059*J1059/Y1059,0))*VLOOKUP(B1059,'2-Kosten per locatie'!$A$14:$C$56,3,FALSE)</f>
        <v>#DIV/0!</v>
      </c>
      <c r="T1059" s="246" t="e">
        <f>IF(L1059="nio",0,IF(N1059&gt;0,N1059*J1059/Z1059,0))*VLOOKUP(B1059,'2-Kosten per locatie'!$A$14:$C$56,3,FALSE)</f>
        <v>#DIV/0!</v>
      </c>
      <c r="U1059" s="246" t="e">
        <f>IF(L1059="nio",0,IF(O1059&gt;0,O1059*J1059/AA1059,0))*VLOOKUP(B1059,'2-Kosten per locatie'!$A$14:$C$56,3,FALSE)</f>
        <v>#DIV/0!</v>
      </c>
      <c r="V1059" s="246" t="e">
        <f>IF(L1059="nio",0,IF(P1059&gt;0,P1059*J1059/Z1059,0))*VLOOKUP(B1059,'2-Kosten per locatie'!$A$14:$C$56,3,FALSE)</f>
        <v>#DIV/0!</v>
      </c>
      <c r="W1059" s="246" t="e">
        <f>IF(L1059="nio",0,IF(Q1059&gt;0,Q1059*J1059/AA1059,0))*VLOOKUP(B1059,'2-Kosten per locatie'!$A$14:$C$56,3,FALSE)</f>
        <v>#DIV/0!</v>
      </c>
      <c r="X1059" s="337">
        <f>IF(L1059="nio",0,IF(L1059&gt;0,VLOOKUP(H1059,'3-Productie normen'!A:L,VLOOKUP(L1059,'3-Productie normen'!$B$35:$C$38,2,FALSE),FALSE)))</f>
        <v>0</v>
      </c>
      <c r="Y1059" s="337">
        <f t="shared" si="238"/>
        <v>0</v>
      </c>
      <c r="Z1059" s="337">
        <f t="shared" si="239"/>
        <v>0</v>
      </c>
      <c r="AA1059" s="337">
        <f t="shared" si="240"/>
        <v>0</v>
      </c>
      <c r="AB1059" s="338" t="str">
        <f>VLOOKUP(H1059,'3-Productie normen'!A:O,12,FALSE)</f>
        <v>S</v>
      </c>
      <c r="AC1059" s="338"/>
      <c r="AE1059" s="339">
        <f t="shared" si="248"/>
        <v>5197.6000000000004</v>
      </c>
    </row>
    <row r="1060" spans="1:31" ht="14.1" customHeight="1">
      <c r="A1060" s="71">
        <v>1060</v>
      </c>
      <c r="B1060" s="482" t="s">
        <v>72</v>
      </c>
      <c r="C1060" s="482"/>
      <c r="D1060" s="485" t="s">
        <v>231</v>
      </c>
      <c r="E1060" s="334" t="s">
        <v>924</v>
      </c>
      <c r="F1060" s="513" t="s">
        <v>185</v>
      </c>
      <c r="G1060" s="298" t="s">
        <v>1121</v>
      </c>
      <c r="H1060" s="314" t="s">
        <v>141</v>
      </c>
      <c r="I1060" s="69" t="s">
        <v>920</v>
      </c>
      <c r="J1060" s="341">
        <v>7.81</v>
      </c>
      <c r="K1060" s="336">
        <f t="shared" si="224"/>
        <v>730</v>
      </c>
      <c r="L1060" s="247">
        <v>255</v>
      </c>
      <c r="M1060" s="247">
        <v>255</v>
      </c>
      <c r="N1060" s="247">
        <v>102</v>
      </c>
      <c r="O1060" s="247">
        <v>102</v>
      </c>
      <c r="P1060" s="247">
        <v>8</v>
      </c>
      <c r="Q1060" s="247">
        <v>8</v>
      </c>
      <c r="R1060" s="246" t="e">
        <f>IF(L1060="nio",0,IF(L1060&gt;0,L1060*J1060/X1060,0))*VLOOKUP(B1060,'2-Kosten per locatie'!$A$14:$C$56,3,FALSE)</f>
        <v>#DIV/0!</v>
      </c>
      <c r="S1060" s="246" t="e">
        <f>IF(L1060="nio",0,IF(M1060&gt;0,M1060*J1060/Y1060,0))*VLOOKUP(B1060,'2-Kosten per locatie'!$A$14:$C$56,3,FALSE)</f>
        <v>#DIV/0!</v>
      </c>
      <c r="T1060" s="246" t="e">
        <f>IF(L1060="nio",0,IF(N1060&gt;0,N1060*J1060/Z1060,0))*VLOOKUP(B1060,'2-Kosten per locatie'!$A$14:$C$56,3,FALSE)</f>
        <v>#DIV/0!</v>
      </c>
      <c r="U1060" s="246" t="e">
        <f>IF(L1060="nio",0,IF(O1060&gt;0,O1060*J1060/AA1060,0))*VLOOKUP(B1060,'2-Kosten per locatie'!$A$14:$C$56,3,FALSE)</f>
        <v>#DIV/0!</v>
      </c>
      <c r="V1060" s="246" t="e">
        <f>IF(L1060="nio",0,IF(P1060&gt;0,P1060*J1060/Z1060,0))*VLOOKUP(B1060,'2-Kosten per locatie'!$A$14:$C$56,3,FALSE)</f>
        <v>#DIV/0!</v>
      </c>
      <c r="W1060" s="246" t="e">
        <f>IF(L1060="nio",0,IF(Q1060&gt;0,Q1060*J1060/AA1060,0))*VLOOKUP(B1060,'2-Kosten per locatie'!$A$14:$C$56,3,FALSE)</f>
        <v>#DIV/0!</v>
      </c>
      <c r="X1060" s="337">
        <f>IF(L1060="nio",0,IF(L1060&gt;0,VLOOKUP(H1060,'3-Productie normen'!A:L,VLOOKUP(L1060,'3-Productie normen'!$B$35:$C$38,2,FALSE),FALSE)))</f>
        <v>0</v>
      </c>
      <c r="Y1060" s="337">
        <f t="shared" si="238"/>
        <v>0</v>
      </c>
      <c r="Z1060" s="337">
        <f t="shared" si="239"/>
        <v>0</v>
      </c>
      <c r="AA1060" s="337">
        <f t="shared" si="240"/>
        <v>0</v>
      </c>
      <c r="AB1060" s="338" t="str">
        <f>VLOOKUP(H1060,'3-Productie normen'!A:O,12,FALSE)</f>
        <v>S</v>
      </c>
      <c r="AC1060" s="338"/>
      <c r="AE1060" s="339">
        <f t="shared" si="248"/>
        <v>5701.2999999999993</v>
      </c>
    </row>
    <row r="1061" spans="1:31" ht="14.1" customHeight="1">
      <c r="A1061" s="71">
        <v>1061</v>
      </c>
      <c r="B1061" s="482" t="s">
        <v>72</v>
      </c>
      <c r="C1061" s="482"/>
      <c r="D1061" s="485" t="s">
        <v>231</v>
      </c>
      <c r="E1061" s="334" t="s">
        <v>925</v>
      </c>
      <c r="F1061" s="513" t="s">
        <v>185</v>
      </c>
      <c r="G1061" s="298" t="s">
        <v>1122</v>
      </c>
      <c r="H1061" s="314" t="s">
        <v>128</v>
      </c>
      <c r="I1061" s="459" t="s">
        <v>225</v>
      </c>
      <c r="J1061" s="341">
        <v>12.91</v>
      </c>
      <c r="K1061" s="336">
        <f t="shared" si="224"/>
        <v>730</v>
      </c>
      <c r="L1061" s="247">
        <v>255</v>
      </c>
      <c r="M1061" s="247">
        <v>255</v>
      </c>
      <c r="N1061" s="247">
        <v>102</v>
      </c>
      <c r="O1061" s="247">
        <v>102</v>
      </c>
      <c r="P1061" s="247">
        <v>8</v>
      </c>
      <c r="Q1061" s="247">
        <v>8</v>
      </c>
      <c r="R1061" s="246" t="e">
        <f>IF(L1061="nio",0,IF(L1061&gt;0,L1061*J1061/X1061,0))*VLOOKUP(B1061,'2-Kosten per locatie'!$A$14:$C$56,3,FALSE)</f>
        <v>#DIV/0!</v>
      </c>
      <c r="S1061" s="246" t="e">
        <f>IF(L1061="nio",0,IF(M1061&gt;0,M1061*J1061/Y1061,0))*VLOOKUP(B1061,'2-Kosten per locatie'!$A$14:$C$56,3,FALSE)</f>
        <v>#DIV/0!</v>
      </c>
      <c r="T1061" s="246" t="e">
        <f>IF(L1061="nio",0,IF(N1061&gt;0,N1061*J1061/Z1061,0))*VLOOKUP(B1061,'2-Kosten per locatie'!$A$14:$C$56,3,FALSE)</f>
        <v>#DIV/0!</v>
      </c>
      <c r="U1061" s="246" t="e">
        <f>IF(L1061="nio",0,IF(O1061&gt;0,O1061*J1061/AA1061,0))*VLOOKUP(B1061,'2-Kosten per locatie'!$A$14:$C$56,3,FALSE)</f>
        <v>#DIV/0!</v>
      </c>
      <c r="V1061" s="246" t="e">
        <f>IF(L1061="nio",0,IF(P1061&gt;0,P1061*J1061/Z1061,0))*VLOOKUP(B1061,'2-Kosten per locatie'!$A$14:$C$56,3,FALSE)</f>
        <v>#DIV/0!</v>
      </c>
      <c r="W1061" s="246" t="e">
        <f>IF(L1061="nio",0,IF(Q1061&gt;0,Q1061*J1061/AA1061,0))*VLOOKUP(B1061,'2-Kosten per locatie'!$A$14:$C$56,3,FALSE)</f>
        <v>#DIV/0!</v>
      </c>
      <c r="X1061" s="337">
        <f>IF(L1061="nio",0,IF(L1061&gt;0,VLOOKUP(H1061,'3-Productie normen'!A:L,VLOOKUP(L1061,'3-Productie normen'!$B$35:$C$38,2,FALSE),FALSE)))</f>
        <v>0</v>
      </c>
      <c r="Y1061" s="337">
        <f t="shared" si="238"/>
        <v>0</v>
      </c>
      <c r="Z1061" s="337">
        <f t="shared" si="239"/>
        <v>0</v>
      </c>
      <c r="AA1061" s="337">
        <f t="shared" si="240"/>
        <v>0</v>
      </c>
      <c r="AB1061" s="338" t="str">
        <f>VLOOKUP(H1061,'3-Productie normen'!A:O,12,FALSE)</f>
        <v>B</v>
      </c>
      <c r="AC1061" s="338"/>
      <c r="AE1061" s="339">
        <f t="shared" si="248"/>
        <v>9424.2999999999993</v>
      </c>
    </row>
    <row r="1062" spans="1:31" ht="14.1" customHeight="1">
      <c r="A1062" s="71">
        <v>1062</v>
      </c>
      <c r="B1062" s="482" t="s">
        <v>72</v>
      </c>
      <c r="C1062" s="482"/>
      <c r="D1062" s="485" t="s">
        <v>231</v>
      </c>
      <c r="E1062" s="334" t="s">
        <v>928</v>
      </c>
      <c r="F1062" s="513" t="s">
        <v>185</v>
      </c>
      <c r="G1062" s="298" t="s">
        <v>189</v>
      </c>
      <c r="H1062" s="314" t="s">
        <v>128</v>
      </c>
      <c r="I1062" s="459" t="s">
        <v>225</v>
      </c>
      <c r="J1062" s="341">
        <v>29.6</v>
      </c>
      <c r="K1062" s="336">
        <f t="shared" si="224"/>
        <v>730</v>
      </c>
      <c r="L1062" s="247">
        <v>255</v>
      </c>
      <c r="M1062" s="247">
        <v>255</v>
      </c>
      <c r="N1062" s="247">
        <v>102</v>
      </c>
      <c r="O1062" s="247">
        <v>102</v>
      </c>
      <c r="P1062" s="247">
        <v>8</v>
      </c>
      <c r="Q1062" s="247">
        <v>8</v>
      </c>
      <c r="R1062" s="246" t="e">
        <f>IF(L1062="nio",0,IF(L1062&gt;0,L1062*J1062/X1062,0))*VLOOKUP(B1062,'2-Kosten per locatie'!$A$14:$C$56,3,FALSE)</f>
        <v>#DIV/0!</v>
      </c>
      <c r="S1062" s="246" t="e">
        <f>IF(L1062="nio",0,IF(M1062&gt;0,M1062*J1062/Y1062,0))*VLOOKUP(B1062,'2-Kosten per locatie'!$A$14:$C$56,3,FALSE)</f>
        <v>#DIV/0!</v>
      </c>
      <c r="T1062" s="246" t="e">
        <f>IF(L1062="nio",0,IF(N1062&gt;0,N1062*J1062/Z1062,0))*VLOOKUP(B1062,'2-Kosten per locatie'!$A$14:$C$56,3,FALSE)</f>
        <v>#DIV/0!</v>
      </c>
      <c r="U1062" s="246" t="e">
        <f>IF(L1062="nio",0,IF(O1062&gt;0,O1062*J1062/AA1062,0))*VLOOKUP(B1062,'2-Kosten per locatie'!$A$14:$C$56,3,FALSE)</f>
        <v>#DIV/0!</v>
      </c>
      <c r="V1062" s="246" t="e">
        <f>IF(L1062="nio",0,IF(P1062&gt;0,P1062*J1062/Z1062,0))*VLOOKUP(B1062,'2-Kosten per locatie'!$A$14:$C$56,3,FALSE)</f>
        <v>#DIV/0!</v>
      </c>
      <c r="W1062" s="246" t="e">
        <f>IF(L1062="nio",0,IF(Q1062&gt;0,Q1062*J1062/AA1062,0))*VLOOKUP(B1062,'2-Kosten per locatie'!$A$14:$C$56,3,FALSE)</f>
        <v>#DIV/0!</v>
      </c>
      <c r="X1062" s="337">
        <f>IF(L1062="nio",0,IF(L1062&gt;0,VLOOKUP(H1062,'3-Productie normen'!A:L,VLOOKUP(L1062,'3-Productie normen'!$B$35:$C$38,2,FALSE),FALSE)))</f>
        <v>0</v>
      </c>
      <c r="Y1062" s="337">
        <f t="shared" si="238"/>
        <v>0</v>
      </c>
      <c r="Z1062" s="337">
        <f t="shared" si="239"/>
        <v>0</v>
      </c>
      <c r="AA1062" s="337">
        <f t="shared" si="240"/>
        <v>0</v>
      </c>
      <c r="AB1062" s="338" t="str">
        <f>VLOOKUP(H1062,'3-Productie normen'!A:O,12,FALSE)</f>
        <v>B</v>
      </c>
      <c r="AC1062" s="338"/>
      <c r="AE1062" s="339">
        <f t="shared" si="248"/>
        <v>21608</v>
      </c>
    </row>
    <row r="1063" spans="1:31" ht="14.1" customHeight="1">
      <c r="A1063" s="71">
        <v>1063</v>
      </c>
      <c r="B1063" s="482" t="s">
        <v>55</v>
      </c>
      <c r="C1063" s="482"/>
      <c r="D1063" s="485" t="s">
        <v>231</v>
      </c>
      <c r="E1063" s="334" t="s">
        <v>916</v>
      </c>
      <c r="F1063" s="513" t="s">
        <v>197</v>
      </c>
      <c r="G1063" s="298" t="s">
        <v>301</v>
      </c>
      <c r="H1063" s="317" t="s">
        <v>148</v>
      </c>
      <c r="I1063" s="69" t="s">
        <v>927</v>
      </c>
      <c r="J1063" s="341">
        <v>0</v>
      </c>
      <c r="K1063" s="336">
        <f t="shared" ref="K1063" si="256">SUM(L1063:Q1063)</f>
        <v>0</v>
      </c>
      <c r="L1063" s="247" t="s">
        <v>199</v>
      </c>
      <c r="M1063" s="247"/>
      <c r="N1063" s="247"/>
      <c r="O1063" s="247"/>
      <c r="P1063" s="247"/>
      <c r="Q1063" s="247"/>
      <c r="R1063" s="246">
        <f>IF(L1063="nio",0,IF(L1063&gt;0,L1063*J1063/X1063,0))*VLOOKUP(B1063,'2-Kosten per locatie'!$A$14:$C$56,3,FALSE)</f>
        <v>0</v>
      </c>
      <c r="S1063" s="246">
        <f>IF(L1063="nio",0,IF(M1063&gt;0,M1063*J1063/Y1063,0))*VLOOKUP(B1063,'2-Kosten per locatie'!$A$14:$C$56,3,FALSE)</f>
        <v>0</v>
      </c>
      <c r="T1063" s="246">
        <f>IF(L1063="nio",0,IF(N1063&gt;0,N1063*J1063/Z1063,0))*VLOOKUP(B1063,'2-Kosten per locatie'!$A$14:$C$56,3,FALSE)</f>
        <v>0</v>
      </c>
      <c r="U1063" s="246">
        <f>IF(L1063="nio",0,IF(O1063&gt;0,O1063*J1063/AA1063,0))*VLOOKUP(B1063,'2-Kosten per locatie'!$A$14:$C$56,3,FALSE)</f>
        <v>0</v>
      </c>
      <c r="V1063" s="246">
        <f>IF(L1063="nio",0,IF(P1063&gt;0,P1063*J1063/Z1063,0))*VLOOKUP(B1063,'2-Kosten per locatie'!$A$14:$C$56,3,FALSE)</f>
        <v>0</v>
      </c>
      <c r="W1063" s="246">
        <f>IF(L1063="nio",0,IF(Q1063&gt;0,Q1063*J1063/AA1063,0))*VLOOKUP(B1063,'2-Kosten per locatie'!$A$14:$C$56,3,FALSE)</f>
        <v>0</v>
      </c>
      <c r="X1063" s="337">
        <f>IF(L1063="nio",0,IF(L1063&gt;0,VLOOKUP(H1063,'3-Productie normen'!A:L,VLOOKUP(L1063,'3-Productie normen'!$B$35:$C$38,2,FALSE),FALSE)))</f>
        <v>0</v>
      </c>
      <c r="Y1063" s="337">
        <f t="shared" si="238"/>
        <v>0</v>
      </c>
      <c r="Z1063" s="337">
        <f t="shared" si="239"/>
        <v>0</v>
      </c>
      <c r="AA1063" s="337">
        <f t="shared" si="240"/>
        <v>0</v>
      </c>
      <c r="AB1063" s="338">
        <f>VLOOKUP(H1063,'3-Productie normen'!A:O,12,FALSE)</f>
        <v>0</v>
      </c>
      <c r="AC1063" s="338"/>
      <c r="AE1063" s="339">
        <f t="shared" si="248"/>
        <v>0</v>
      </c>
    </row>
    <row r="1064" spans="1:31" ht="14.1" customHeight="1">
      <c r="A1064" s="71">
        <v>1064</v>
      </c>
      <c r="B1064" s="482" t="s">
        <v>55</v>
      </c>
      <c r="C1064" s="482"/>
      <c r="D1064" s="485" t="s">
        <v>231</v>
      </c>
      <c r="E1064" s="334" t="s">
        <v>917</v>
      </c>
      <c r="F1064" s="513" t="s">
        <v>185</v>
      </c>
      <c r="G1064" s="298" t="s">
        <v>291</v>
      </c>
      <c r="H1064" s="314" t="s">
        <v>135</v>
      </c>
      <c r="I1064" s="459" t="s">
        <v>225</v>
      </c>
      <c r="J1064" s="341">
        <v>10.24</v>
      </c>
      <c r="K1064" s="336">
        <f t="shared" si="224"/>
        <v>730</v>
      </c>
      <c r="L1064" s="247">
        <v>255</v>
      </c>
      <c r="M1064" s="247">
        <v>255</v>
      </c>
      <c r="N1064" s="247">
        <v>102</v>
      </c>
      <c r="O1064" s="247">
        <v>102</v>
      </c>
      <c r="P1064" s="247">
        <v>8</v>
      </c>
      <c r="Q1064" s="247">
        <v>8</v>
      </c>
      <c r="R1064" s="246" t="e">
        <f>IF(L1064="nio",0,IF(L1064&gt;0,L1064*J1064/X1064,0))*VLOOKUP(B1064,'2-Kosten per locatie'!$A$14:$C$56,3,FALSE)</f>
        <v>#DIV/0!</v>
      </c>
      <c r="S1064" s="246" t="e">
        <f>IF(L1064="nio",0,IF(M1064&gt;0,M1064*J1064/Y1064,0))*VLOOKUP(B1064,'2-Kosten per locatie'!$A$14:$C$56,3,FALSE)</f>
        <v>#DIV/0!</v>
      </c>
      <c r="T1064" s="246" t="e">
        <f>IF(L1064="nio",0,IF(N1064&gt;0,N1064*J1064/Z1064,0))*VLOOKUP(B1064,'2-Kosten per locatie'!$A$14:$C$56,3,FALSE)</f>
        <v>#DIV/0!</v>
      </c>
      <c r="U1064" s="246" t="e">
        <f>IF(L1064="nio",0,IF(O1064&gt;0,O1064*J1064/AA1064,0))*VLOOKUP(B1064,'2-Kosten per locatie'!$A$14:$C$56,3,FALSE)</f>
        <v>#DIV/0!</v>
      </c>
      <c r="V1064" s="246" t="e">
        <f>IF(L1064="nio",0,IF(P1064&gt;0,P1064*J1064/Z1064,0))*VLOOKUP(B1064,'2-Kosten per locatie'!$A$14:$C$56,3,FALSE)</f>
        <v>#DIV/0!</v>
      </c>
      <c r="W1064" s="246" t="e">
        <f>IF(L1064="nio",0,IF(Q1064&gt;0,Q1064*J1064/AA1064,0))*VLOOKUP(B1064,'2-Kosten per locatie'!$A$14:$C$56,3,FALSE)</f>
        <v>#DIV/0!</v>
      </c>
      <c r="X1064" s="337">
        <f>IF(L1064="nio",0,IF(L1064&gt;0,VLOOKUP(H1064,'3-Productie normen'!A:L,VLOOKUP(L1064,'3-Productie normen'!$B$35:$C$38,2,FALSE),FALSE)))</f>
        <v>0</v>
      </c>
      <c r="Y1064" s="337">
        <f t="shared" si="238"/>
        <v>0</v>
      </c>
      <c r="Z1064" s="337">
        <f t="shared" si="239"/>
        <v>0</v>
      </c>
      <c r="AA1064" s="337">
        <f t="shared" si="240"/>
        <v>0</v>
      </c>
      <c r="AB1064" s="338" t="str">
        <f>VLOOKUP(H1064,'3-Productie normen'!A:O,12,FALSE)</f>
        <v>V</v>
      </c>
      <c r="AC1064" s="338"/>
      <c r="AE1064" s="339">
        <f t="shared" si="248"/>
        <v>7475.2</v>
      </c>
    </row>
    <row r="1065" spans="1:31" ht="14.1" customHeight="1">
      <c r="A1065" s="71">
        <v>1065</v>
      </c>
      <c r="B1065" s="482" t="s">
        <v>55</v>
      </c>
      <c r="C1065" s="482"/>
      <c r="D1065" s="485" t="s">
        <v>231</v>
      </c>
      <c r="E1065" s="334" t="s">
        <v>918</v>
      </c>
      <c r="F1065" s="513" t="s">
        <v>185</v>
      </c>
      <c r="G1065" s="298" t="s">
        <v>975</v>
      </c>
      <c r="H1065" s="317" t="s">
        <v>144</v>
      </c>
      <c r="I1065" s="459" t="s">
        <v>225</v>
      </c>
      <c r="J1065" s="341">
        <v>56.03</v>
      </c>
      <c r="K1065" s="336">
        <f t="shared" si="224"/>
        <v>730</v>
      </c>
      <c r="L1065" s="247">
        <v>255</v>
      </c>
      <c r="M1065" s="247">
        <v>255</v>
      </c>
      <c r="N1065" s="247">
        <v>102</v>
      </c>
      <c r="O1065" s="247">
        <v>102</v>
      </c>
      <c r="P1065" s="247">
        <v>8</v>
      </c>
      <c r="Q1065" s="247">
        <v>8</v>
      </c>
      <c r="R1065" s="246" t="e">
        <f>IF(L1065="nio",0,IF(L1065&gt;0,L1065*J1065/X1065,0))*VLOOKUP(B1065,'2-Kosten per locatie'!$A$14:$C$56,3,FALSE)</f>
        <v>#DIV/0!</v>
      </c>
      <c r="S1065" s="246" t="e">
        <f>IF(L1065="nio",0,IF(M1065&gt;0,M1065*J1065/Y1065,0))*VLOOKUP(B1065,'2-Kosten per locatie'!$A$14:$C$56,3,FALSE)</f>
        <v>#DIV/0!</v>
      </c>
      <c r="T1065" s="246" t="e">
        <f>IF(L1065="nio",0,IF(N1065&gt;0,N1065*J1065/Z1065,0))*VLOOKUP(B1065,'2-Kosten per locatie'!$A$14:$C$56,3,FALSE)</f>
        <v>#DIV/0!</v>
      </c>
      <c r="U1065" s="246" t="e">
        <f>IF(L1065="nio",0,IF(O1065&gt;0,O1065*J1065/AA1065,0))*VLOOKUP(B1065,'2-Kosten per locatie'!$A$14:$C$56,3,FALSE)</f>
        <v>#DIV/0!</v>
      </c>
      <c r="V1065" s="246" t="e">
        <f>IF(L1065="nio",0,IF(P1065&gt;0,P1065*J1065/Z1065,0))*VLOOKUP(B1065,'2-Kosten per locatie'!$A$14:$C$56,3,FALSE)</f>
        <v>#DIV/0!</v>
      </c>
      <c r="W1065" s="246" t="e">
        <f>IF(L1065="nio",0,IF(Q1065&gt;0,Q1065*J1065/AA1065,0))*VLOOKUP(B1065,'2-Kosten per locatie'!$A$14:$C$56,3,FALSE)</f>
        <v>#DIV/0!</v>
      </c>
      <c r="X1065" s="337">
        <f>IF(L1065="nio",0,IF(L1065&gt;0,VLOOKUP(H1065,'3-Productie normen'!A:L,VLOOKUP(L1065,'3-Productie normen'!$B$35:$C$38,2,FALSE),FALSE)))</f>
        <v>0</v>
      </c>
      <c r="Y1065" s="337">
        <f t="shared" si="238"/>
        <v>0</v>
      </c>
      <c r="Z1065" s="337">
        <f t="shared" si="239"/>
        <v>0</v>
      </c>
      <c r="AA1065" s="337">
        <f t="shared" si="240"/>
        <v>0</v>
      </c>
      <c r="AB1065" s="338" t="str">
        <f>VLOOKUP(H1065,'3-Productie normen'!A:O,12,FALSE)</f>
        <v>B</v>
      </c>
      <c r="AC1065" s="338"/>
      <c r="AE1065" s="339">
        <f t="shared" si="248"/>
        <v>40901.9</v>
      </c>
    </row>
    <row r="1066" spans="1:31" ht="14.1" customHeight="1">
      <c r="A1066" s="71">
        <v>1066</v>
      </c>
      <c r="B1066" s="482" t="s">
        <v>55</v>
      </c>
      <c r="C1066" s="482"/>
      <c r="D1066" s="485" t="s">
        <v>231</v>
      </c>
      <c r="E1066" s="334" t="s">
        <v>921</v>
      </c>
      <c r="F1066" s="513" t="s">
        <v>185</v>
      </c>
      <c r="G1066" s="298" t="s">
        <v>1108</v>
      </c>
      <c r="H1066" s="314" t="s">
        <v>141</v>
      </c>
      <c r="I1066" s="69" t="s">
        <v>920</v>
      </c>
      <c r="J1066" s="341">
        <v>4.57</v>
      </c>
      <c r="K1066" s="336">
        <f t="shared" si="224"/>
        <v>730</v>
      </c>
      <c r="L1066" s="247">
        <v>255</v>
      </c>
      <c r="M1066" s="247">
        <v>255</v>
      </c>
      <c r="N1066" s="247">
        <v>102</v>
      </c>
      <c r="O1066" s="247">
        <v>102</v>
      </c>
      <c r="P1066" s="247">
        <v>8</v>
      </c>
      <c r="Q1066" s="247">
        <v>8</v>
      </c>
      <c r="R1066" s="246" t="e">
        <f>IF(L1066="nio",0,IF(L1066&gt;0,L1066*J1066/X1066,0))*VLOOKUP(B1066,'2-Kosten per locatie'!$A$14:$C$56,3,FALSE)</f>
        <v>#DIV/0!</v>
      </c>
      <c r="S1066" s="246" t="e">
        <f>IF(L1066="nio",0,IF(M1066&gt;0,M1066*J1066/Y1066,0))*VLOOKUP(B1066,'2-Kosten per locatie'!$A$14:$C$56,3,FALSE)</f>
        <v>#DIV/0!</v>
      </c>
      <c r="T1066" s="246" t="e">
        <f>IF(L1066="nio",0,IF(N1066&gt;0,N1066*J1066/Z1066,0))*VLOOKUP(B1066,'2-Kosten per locatie'!$A$14:$C$56,3,FALSE)</f>
        <v>#DIV/0!</v>
      </c>
      <c r="U1066" s="246" t="e">
        <f>IF(L1066="nio",0,IF(O1066&gt;0,O1066*J1066/AA1066,0))*VLOOKUP(B1066,'2-Kosten per locatie'!$A$14:$C$56,3,FALSE)</f>
        <v>#DIV/0!</v>
      </c>
      <c r="V1066" s="246" t="e">
        <f>IF(L1066="nio",0,IF(P1066&gt;0,P1066*J1066/Z1066,0))*VLOOKUP(B1066,'2-Kosten per locatie'!$A$14:$C$56,3,FALSE)</f>
        <v>#DIV/0!</v>
      </c>
      <c r="W1066" s="246" t="e">
        <f>IF(L1066="nio",0,IF(Q1066&gt;0,Q1066*J1066/AA1066,0))*VLOOKUP(B1066,'2-Kosten per locatie'!$A$14:$C$56,3,FALSE)</f>
        <v>#DIV/0!</v>
      </c>
      <c r="X1066" s="337">
        <f>IF(L1066="nio",0,IF(L1066&gt;0,VLOOKUP(H1066,'3-Productie normen'!A:L,VLOOKUP(L1066,'3-Productie normen'!$B$35:$C$38,2,FALSE),FALSE)))</f>
        <v>0</v>
      </c>
      <c r="Y1066" s="337">
        <f t="shared" si="238"/>
        <v>0</v>
      </c>
      <c r="Z1066" s="337">
        <f t="shared" si="239"/>
        <v>0</v>
      </c>
      <c r="AA1066" s="337">
        <f t="shared" si="240"/>
        <v>0</v>
      </c>
      <c r="AB1066" s="338" t="str">
        <f>VLOOKUP(H1066,'3-Productie normen'!A:O,12,FALSE)</f>
        <v>S</v>
      </c>
      <c r="AC1066" s="338"/>
      <c r="AE1066" s="339">
        <f t="shared" si="248"/>
        <v>3336.1000000000004</v>
      </c>
    </row>
    <row r="1067" spans="1:31" ht="14.1" customHeight="1">
      <c r="A1067" s="71">
        <v>1067</v>
      </c>
      <c r="B1067" s="482" t="s">
        <v>55</v>
      </c>
      <c r="C1067" s="482"/>
      <c r="D1067" s="485" t="s">
        <v>231</v>
      </c>
      <c r="E1067" s="334" t="s">
        <v>923</v>
      </c>
      <c r="F1067" s="513" t="s">
        <v>185</v>
      </c>
      <c r="G1067" s="298" t="s">
        <v>1107</v>
      </c>
      <c r="H1067" s="314" t="s">
        <v>141</v>
      </c>
      <c r="I1067" s="69" t="s">
        <v>920</v>
      </c>
      <c r="J1067" s="341">
        <v>1.08</v>
      </c>
      <c r="K1067" s="336">
        <f t="shared" si="224"/>
        <v>730</v>
      </c>
      <c r="L1067" s="247">
        <v>255</v>
      </c>
      <c r="M1067" s="247">
        <v>255</v>
      </c>
      <c r="N1067" s="247">
        <v>102</v>
      </c>
      <c r="O1067" s="247">
        <v>102</v>
      </c>
      <c r="P1067" s="247">
        <v>8</v>
      </c>
      <c r="Q1067" s="247">
        <v>8</v>
      </c>
      <c r="R1067" s="246" t="e">
        <f>IF(L1067="nio",0,IF(L1067&gt;0,L1067*J1067/X1067,0))*VLOOKUP(B1067,'2-Kosten per locatie'!$A$14:$C$56,3,FALSE)</f>
        <v>#DIV/0!</v>
      </c>
      <c r="S1067" s="246" t="e">
        <f>IF(L1067="nio",0,IF(M1067&gt;0,M1067*J1067/Y1067,0))*VLOOKUP(B1067,'2-Kosten per locatie'!$A$14:$C$56,3,FALSE)</f>
        <v>#DIV/0!</v>
      </c>
      <c r="T1067" s="246" t="e">
        <f>IF(L1067="nio",0,IF(N1067&gt;0,N1067*J1067/Z1067,0))*VLOOKUP(B1067,'2-Kosten per locatie'!$A$14:$C$56,3,FALSE)</f>
        <v>#DIV/0!</v>
      </c>
      <c r="U1067" s="246" t="e">
        <f>IF(L1067="nio",0,IF(O1067&gt;0,O1067*J1067/AA1067,0))*VLOOKUP(B1067,'2-Kosten per locatie'!$A$14:$C$56,3,FALSE)</f>
        <v>#DIV/0!</v>
      </c>
      <c r="V1067" s="246" t="e">
        <f>IF(L1067="nio",0,IF(P1067&gt;0,P1067*J1067/Z1067,0))*VLOOKUP(B1067,'2-Kosten per locatie'!$A$14:$C$56,3,FALSE)</f>
        <v>#DIV/0!</v>
      </c>
      <c r="W1067" s="246" t="e">
        <f>IF(L1067="nio",0,IF(Q1067&gt;0,Q1067*J1067/AA1067,0))*VLOOKUP(B1067,'2-Kosten per locatie'!$A$14:$C$56,3,FALSE)</f>
        <v>#DIV/0!</v>
      </c>
      <c r="X1067" s="337">
        <f>IF(L1067="nio",0,IF(L1067&gt;0,VLOOKUP(H1067,'3-Productie normen'!A:L,VLOOKUP(L1067,'3-Productie normen'!$B$35:$C$38,2,FALSE),FALSE)))</f>
        <v>0</v>
      </c>
      <c r="Y1067" s="337">
        <f t="shared" si="238"/>
        <v>0</v>
      </c>
      <c r="Z1067" s="337">
        <f t="shared" si="239"/>
        <v>0</v>
      </c>
      <c r="AA1067" s="337">
        <f t="shared" si="240"/>
        <v>0</v>
      </c>
      <c r="AB1067" s="338" t="str">
        <f>VLOOKUP(H1067,'3-Productie normen'!A:O,12,FALSE)</f>
        <v>S</v>
      </c>
      <c r="AC1067" s="338"/>
      <c r="AE1067" s="339">
        <f t="shared" si="248"/>
        <v>788.40000000000009</v>
      </c>
    </row>
    <row r="1068" spans="1:31" ht="14.1" customHeight="1">
      <c r="A1068" s="71">
        <v>1068</v>
      </c>
      <c r="B1068" s="482" t="s">
        <v>55</v>
      </c>
      <c r="C1068" s="482"/>
      <c r="D1068" s="485" t="s">
        <v>231</v>
      </c>
      <c r="E1068" s="334" t="s">
        <v>924</v>
      </c>
      <c r="F1068" s="513" t="s">
        <v>197</v>
      </c>
      <c r="G1068" s="298" t="s">
        <v>940</v>
      </c>
      <c r="H1068" s="317" t="s">
        <v>148</v>
      </c>
      <c r="I1068" s="69" t="s">
        <v>927</v>
      </c>
      <c r="J1068" s="341">
        <v>0</v>
      </c>
      <c r="K1068" s="336">
        <f t="shared" ref="K1068" si="257">SUM(L1068:Q1068)</f>
        <v>0</v>
      </c>
      <c r="L1068" s="247" t="s">
        <v>199</v>
      </c>
      <c r="M1068" s="247"/>
      <c r="N1068" s="247"/>
      <c r="O1068" s="247"/>
      <c r="P1068" s="247"/>
      <c r="Q1068" s="247"/>
      <c r="R1068" s="246">
        <f>IF(L1068="nio",0,IF(L1068&gt;0,L1068*J1068/X1068,0))*VLOOKUP(B1068,'2-Kosten per locatie'!$A$14:$C$56,3,FALSE)</f>
        <v>0</v>
      </c>
      <c r="S1068" s="246">
        <f>IF(L1068="nio",0,IF(M1068&gt;0,M1068*J1068/Y1068,0))*VLOOKUP(B1068,'2-Kosten per locatie'!$A$14:$C$56,3,FALSE)</f>
        <v>0</v>
      </c>
      <c r="T1068" s="246">
        <f>IF(L1068="nio",0,IF(N1068&gt;0,N1068*J1068/Z1068,0))*VLOOKUP(B1068,'2-Kosten per locatie'!$A$14:$C$56,3,FALSE)</f>
        <v>0</v>
      </c>
      <c r="U1068" s="246">
        <f>IF(L1068="nio",0,IF(O1068&gt;0,O1068*J1068/AA1068,0))*VLOOKUP(B1068,'2-Kosten per locatie'!$A$14:$C$56,3,FALSE)</f>
        <v>0</v>
      </c>
      <c r="V1068" s="246">
        <f>IF(L1068="nio",0,IF(P1068&gt;0,P1068*J1068/Z1068,0))*VLOOKUP(B1068,'2-Kosten per locatie'!$A$14:$C$56,3,FALSE)</f>
        <v>0</v>
      </c>
      <c r="W1068" s="246">
        <f>IF(L1068="nio",0,IF(Q1068&gt;0,Q1068*J1068/AA1068,0))*VLOOKUP(B1068,'2-Kosten per locatie'!$A$14:$C$56,3,FALSE)</f>
        <v>0</v>
      </c>
      <c r="X1068" s="337">
        <f>IF(L1068="nio",0,IF(L1068&gt;0,VLOOKUP(H1068,'3-Productie normen'!A:L,VLOOKUP(L1068,'3-Productie normen'!$B$35:$C$38,2,FALSE),FALSE)))</f>
        <v>0</v>
      </c>
      <c r="Y1068" s="337">
        <f t="shared" si="238"/>
        <v>0</v>
      </c>
      <c r="Z1068" s="337">
        <f t="shared" si="239"/>
        <v>0</v>
      </c>
      <c r="AA1068" s="337">
        <f t="shared" si="240"/>
        <v>0</v>
      </c>
      <c r="AB1068" s="338">
        <f>VLOOKUP(H1068,'3-Productie normen'!A:O,12,FALSE)</f>
        <v>0</v>
      </c>
      <c r="AC1068" s="338"/>
      <c r="AE1068" s="339">
        <f t="shared" si="248"/>
        <v>0</v>
      </c>
    </row>
    <row r="1069" spans="1:31" ht="14.1" customHeight="1">
      <c r="A1069" s="71">
        <v>1069</v>
      </c>
      <c r="B1069" s="482" t="s">
        <v>55</v>
      </c>
      <c r="C1069" s="482"/>
      <c r="D1069" s="485" t="s">
        <v>231</v>
      </c>
      <c r="E1069" s="334" t="s">
        <v>925</v>
      </c>
      <c r="F1069" s="513" t="s">
        <v>185</v>
      </c>
      <c r="G1069" s="298" t="s">
        <v>975</v>
      </c>
      <c r="H1069" s="317" t="s">
        <v>144</v>
      </c>
      <c r="I1069" s="459" t="s">
        <v>225</v>
      </c>
      <c r="J1069" s="341">
        <v>35.28</v>
      </c>
      <c r="K1069" s="336">
        <f t="shared" si="224"/>
        <v>730</v>
      </c>
      <c r="L1069" s="247">
        <v>255</v>
      </c>
      <c r="M1069" s="247">
        <v>255</v>
      </c>
      <c r="N1069" s="247">
        <v>102</v>
      </c>
      <c r="O1069" s="247">
        <v>102</v>
      </c>
      <c r="P1069" s="247">
        <v>8</v>
      </c>
      <c r="Q1069" s="247">
        <v>8</v>
      </c>
      <c r="R1069" s="246" t="e">
        <f>IF(L1069="nio",0,IF(L1069&gt;0,L1069*J1069/X1069,0))*VLOOKUP(B1069,'2-Kosten per locatie'!$A$14:$C$56,3,FALSE)</f>
        <v>#DIV/0!</v>
      </c>
      <c r="S1069" s="246" t="e">
        <f>IF(L1069="nio",0,IF(M1069&gt;0,M1069*J1069/Y1069,0))*VLOOKUP(B1069,'2-Kosten per locatie'!$A$14:$C$56,3,FALSE)</f>
        <v>#DIV/0!</v>
      </c>
      <c r="T1069" s="246" t="e">
        <f>IF(L1069="nio",0,IF(N1069&gt;0,N1069*J1069/Z1069,0))*VLOOKUP(B1069,'2-Kosten per locatie'!$A$14:$C$56,3,FALSE)</f>
        <v>#DIV/0!</v>
      </c>
      <c r="U1069" s="246" t="e">
        <f>IF(L1069="nio",0,IF(O1069&gt;0,O1069*J1069/AA1069,0))*VLOOKUP(B1069,'2-Kosten per locatie'!$A$14:$C$56,3,FALSE)</f>
        <v>#DIV/0!</v>
      </c>
      <c r="V1069" s="246" t="e">
        <f>IF(L1069="nio",0,IF(P1069&gt;0,P1069*J1069/Z1069,0))*VLOOKUP(B1069,'2-Kosten per locatie'!$A$14:$C$56,3,FALSE)</f>
        <v>#DIV/0!</v>
      </c>
      <c r="W1069" s="246" t="e">
        <f>IF(L1069="nio",0,IF(Q1069&gt;0,Q1069*J1069/AA1069,0))*VLOOKUP(B1069,'2-Kosten per locatie'!$A$14:$C$56,3,FALSE)</f>
        <v>#DIV/0!</v>
      </c>
      <c r="X1069" s="337">
        <f>IF(L1069="nio",0,IF(L1069&gt;0,VLOOKUP(H1069,'3-Productie normen'!A:L,VLOOKUP(L1069,'3-Productie normen'!$B$35:$C$38,2,FALSE),FALSE)))</f>
        <v>0</v>
      </c>
      <c r="Y1069" s="337">
        <f t="shared" si="238"/>
        <v>0</v>
      </c>
      <c r="Z1069" s="337">
        <f t="shared" si="239"/>
        <v>0</v>
      </c>
      <c r="AA1069" s="337">
        <f t="shared" si="240"/>
        <v>0</v>
      </c>
      <c r="AB1069" s="338" t="str">
        <f>VLOOKUP(H1069,'3-Productie normen'!A:O,12,FALSE)</f>
        <v>B</v>
      </c>
      <c r="AC1069" s="338"/>
      <c r="AE1069" s="339">
        <f t="shared" si="248"/>
        <v>25754.400000000001</v>
      </c>
    </row>
    <row r="1070" spans="1:31" ht="14.1" customHeight="1">
      <c r="A1070" s="71">
        <v>1070</v>
      </c>
      <c r="B1070" s="482" t="s">
        <v>55</v>
      </c>
      <c r="C1070" s="482"/>
      <c r="D1070" s="485" t="s">
        <v>231</v>
      </c>
      <c r="E1070" s="334" t="s">
        <v>928</v>
      </c>
      <c r="F1070" s="513" t="s">
        <v>197</v>
      </c>
      <c r="G1070" s="298" t="s">
        <v>936</v>
      </c>
      <c r="H1070" s="317" t="s">
        <v>148</v>
      </c>
      <c r="I1070" s="69" t="s">
        <v>927</v>
      </c>
      <c r="J1070" s="341">
        <v>0</v>
      </c>
      <c r="K1070" s="336">
        <f t="shared" ref="K1070" si="258">SUM(L1070:Q1070)</f>
        <v>0</v>
      </c>
      <c r="L1070" s="247" t="s">
        <v>199</v>
      </c>
      <c r="M1070" s="247"/>
      <c r="N1070" s="247"/>
      <c r="O1070" s="247"/>
      <c r="P1070" s="247"/>
      <c r="Q1070" s="247"/>
      <c r="R1070" s="246">
        <f>IF(L1070="nio",0,IF(L1070&gt;0,L1070*J1070/X1070,0))*VLOOKUP(B1070,'2-Kosten per locatie'!$A$14:$C$56,3,FALSE)</f>
        <v>0</v>
      </c>
      <c r="S1070" s="246">
        <f>IF(L1070="nio",0,IF(M1070&gt;0,M1070*J1070/Y1070,0))*VLOOKUP(B1070,'2-Kosten per locatie'!$A$14:$C$56,3,FALSE)</f>
        <v>0</v>
      </c>
      <c r="T1070" s="246">
        <f>IF(L1070="nio",0,IF(N1070&gt;0,N1070*J1070/Z1070,0))*VLOOKUP(B1070,'2-Kosten per locatie'!$A$14:$C$56,3,FALSE)</f>
        <v>0</v>
      </c>
      <c r="U1070" s="246">
        <f>IF(L1070="nio",0,IF(O1070&gt;0,O1070*J1070/AA1070,0))*VLOOKUP(B1070,'2-Kosten per locatie'!$A$14:$C$56,3,FALSE)</f>
        <v>0</v>
      </c>
      <c r="V1070" s="246">
        <f>IF(L1070="nio",0,IF(P1070&gt;0,P1070*J1070/Z1070,0))*VLOOKUP(B1070,'2-Kosten per locatie'!$A$14:$C$56,3,FALSE)</f>
        <v>0</v>
      </c>
      <c r="W1070" s="246">
        <f>IF(L1070="nio",0,IF(Q1070&gt;0,Q1070*J1070/AA1070,0))*VLOOKUP(B1070,'2-Kosten per locatie'!$A$14:$C$56,3,FALSE)</f>
        <v>0</v>
      </c>
      <c r="X1070" s="337">
        <f>IF(L1070="nio",0,IF(L1070&gt;0,VLOOKUP(H1070,'3-Productie normen'!A:L,VLOOKUP(L1070,'3-Productie normen'!$B$35:$C$38,2,FALSE),FALSE)))</f>
        <v>0</v>
      </c>
      <c r="Y1070" s="337">
        <f t="shared" si="238"/>
        <v>0</v>
      </c>
      <c r="Z1070" s="337">
        <f t="shared" si="239"/>
        <v>0</v>
      </c>
      <c r="AA1070" s="337">
        <f t="shared" si="240"/>
        <v>0</v>
      </c>
      <c r="AB1070" s="338">
        <f>VLOOKUP(H1070,'3-Productie normen'!A:O,12,FALSE)</f>
        <v>0</v>
      </c>
      <c r="AC1070" s="338"/>
      <c r="AE1070" s="339">
        <f t="shared" si="248"/>
        <v>0</v>
      </c>
    </row>
    <row r="1071" spans="1:31" ht="14.1" customHeight="1">
      <c r="A1071" s="71">
        <v>1071</v>
      </c>
      <c r="B1071" s="482" t="s">
        <v>55</v>
      </c>
      <c r="C1071" s="482"/>
      <c r="D1071" s="485" t="s">
        <v>231</v>
      </c>
      <c r="E1071" s="334" t="s">
        <v>930</v>
      </c>
      <c r="F1071" s="513" t="s">
        <v>185</v>
      </c>
      <c r="G1071" s="298" t="s">
        <v>1107</v>
      </c>
      <c r="H1071" s="314" t="s">
        <v>141</v>
      </c>
      <c r="I1071" s="69" t="s">
        <v>920</v>
      </c>
      <c r="J1071" s="341">
        <v>1.08</v>
      </c>
      <c r="K1071" s="336">
        <f t="shared" si="224"/>
        <v>730</v>
      </c>
      <c r="L1071" s="247">
        <v>255</v>
      </c>
      <c r="M1071" s="247">
        <v>255</v>
      </c>
      <c r="N1071" s="247">
        <v>102</v>
      </c>
      <c r="O1071" s="247">
        <v>102</v>
      </c>
      <c r="P1071" s="247">
        <v>8</v>
      </c>
      <c r="Q1071" s="247">
        <v>8</v>
      </c>
      <c r="R1071" s="246" t="e">
        <f>IF(L1071="nio",0,IF(L1071&gt;0,L1071*J1071/X1071,0))*VLOOKUP(B1071,'2-Kosten per locatie'!$A$14:$C$56,3,FALSE)</f>
        <v>#DIV/0!</v>
      </c>
      <c r="S1071" s="246" t="e">
        <f>IF(L1071="nio",0,IF(M1071&gt;0,M1071*J1071/Y1071,0))*VLOOKUP(B1071,'2-Kosten per locatie'!$A$14:$C$56,3,FALSE)</f>
        <v>#DIV/0!</v>
      </c>
      <c r="T1071" s="246" t="e">
        <f>IF(L1071="nio",0,IF(N1071&gt;0,N1071*J1071/Z1071,0))*VLOOKUP(B1071,'2-Kosten per locatie'!$A$14:$C$56,3,FALSE)</f>
        <v>#DIV/0!</v>
      </c>
      <c r="U1071" s="246" t="e">
        <f>IF(L1071="nio",0,IF(O1071&gt;0,O1071*J1071/AA1071,0))*VLOOKUP(B1071,'2-Kosten per locatie'!$A$14:$C$56,3,FALSE)</f>
        <v>#DIV/0!</v>
      </c>
      <c r="V1071" s="246" t="e">
        <f>IF(L1071="nio",0,IF(P1071&gt;0,P1071*J1071/Z1071,0))*VLOOKUP(B1071,'2-Kosten per locatie'!$A$14:$C$56,3,FALSE)</f>
        <v>#DIV/0!</v>
      </c>
      <c r="W1071" s="246" t="e">
        <f>IF(L1071="nio",0,IF(Q1071&gt;0,Q1071*J1071/AA1071,0))*VLOOKUP(B1071,'2-Kosten per locatie'!$A$14:$C$56,3,FALSE)</f>
        <v>#DIV/0!</v>
      </c>
      <c r="X1071" s="337">
        <f>IF(L1071="nio",0,IF(L1071&gt;0,VLOOKUP(H1071,'3-Productie normen'!A:L,VLOOKUP(L1071,'3-Productie normen'!$B$35:$C$38,2,FALSE),FALSE)))</f>
        <v>0</v>
      </c>
      <c r="Y1071" s="337">
        <f t="shared" si="238"/>
        <v>0</v>
      </c>
      <c r="Z1071" s="337">
        <f t="shared" si="239"/>
        <v>0</v>
      </c>
      <c r="AA1071" s="337">
        <f t="shared" si="240"/>
        <v>0</v>
      </c>
      <c r="AB1071" s="338" t="str">
        <f>VLOOKUP(H1071,'3-Productie normen'!A:O,12,FALSE)</f>
        <v>S</v>
      </c>
      <c r="AC1071" s="338"/>
      <c r="AE1071" s="339">
        <f t="shared" si="248"/>
        <v>788.40000000000009</v>
      </c>
    </row>
    <row r="1072" spans="1:31" ht="14.1" customHeight="1">
      <c r="A1072" s="71">
        <v>1072</v>
      </c>
      <c r="B1072" s="482" t="s">
        <v>58</v>
      </c>
      <c r="C1072" s="482"/>
      <c r="D1072" s="485" t="s">
        <v>231</v>
      </c>
      <c r="E1072" s="334" t="s">
        <v>916</v>
      </c>
      <c r="F1072" s="513" t="s">
        <v>197</v>
      </c>
      <c r="G1072" s="298" t="s">
        <v>936</v>
      </c>
      <c r="H1072" s="317" t="s">
        <v>148</v>
      </c>
      <c r="I1072" s="69" t="s">
        <v>927</v>
      </c>
      <c r="J1072" s="341">
        <v>0</v>
      </c>
      <c r="K1072" s="336">
        <f t="shared" ref="K1072" si="259">SUM(L1072:Q1072)</f>
        <v>0</v>
      </c>
      <c r="L1072" s="247" t="s">
        <v>199</v>
      </c>
      <c r="M1072" s="247"/>
      <c r="N1072" s="247"/>
      <c r="O1072" s="247"/>
      <c r="P1072" s="247"/>
      <c r="Q1072" s="247"/>
      <c r="R1072" s="246">
        <f>IF(L1072="nio",0,IF(L1072&gt;0,L1072*J1072/X1072,0))*VLOOKUP(B1072,'2-Kosten per locatie'!$A$14:$C$56,3,FALSE)</f>
        <v>0</v>
      </c>
      <c r="S1072" s="246">
        <f>IF(L1072="nio",0,IF(M1072&gt;0,M1072*J1072/Y1072,0))*VLOOKUP(B1072,'2-Kosten per locatie'!$A$14:$C$56,3,FALSE)</f>
        <v>0</v>
      </c>
      <c r="T1072" s="246">
        <f>IF(L1072="nio",0,IF(N1072&gt;0,N1072*J1072/Z1072,0))*VLOOKUP(B1072,'2-Kosten per locatie'!$A$14:$C$56,3,FALSE)</f>
        <v>0</v>
      </c>
      <c r="U1072" s="246">
        <f>IF(L1072="nio",0,IF(O1072&gt;0,O1072*J1072/AA1072,0))*VLOOKUP(B1072,'2-Kosten per locatie'!$A$14:$C$56,3,FALSE)</f>
        <v>0</v>
      </c>
      <c r="V1072" s="246">
        <f>IF(L1072="nio",0,IF(P1072&gt;0,P1072*J1072/Z1072,0))*VLOOKUP(B1072,'2-Kosten per locatie'!$A$14:$C$56,3,FALSE)</f>
        <v>0</v>
      </c>
      <c r="W1072" s="246">
        <f>IF(L1072="nio",0,IF(Q1072&gt;0,Q1072*J1072/AA1072,0))*VLOOKUP(B1072,'2-Kosten per locatie'!$A$14:$C$56,3,FALSE)</f>
        <v>0</v>
      </c>
      <c r="X1072" s="337">
        <f>IF(L1072="nio",0,IF(L1072&gt;0,VLOOKUP(H1072,'3-Productie normen'!A:L,VLOOKUP(L1072,'3-Productie normen'!$B$35:$C$38,2,FALSE),FALSE)))</f>
        <v>0</v>
      </c>
      <c r="Y1072" s="337">
        <f t="shared" si="238"/>
        <v>0</v>
      </c>
      <c r="Z1072" s="337">
        <f t="shared" si="239"/>
        <v>0</v>
      </c>
      <c r="AA1072" s="337">
        <f t="shared" si="240"/>
        <v>0</v>
      </c>
      <c r="AB1072" s="338">
        <f>VLOOKUP(H1072,'3-Productie normen'!A:O,12,FALSE)</f>
        <v>0</v>
      </c>
      <c r="AC1072" s="338"/>
      <c r="AE1072" s="339">
        <f t="shared" si="248"/>
        <v>0</v>
      </c>
    </row>
    <row r="1073" spans="1:31" ht="14.1" customHeight="1">
      <c r="A1073" s="71">
        <v>1073</v>
      </c>
      <c r="B1073" s="482" t="s">
        <v>58</v>
      </c>
      <c r="C1073" s="482"/>
      <c r="D1073" s="485" t="s">
        <v>231</v>
      </c>
      <c r="E1073" s="334" t="s">
        <v>917</v>
      </c>
      <c r="F1073" s="513" t="s">
        <v>185</v>
      </c>
      <c r="G1073" s="298" t="s">
        <v>189</v>
      </c>
      <c r="H1073" s="314" t="s">
        <v>128</v>
      </c>
      <c r="I1073" s="459" t="s">
        <v>225</v>
      </c>
      <c r="J1073" s="341">
        <v>17.98</v>
      </c>
      <c r="K1073" s="336">
        <f t="shared" si="224"/>
        <v>730</v>
      </c>
      <c r="L1073" s="247">
        <v>255</v>
      </c>
      <c r="M1073" s="247">
        <v>255</v>
      </c>
      <c r="N1073" s="247">
        <v>102</v>
      </c>
      <c r="O1073" s="247">
        <v>102</v>
      </c>
      <c r="P1073" s="247">
        <v>8</v>
      </c>
      <c r="Q1073" s="247">
        <v>8</v>
      </c>
      <c r="R1073" s="246" t="e">
        <f>IF(L1073="nio",0,IF(L1073&gt;0,L1073*J1073/X1073,0))*VLOOKUP(B1073,'2-Kosten per locatie'!$A$14:$C$56,3,FALSE)</f>
        <v>#DIV/0!</v>
      </c>
      <c r="S1073" s="246" t="e">
        <f>IF(L1073="nio",0,IF(M1073&gt;0,M1073*J1073/Y1073,0))*VLOOKUP(B1073,'2-Kosten per locatie'!$A$14:$C$56,3,FALSE)</f>
        <v>#DIV/0!</v>
      </c>
      <c r="T1073" s="246" t="e">
        <f>IF(L1073="nio",0,IF(N1073&gt;0,N1073*J1073/Z1073,0))*VLOOKUP(B1073,'2-Kosten per locatie'!$A$14:$C$56,3,FALSE)</f>
        <v>#DIV/0!</v>
      </c>
      <c r="U1073" s="246" t="e">
        <f>IF(L1073="nio",0,IF(O1073&gt;0,O1073*J1073/AA1073,0))*VLOOKUP(B1073,'2-Kosten per locatie'!$A$14:$C$56,3,FALSE)</f>
        <v>#DIV/0!</v>
      </c>
      <c r="V1073" s="246" t="e">
        <f>IF(L1073="nio",0,IF(P1073&gt;0,P1073*J1073/Z1073,0))*VLOOKUP(B1073,'2-Kosten per locatie'!$A$14:$C$56,3,FALSE)</f>
        <v>#DIV/0!</v>
      </c>
      <c r="W1073" s="246" t="e">
        <f>IF(L1073="nio",0,IF(Q1073&gt;0,Q1073*J1073/AA1073,0))*VLOOKUP(B1073,'2-Kosten per locatie'!$A$14:$C$56,3,FALSE)</f>
        <v>#DIV/0!</v>
      </c>
      <c r="X1073" s="337">
        <f>IF(L1073="nio",0,IF(L1073&gt;0,VLOOKUP(H1073,'3-Productie normen'!A:L,VLOOKUP(L1073,'3-Productie normen'!$B$35:$C$38,2,FALSE),FALSE)))</f>
        <v>0</v>
      </c>
      <c r="Y1073" s="337">
        <f t="shared" si="238"/>
        <v>0</v>
      </c>
      <c r="Z1073" s="337">
        <f t="shared" si="239"/>
        <v>0</v>
      </c>
      <c r="AA1073" s="337">
        <f t="shared" si="240"/>
        <v>0</v>
      </c>
      <c r="AB1073" s="338" t="str">
        <f>VLOOKUP(H1073,'3-Productie normen'!A:O,12,FALSE)</f>
        <v>B</v>
      </c>
      <c r="AC1073" s="338"/>
      <c r="AE1073" s="339">
        <f t="shared" si="248"/>
        <v>13125.4</v>
      </c>
    </row>
    <row r="1074" spans="1:31" ht="14.1" customHeight="1">
      <c r="A1074" s="71">
        <v>1074</v>
      </c>
      <c r="B1074" s="482" t="s">
        <v>58</v>
      </c>
      <c r="C1074" s="482"/>
      <c r="D1074" s="485" t="s">
        <v>231</v>
      </c>
      <c r="E1074" s="334" t="s">
        <v>918</v>
      </c>
      <c r="F1074" s="513" t="s">
        <v>185</v>
      </c>
      <c r="G1074" s="298" t="s">
        <v>787</v>
      </c>
      <c r="H1074" s="314" t="s">
        <v>138</v>
      </c>
      <c r="I1074" s="459" t="s">
        <v>225</v>
      </c>
      <c r="J1074" s="341">
        <v>16.09</v>
      </c>
      <c r="K1074" s="336">
        <f t="shared" ref="K1074:K1109" si="260">SUM(L1074:Q1074)</f>
        <v>730</v>
      </c>
      <c r="L1074" s="247">
        <v>255</v>
      </c>
      <c r="M1074" s="247">
        <v>255</v>
      </c>
      <c r="N1074" s="247">
        <v>102</v>
      </c>
      <c r="O1074" s="247">
        <v>102</v>
      </c>
      <c r="P1074" s="247">
        <v>8</v>
      </c>
      <c r="Q1074" s="247">
        <v>8</v>
      </c>
      <c r="R1074" s="246" t="e">
        <f>IF(L1074="nio",0,IF(L1074&gt;0,L1074*J1074/X1074,0))*VLOOKUP(B1074,'2-Kosten per locatie'!$A$14:$C$56,3,FALSE)</f>
        <v>#DIV/0!</v>
      </c>
      <c r="S1074" s="246" t="e">
        <f>IF(L1074="nio",0,IF(M1074&gt;0,M1074*J1074/Y1074,0))*VLOOKUP(B1074,'2-Kosten per locatie'!$A$14:$C$56,3,FALSE)</f>
        <v>#DIV/0!</v>
      </c>
      <c r="T1074" s="246" t="e">
        <f>IF(L1074="nio",0,IF(N1074&gt;0,N1074*J1074/Z1074,0))*VLOOKUP(B1074,'2-Kosten per locatie'!$A$14:$C$56,3,FALSE)</f>
        <v>#DIV/0!</v>
      </c>
      <c r="U1074" s="246" t="e">
        <f>IF(L1074="nio",0,IF(O1074&gt;0,O1074*J1074/AA1074,0))*VLOOKUP(B1074,'2-Kosten per locatie'!$A$14:$C$56,3,FALSE)</f>
        <v>#DIV/0!</v>
      </c>
      <c r="V1074" s="246" t="e">
        <f>IF(L1074="nio",0,IF(P1074&gt;0,P1074*J1074/Z1074,0))*VLOOKUP(B1074,'2-Kosten per locatie'!$A$14:$C$56,3,FALSE)</f>
        <v>#DIV/0!</v>
      </c>
      <c r="W1074" s="246" t="e">
        <f>IF(L1074="nio",0,IF(Q1074&gt;0,Q1074*J1074/AA1074,0))*VLOOKUP(B1074,'2-Kosten per locatie'!$A$14:$C$56,3,FALSE)</f>
        <v>#DIV/0!</v>
      </c>
      <c r="X1074" s="337">
        <f>IF(L1074="nio",0,IF(L1074&gt;0,VLOOKUP(H1074,'3-Productie normen'!A:L,VLOOKUP(L1074,'3-Productie normen'!$B$35:$C$38,2,FALSE),FALSE)))</f>
        <v>0</v>
      </c>
      <c r="Y1074" s="337">
        <f t="shared" si="238"/>
        <v>0</v>
      </c>
      <c r="Z1074" s="337">
        <f t="shared" si="239"/>
        <v>0</v>
      </c>
      <c r="AA1074" s="337">
        <f t="shared" si="240"/>
        <v>0</v>
      </c>
      <c r="AB1074" s="338" t="str">
        <f>VLOOKUP(H1074,'3-Productie normen'!A:O,12,FALSE)</f>
        <v>V</v>
      </c>
      <c r="AC1074" s="338"/>
      <c r="AE1074" s="339">
        <f t="shared" si="248"/>
        <v>11745.7</v>
      </c>
    </row>
    <row r="1075" spans="1:31" ht="14.1" customHeight="1">
      <c r="A1075" s="71">
        <v>1075</v>
      </c>
      <c r="B1075" s="482" t="s">
        <v>58</v>
      </c>
      <c r="C1075" s="482"/>
      <c r="D1075" s="485" t="s">
        <v>231</v>
      </c>
      <c r="E1075" s="334" t="s">
        <v>921</v>
      </c>
      <c r="F1075" s="513" t="s">
        <v>185</v>
      </c>
      <c r="G1075" s="298" t="s">
        <v>189</v>
      </c>
      <c r="H1075" s="314" t="s">
        <v>128</v>
      </c>
      <c r="I1075" s="459" t="s">
        <v>225</v>
      </c>
      <c r="J1075" s="341">
        <v>21.67</v>
      </c>
      <c r="K1075" s="336">
        <f t="shared" si="260"/>
        <v>730</v>
      </c>
      <c r="L1075" s="247">
        <v>255</v>
      </c>
      <c r="M1075" s="247">
        <v>255</v>
      </c>
      <c r="N1075" s="247">
        <v>102</v>
      </c>
      <c r="O1075" s="247">
        <v>102</v>
      </c>
      <c r="P1075" s="247">
        <v>8</v>
      </c>
      <c r="Q1075" s="247">
        <v>8</v>
      </c>
      <c r="R1075" s="246" t="e">
        <f>IF(L1075="nio",0,IF(L1075&gt;0,L1075*J1075/X1075,0))*VLOOKUP(B1075,'2-Kosten per locatie'!$A$14:$C$56,3,FALSE)</f>
        <v>#DIV/0!</v>
      </c>
      <c r="S1075" s="246" t="e">
        <f>IF(L1075="nio",0,IF(M1075&gt;0,M1075*J1075/Y1075,0))*VLOOKUP(B1075,'2-Kosten per locatie'!$A$14:$C$56,3,FALSE)</f>
        <v>#DIV/0!</v>
      </c>
      <c r="T1075" s="246" t="e">
        <f>IF(L1075="nio",0,IF(N1075&gt;0,N1075*J1075/Z1075,0))*VLOOKUP(B1075,'2-Kosten per locatie'!$A$14:$C$56,3,FALSE)</f>
        <v>#DIV/0!</v>
      </c>
      <c r="U1075" s="246" t="e">
        <f>IF(L1075="nio",0,IF(O1075&gt;0,O1075*J1075/AA1075,0))*VLOOKUP(B1075,'2-Kosten per locatie'!$A$14:$C$56,3,FALSE)</f>
        <v>#DIV/0!</v>
      </c>
      <c r="V1075" s="246" t="e">
        <f>IF(L1075="nio",0,IF(P1075&gt;0,P1075*J1075/Z1075,0))*VLOOKUP(B1075,'2-Kosten per locatie'!$A$14:$C$56,3,FALSE)</f>
        <v>#DIV/0!</v>
      </c>
      <c r="W1075" s="246" t="e">
        <f>IF(L1075="nio",0,IF(Q1075&gt;0,Q1075*J1075/AA1075,0))*VLOOKUP(B1075,'2-Kosten per locatie'!$A$14:$C$56,3,FALSE)</f>
        <v>#DIV/0!</v>
      </c>
      <c r="X1075" s="337">
        <f>IF(L1075="nio",0,IF(L1075&gt;0,VLOOKUP(H1075,'3-Productie normen'!A:L,VLOOKUP(L1075,'3-Productie normen'!$B$35:$C$38,2,FALSE),FALSE)))</f>
        <v>0</v>
      </c>
      <c r="Y1075" s="337">
        <f t="shared" si="238"/>
        <v>0</v>
      </c>
      <c r="Z1075" s="337">
        <f t="shared" si="239"/>
        <v>0</v>
      </c>
      <c r="AA1075" s="337">
        <f t="shared" si="240"/>
        <v>0</v>
      </c>
      <c r="AB1075" s="338" t="str">
        <f>VLOOKUP(H1075,'3-Productie normen'!A:O,12,FALSE)</f>
        <v>B</v>
      </c>
      <c r="AC1075" s="338"/>
      <c r="AE1075" s="339">
        <f t="shared" si="248"/>
        <v>15819.1</v>
      </c>
    </row>
    <row r="1076" spans="1:31" ht="14.1" customHeight="1">
      <c r="A1076" s="71">
        <v>1076</v>
      </c>
      <c r="B1076" s="482" t="s">
        <v>58</v>
      </c>
      <c r="C1076" s="482"/>
      <c r="D1076" s="485" t="s">
        <v>231</v>
      </c>
      <c r="E1076" s="334" t="s">
        <v>923</v>
      </c>
      <c r="F1076" s="513" t="s">
        <v>185</v>
      </c>
      <c r="G1076" s="298" t="s">
        <v>189</v>
      </c>
      <c r="H1076" s="314" t="s">
        <v>128</v>
      </c>
      <c r="I1076" s="459" t="s">
        <v>225</v>
      </c>
      <c r="J1076" s="341">
        <v>30.52</v>
      </c>
      <c r="K1076" s="336">
        <f t="shared" si="260"/>
        <v>730</v>
      </c>
      <c r="L1076" s="247">
        <v>255</v>
      </c>
      <c r="M1076" s="247">
        <v>255</v>
      </c>
      <c r="N1076" s="247">
        <v>102</v>
      </c>
      <c r="O1076" s="247">
        <v>102</v>
      </c>
      <c r="P1076" s="247">
        <v>8</v>
      </c>
      <c r="Q1076" s="247">
        <v>8</v>
      </c>
      <c r="R1076" s="246" t="e">
        <f>IF(L1076="nio",0,IF(L1076&gt;0,L1076*J1076/X1076,0))*VLOOKUP(B1076,'2-Kosten per locatie'!$A$14:$C$56,3,FALSE)</f>
        <v>#DIV/0!</v>
      </c>
      <c r="S1076" s="246" t="e">
        <f>IF(L1076="nio",0,IF(M1076&gt;0,M1076*J1076/Y1076,0))*VLOOKUP(B1076,'2-Kosten per locatie'!$A$14:$C$56,3,FALSE)</f>
        <v>#DIV/0!</v>
      </c>
      <c r="T1076" s="246" t="e">
        <f>IF(L1076="nio",0,IF(N1076&gt;0,N1076*J1076/Z1076,0))*VLOOKUP(B1076,'2-Kosten per locatie'!$A$14:$C$56,3,FALSE)</f>
        <v>#DIV/0!</v>
      </c>
      <c r="U1076" s="246" t="e">
        <f>IF(L1076="nio",0,IF(O1076&gt;0,O1076*J1076/AA1076,0))*VLOOKUP(B1076,'2-Kosten per locatie'!$A$14:$C$56,3,FALSE)</f>
        <v>#DIV/0!</v>
      </c>
      <c r="V1076" s="246" t="e">
        <f>IF(L1076="nio",0,IF(P1076&gt;0,P1076*J1076/Z1076,0))*VLOOKUP(B1076,'2-Kosten per locatie'!$A$14:$C$56,3,FALSE)</f>
        <v>#DIV/0!</v>
      </c>
      <c r="W1076" s="246" t="e">
        <f>IF(L1076="nio",0,IF(Q1076&gt;0,Q1076*J1076/AA1076,0))*VLOOKUP(B1076,'2-Kosten per locatie'!$A$14:$C$56,3,FALSE)</f>
        <v>#DIV/0!</v>
      </c>
      <c r="X1076" s="337">
        <f>IF(L1076="nio",0,IF(L1076&gt;0,VLOOKUP(H1076,'3-Productie normen'!A:L,VLOOKUP(L1076,'3-Productie normen'!$B$35:$C$38,2,FALSE),FALSE)))</f>
        <v>0</v>
      </c>
      <c r="Y1076" s="337">
        <f t="shared" si="238"/>
        <v>0</v>
      </c>
      <c r="Z1076" s="337">
        <f t="shared" si="239"/>
        <v>0</v>
      </c>
      <c r="AA1076" s="337">
        <f t="shared" si="240"/>
        <v>0</v>
      </c>
      <c r="AB1076" s="338" t="str">
        <f>VLOOKUP(H1076,'3-Productie normen'!A:O,12,FALSE)</f>
        <v>B</v>
      </c>
      <c r="AC1076" s="338"/>
      <c r="AE1076" s="339">
        <f t="shared" si="248"/>
        <v>22279.599999999999</v>
      </c>
    </row>
    <row r="1077" spans="1:31" ht="14.1" customHeight="1">
      <c r="A1077" s="71">
        <v>1077</v>
      </c>
      <c r="B1077" s="482" t="s">
        <v>58</v>
      </c>
      <c r="C1077" s="482"/>
      <c r="D1077" s="485" t="s">
        <v>231</v>
      </c>
      <c r="E1077" s="334" t="s">
        <v>924</v>
      </c>
      <c r="F1077" s="513" t="s">
        <v>185</v>
      </c>
      <c r="G1077" s="298" t="s">
        <v>224</v>
      </c>
      <c r="H1077" s="317" t="s">
        <v>144</v>
      </c>
      <c r="I1077" s="459" t="s">
        <v>225</v>
      </c>
      <c r="J1077" s="341">
        <v>69.22</v>
      </c>
      <c r="K1077" s="336">
        <f t="shared" si="260"/>
        <v>730</v>
      </c>
      <c r="L1077" s="247">
        <v>255</v>
      </c>
      <c r="M1077" s="247">
        <v>255</v>
      </c>
      <c r="N1077" s="247">
        <v>102</v>
      </c>
      <c r="O1077" s="247">
        <v>102</v>
      </c>
      <c r="P1077" s="247">
        <v>8</v>
      </c>
      <c r="Q1077" s="247">
        <v>8</v>
      </c>
      <c r="R1077" s="246" t="e">
        <f>IF(L1077="nio",0,IF(L1077&gt;0,L1077*J1077/X1077,0))*VLOOKUP(B1077,'2-Kosten per locatie'!$A$14:$C$56,3,FALSE)</f>
        <v>#DIV/0!</v>
      </c>
      <c r="S1077" s="246" t="e">
        <f>IF(L1077="nio",0,IF(M1077&gt;0,M1077*J1077/Y1077,0))*VLOOKUP(B1077,'2-Kosten per locatie'!$A$14:$C$56,3,FALSE)</f>
        <v>#DIV/0!</v>
      </c>
      <c r="T1077" s="246" t="e">
        <f>IF(L1077="nio",0,IF(N1077&gt;0,N1077*J1077/Z1077,0))*VLOOKUP(B1077,'2-Kosten per locatie'!$A$14:$C$56,3,FALSE)</f>
        <v>#DIV/0!</v>
      </c>
      <c r="U1077" s="246" t="e">
        <f>IF(L1077="nio",0,IF(O1077&gt;0,O1077*J1077/AA1077,0))*VLOOKUP(B1077,'2-Kosten per locatie'!$A$14:$C$56,3,FALSE)</f>
        <v>#DIV/0!</v>
      </c>
      <c r="V1077" s="246" t="e">
        <f>IF(L1077="nio",0,IF(P1077&gt;0,P1077*J1077/Z1077,0))*VLOOKUP(B1077,'2-Kosten per locatie'!$A$14:$C$56,3,FALSE)</f>
        <v>#DIV/0!</v>
      </c>
      <c r="W1077" s="246" t="e">
        <f>IF(L1077="nio",0,IF(Q1077&gt;0,Q1077*J1077/AA1077,0))*VLOOKUP(B1077,'2-Kosten per locatie'!$A$14:$C$56,3,FALSE)</f>
        <v>#DIV/0!</v>
      </c>
      <c r="X1077" s="337">
        <f>IF(L1077="nio",0,IF(L1077&gt;0,VLOOKUP(H1077,'3-Productie normen'!A:L,VLOOKUP(L1077,'3-Productie normen'!$B$35:$C$38,2,FALSE),FALSE)))</f>
        <v>0</v>
      </c>
      <c r="Y1077" s="337">
        <f t="shared" si="238"/>
        <v>0</v>
      </c>
      <c r="Z1077" s="337">
        <f t="shared" si="239"/>
        <v>0</v>
      </c>
      <c r="AA1077" s="337">
        <f t="shared" si="240"/>
        <v>0</v>
      </c>
      <c r="AB1077" s="338" t="str">
        <f>VLOOKUP(H1077,'3-Productie normen'!A:O,12,FALSE)</f>
        <v>B</v>
      </c>
      <c r="AC1077" s="338"/>
      <c r="AE1077" s="339">
        <f t="shared" si="248"/>
        <v>50530.6</v>
      </c>
    </row>
    <row r="1078" spans="1:31" ht="14.1" customHeight="1">
      <c r="A1078" s="71">
        <v>1078</v>
      </c>
      <c r="B1078" s="482" t="s">
        <v>58</v>
      </c>
      <c r="C1078" s="482"/>
      <c r="D1078" s="485" t="s">
        <v>231</v>
      </c>
      <c r="E1078" s="334" t="s">
        <v>925</v>
      </c>
      <c r="F1078" s="513" t="s">
        <v>185</v>
      </c>
      <c r="G1078" s="298" t="s">
        <v>193</v>
      </c>
      <c r="H1078" s="314" t="s">
        <v>135</v>
      </c>
      <c r="I1078" s="459" t="s">
        <v>225</v>
      </c>
      <c r="J1078" s="341">
        <v>6.03</v>
      </c>
      <c r="K1078" s="336">
        <f t="shared" si="260"/>
        <v>730</v>
      </c>
      <c r="L1078" s="247">
        <v>255</v>
      </c>
      <c r="M1078" s="247">
        <v>255</v>
      </c>
      <c r="N1078" s="247">
        <v>102</v>
      </c>
      <c r="O1078" s="247">
        <v>102</v>
      </c>
      <c r="P1078" s="247">
        <v>8</v>
      </c>
      <c r="Q1078" s="247">
        <v>8</v>
      </c>
      <c r="R1078" s="246" t="e">
        <f>IF(L1078="nio",0,IF(L1078&gt;0,L1078*J1078/X1078,0))*VLOOKUP(B1078,'2-Kosten per locatie'!$A$14:$C$56,3,FALSE)</f>
        <v>#DIV/0!</v>
      </c>
      <c r="S1078" s="246" t="e">
        <f>IF(L1078="nio",0,IF(M1078&gt;0,M1078*J1078/Y1078,0))*VLOOKUP(B1078,'2-Kosten per locatie'!$A$14:$C$56,3,FALSE)</f>
        <v>#DIV/0!</v>
      </c>
      <c r="T1078" s="246" t="e">
        <f>IF(L1078="nio",0,IF(N1078&gt;0,N1078*J1078/Z1078,0))*VLOOKUP(B1078,'2-Kosten per locatie'!$A$14:$C$56,3,FALSE)</f>
        <v>#DIV/0!</v>
      </c>
      <c r="U1078" s="246" t="e">
        <f>IF(L1078="nio",0,IF(O1078&gt;0,O1078*J1078/AA1078,0))*VLOOKUP(B1078,'2-Kosten per locatie'!$A$14:$C$56,3,FALSE)</f>
        <v>#DIV/0!</v>
      </c>
      <c r="V1078" s="246" t="e">
        <f>IF(L1078="nio",0,IF(P1078&gt;0,P1078*J1078/Z1078,0))*VLOOKUP(B1078,'2-Kosten per locatie'!$A$14:$C$56,3,FALSE)</f>
        <v>#DIV/0!</v>
      </c>
      <c r="W1078" s="246" t="e">
        <f>IF(L1078="nio",0,IF(Q1078&gt;0,Q1078*J1078/AA1078,0))*VLOOKUP(B1078,'2-Kosten per locatie'!$A$14:$C$56,3,FALSE)</f>
        <v>#DIV/0!</v>
      </c>
      <c r="X1078" s="337">
        <f>IF(L1078="nio",0,IF(L1078&gt;0,VLOOKUP(H1078,'3-Productie normen'!A:L,VLOOKUP(L1078,'3-Productie normen'!$B$35:$C$38,2,FALSE),FALSE)))</f>
        <v>0</v>
      </c>
      <c r="Y1078" s="337">
        <f t="shared" si="238"/>
        <v>0</v>
      </c>
      <c r="Z1078" s="337">
        <f t="shared" si="239"/>
        <v>0</v>
      </c>
      <c r="AA1078" s="337">
        <f t="shared" si="240"/>
        <v>0</v>
      </c>
      <c r="AB1078" s="338" t="str">
        <f>VLOOKUP(H1078,'3-Productie normen'!A:O,12,FALSE)</f>
        <v>V</v>
      </c>
      <c r="AC1078" s="338"/>
      <c r="AE1078" s="339">
        <f t="shared" si="248"/>
        <v>4401.9000000000005</v>
      </c>
    </row>
    <row r="1079" spans="1:31" ht="14.1" customHeight="1">
      <c r="A1079" s="71">
        <v>1079</v>
      </c>
      <c r="B1079" s="482" t="s">
        <v>58</v>
      </c>
      <c r="C1079" s="482"/>
      <c r="D1079" s="485" t="s">
        <v>231</v>
      </c>
      <c r="E1079" s="334" t="s">
        <v>928</v>
      </c>
      <c r="F1079" s="513" t="s">
        <v>197</v>
      </c>
      <c r="G1079" s="298" t="s">
        <v>946</v>
      </c>
      <c r="H1079" s="317" t="s">
        <v>148</v>
      </c>
      <c r="I1079" s="69" t="s">
        <v>927</v>
      </c>
      <c r="J1079" s="341">
        <v>0</v>
      </c>
      <c r="K1079" s="336">
        <f t="shared" ref="K1079" si="261">SUM(L1079:Q1079)</f>
        <v>0</v>
      </c>
      <c r="L1079" s="247" t="s">
        <v>199</v>
      </c>
      <c r="M1079" s="247"/>
      <c r="N1079" s="247"/>
      <c r="O1079" s="247"/>
      <c r="P1079" s="247"/>
      <c r="Q1079" s="247"/>
      <c r="R1079" s="246">
        <f>IF(L1079="nio",0,IF(L1079&gt;0,L1079*J1079/X1079,0))*VLOOKUP(B1079,'2-Kosten per locatie'!$A$14:$C$56,3,FALSE)</f>
        <v>0</v>
      </c>
      <c r="S1079" s="246">
        <f>IF(L1079="nio",0,IF(M1079&gt;0,M1079*J1079/Y1079,0))*VLOOKUP(B1079,'2-Kosten per locatie'!$A$14:$C$56,3,FALSE)</f>
        <v>0</v>
      </c>
      <c r="T1079" s="246">
        <f>IF(L1079="nio",0,IF(N1079&gt;0,N1079*J1079/Z1079,0))*VLOOKUP(B1079,'2-Kosten per locatie'!$A$14:$C$56,3,FALSE)</f>
        <v>0</v>
      </c>
      <c r="U1079" s="246">
        <f>IF(L1079="nio",0,IF(O1079&gt;0,O1079*J1079/AA1079,0))*VLOOKUP(B1079,'2-Kosten per locatie'!$A$14:$C$56,3,FALSE)</f>
        <v>0</v>
      </c>
      <c r="V1079" s="246">
        <f>IF(L1079="nio",0,IF(P1079&gt;0,P1079*J1079/Z1079,0))*VLOOKUP(B1079,'2-Kosten per locatie'!$A$14:$C$56,3,FALSE)</f>
        <v>0</v>
      </c>
      <c r="W1079" s="246">
        <f>IF(L1079="nio",0,IF(Q1079&gt;0,Q1079*J1079/AA1079,0))*VLOOKUP(B1079,'2-Kosten per locatie'!$A$14:$C$56,3,FALSE)</f>
        <v>0</v>
      </c>
      <c r="X1079" s="337">
        <f>IF(L1079="nio",0,IF(L1079&gt;0,VLOOKUP(H1079,'3-Productie normen'!A:L,VLOOKUP(L1079,'3-Productie normen'!$B$35:$C$38,2,FALSE),FALSE)))</f>
        <v>0</v>
      </c>
      <c r="Y1079" s="337">
        <f t="shared" si="238"/>
        <v>0</v>
      </c>
      <c r="Z1079" s="337">
        <f t="shared" si="239"/>
        <v>0</v>
      </c>
      <c r="AA1079" s="337">
        <f t="shared" si="240"/>
        <v>0</v>
      </c>
      <c r="AB1079" s="338">
        <f>VLOOKUP(H1079,'3-Productie normen'!A:O,12,FALSE)</f>
        <v>0</v>
      </c>
      <c r="AC1079" s="338"/>
      <c r="AE1079" s="339">
        <f t="shared" si="248"/>
        <v>0</v>
      </c>
    </row>
    <row r="1080" spans="1:31" ht="14.1" customHeight="1">
      <c r="A1080" s="71">
        <v>1080</v>
      </c>
      <c r="B1080" s="482" t="s">
        <v>58</v>
      </c>
      <c r="C1080" s="482"/>
      <c r="D1080" s="485" t="s">
        <v>231</v>
      </c>
      <c r="E1080" s="334" t="s">
        <v>930</v>
      </c>
      <c r="F1080" s="513" t="s">
        <v>185</v>
      </c>
      <c r="G1080" s="298" t="s">
        <v>196</v>
      </c>
      <c r="H1080" s="314" t="s">
        <v>141</v>
      </c>
      <c r="I1080" s="69" t="s">
        <v>920</v>
      </c>
      <c r="J1080" s="341">
        <v>4.7300000000000004</v>
      </c>
      <c r="K1080" s="336">
        <f t="shared" si="260"/>
        <v>730</v>
      </c>
      <c r="L1080" s="247">
        <v>255</v>
      </c>
      <c r="M1080" s="247">
        <v>255</v>
      </c>
      <c r="N1080" s="247">
        <v>102</v>
      </c>
      <c r="O1080" s="247">
        <v>102</v>
      </c>
      <c r="P1080" s="247">
        <v>8</v>
      </c>
      <c r="Q1080" s="247">
        <v>8</v>
      </c>
      <c r="R1080" s="246" t="e">
        <f>IF(L1080="nio",0,IF(L1080&gt;0,L1080*J1080/X1080,0))*VLOOKUP(B1080,'2-Kosten per locatie'!$A$14:$C$56,3,FALSE)</f>
        <v>#DIV/0!</v>
      </c>
      <c r="S1080" s="246" t="e">
        <f>IF(L1080="nio",0,IF(M1080&gt;0,M1080*J1080/Y1080,0))*VLOOKUP(B1080,'2-Kosten per locatie'!$A$14:$C$56,3,FALSE)</f>
        <v>#DIV/0!</v>
      </c>
      <c r="T1080" s="246" t="e">
        <f>IF(L1080="nio",0,IF(N1080&gt;0,N1080*J1080/Z1080,0))*VLOOKUP(B1080,'2-Kosten per locatie'!$A$14:$C$56,3,FALSE)</f>
        <v>#DIV/0!</v>
      </c>
      <c r="U1080" s="246" t="e">
        <f>IF(L1080="nio",0,IF(O1080&gt;0,O1080*J1080/AA1080,0))*VLOOKUP(B1080,'2-Kosten per locatie'!$A$14:$C$56,3,FALSE)</f>
        <v>#DIV/0!</v>
      </c>
      <c r="V1080" s="246" t="e">
        <f>IF(L1080="nio",0,IF(P1080&gt;0,P1080*J1080/Z1080,0))*VLOOKUP(B1080,'2-Kosten per locatie'!$A$14:$C$56,3,FALSE)</f>
        <v>#DIV/0!</v>
      </c>
      <c r="W1080" s="246" t="e">
        <f>IF(L1080="nio",0,IF(Q1080&gt;0,Q1080*J1080/AA1080,0))*VLOOKUP(B1080,'2-Kosten per locatie'!$A$14:$C$56,3,FALSE)</f>
        <v>#DIV/0!</v>
      </c>
      <c r="X1080" s="337">
        <f>IF(L1080="nio",0,IF(L1080&gt;0,VLOOKUP(H1080,'3-Productie normen'!A:L,VLOOKUP(L1080,'3-Productie normen'!$B$35:$C$38,2,FALSE),FALSE)))</f>
        <v>0</v>
      </c>
      <c r="Y1080" s="337">
        <f t="shared" si="238"/>
        <v>0</v>
      </c>
      <c r="Z1080" s="337">
        <f t="shared" si="239"/>
        <v>0</v>
      </c>
      <c r="AA1080" s="337">
        <f t="shared" si="240"/>
        <v>0</v>
      </c>
      <c r="AB1080" s="338" t="str">
        <f>VLOOKUP(H1080,'3-Productie normen'!A:O,12,FALSE)</f>
        <v>S</v>
      </c>
      <c r="AC1080" s="338"/>
      <c r="AE1080" s="339">
        <f t="shared" si="248"/>
        <v>3452.9</v>
      </c>
    </row>
    <row r="1081" spans="1:31" ht="14.1" customHeight="1">
      <c r="A1081" s="71">
        <v>1081</v>
      </c>
      <c r="B1081" s="482" t="s">
        <v>58</v>
      </c>
      <c r="C1081" s="482"/>
      <c r="D1081" s="485" t="s">
        <v>231</v>
      </c>
      <c r="E1081" s="334" t="s">
        <v>574</v>
      </c>
      <c r="F1081" s="513" t="s">
        <v>185</v>
      </c>
      <c r="G1081" s="298" t="s">
        <v>194</v>
      </c>
      <c r="H1081" s="314" t="s">
        <v>141</v>
      </c>
      <c r="I1081" s="69" t="s">
        <v>920</v>
      </c>
      <c r="J1081" s="341">
        <v>1.58</v>
      </c>
      <c r="K1081" s="336">
        <f t="shared" si="260"/>
        <v>730</v>
      </c>
      <c r="L1081" s="247">
        <v>255</v>
      </c>
      <c r="M1081" s="247">
        <v>255</v>
      </c>
      <c r="N1081" s="247">
        <v>102</v>
      </c>
      <c r="O1081" s="247">
        <v>102</v>
      </c>
      <c r="P1081" s="247">
        <v>8</v>
      </c>
      <c r="Q1081" s="247">
        <v>8</v>
      </c>
      <c r="R1081" s="246" t="e">
        <f>IF(L1081="nio",0,IF(L1081&gt;0,L1081*J1081/X1081,0))*VLOOKUP(B1081,'2-Kosten per locatie'!$A$14:$C$56,3,FALSE)</f>
        <v>#DIV/0!</v>
      </c>
      <c r="S1081" s="246" t="e">
        <f>IF(L1081="nio",0,IF(M1081&gt;0,M1081*J1081/Y1081,0))*VLOOKUP(B1081,'2-Kosten per locatie'!$A$14:$C$56,3,FALSE)</f>
        <v>#DIV/0!</v>
      </c>
      <c r="T1081" s="246" t="e">
        <f>IF(L1081="nio",0,IF(N1081&gt;0,N1081*J1081/Z1081,0))*VLOOKUP(B1081,'2-Kosten per locatie'!$A$14:$C$56,3,FALSE)</f>
        <v>#DIV/0!</v>
      </c>
      <c r="U1081" s="246" t="e">
        <f>IF(L1081="nio",0,IF(O1081&gt;0,O1081*J1081/AA1081,0))*VLOOKUP(B1081,'2-Kosten per locatie'!$A$14:$C$56,3,FALSE)</f>
        <v>#DIV/0!</v>
      </c>
      <c r="V1081" s="246" t="e">
        <f>IF(L1081="nio",0,IF(P1081&gt;0,P1081*J1081/Z1081,0))*VLOOKUP(B1081,'2-Kosten per locatie'!$A$14:$C$56,3,FALSE)</f>
        <v>#DIV/0!</v>
      </c>
      <c r="W1081" s="246" t="e">
        <f>IF(L1081="nio",0,IF(Q1081&gt;0,Q1081*J1081/AA1081,0))*VLOOKUP(B1081,'2-Kosten per locatie'!$A$14:$C$56,3,FALSE)</f>
        <v>#DIV/0!</v>
      </c>
      <c r="X1081" s="337">
        <f>IF(L1081="nio",0,IF(L1081&gt;0,VLOOKUP(H1081,'3-Productie normen'!A:L,VLOOKUP(L1081,'3-Productie normen'!$B$35:$C$38,2,FALSE),FALSE)))</f>
        <v>0</v>
      </c>
      <c r="Y1081" s="337">
        <f t="shared" si="238"/>
        <v>0</v>
      </c>
      <c r="Z1081" s="337">
        <f t="shared" si="239"/>
        <v>0</v>
      </c>
      <c r="AA1081" s="337">
        <f t="shared" si="240"/>
        <v>0</v>
      </c>
      <c r="AB1081" s="338" t="str">
        <f>VLOOKUP(H1081,'3-Productie normen'!A:O,12,FALSE)</f>
        <v>S</v>
      </c>
      <c r="AC1081" s="338"/>
      <c r="AE1081" s="339">
        <f t="shared" si="248"/>
        <v>1153.4000000000001</v>
      </c>
    </row>
    <row r="1082" spans="1:31" ht="14.1" customHeight="1">
      <c r="A1082" s="71">
        <v>1082</v>
      </c>
      <c r="B1082" s="482" t="s">
        <v>58</v>
      </c>
      <c r="C1082" s="482"/>
      <c r="D1082" s="485" t="s">
        <v>231</v>
      </c>
      <c r="E1082" s="334" t="s">
        <v>575</v>
      </c>
      <c r="F1082" s="513" t="s">
        <v>185</v>
      </c>
      <c r="G1082" s="298" t="s">
        <v>196</v>
      </c>
      <c r="H1082" s="314" t="s">
        <v>141</v>
      </c>
      <c r="I1082" s="69" t="s">
        <v>920</v>
      </c>
      <c r="J1082" s="341">
        <v>1.1200000000000001</v>
      </c>
      <c r="K1082" s="336">
        <f t="shared" si="260"/>
        <v>730</v>
      </c>
      <c r="L1082" s="247">
        <v>255</v>
      </c>
      <c r="M1082" s="247">
        <v>255</v>
      </c>
      <c r="N1082" s="247">
        <v>102</v>
      </c>
      <c r="O1082" s="247">
        <v>102</v>
      </c>
      <c r="P1082" s="247">
        <v>8</v>
      </c>
      <c r="Q1082" s="247">
        <v>8</v>
      </c>
      <c r="R1082" s="246" t="e">
        <f>IF(L1082="nio",0,IF(L1082&gt;0,L1082*J1082/X1082,0))*VLOOKUP(B1082,'2-Kosten per locatie'!$A$14:$C$56,3,FALSE)</f>
        <v>#DIV/0!</v>
      </c>
      <c r="S1082" s="246" t="e">
        <f>IF(L1082="nio",0,IF(M1082&gt;0,M1082*J1082/Y1082,0))*VLOOKUP(B1082,'2-Kosten per locatie'!$A$14:$C$56,3,FALSE)</f>
        <v>#DIV/0!</v>
      </c>
      <c r="T1082" s="246" t="e">
        <f>IF(L1082="nio",0,IF(N1082&gt;0,N1082*J1082/Z1082,0))*VLOOKUP(B1082,'2-Kosten per locatie'!$A$14:$C$56,3,FALSE)</f>
        <v>#DIV/0!</v>
      </c>
      <c r="U1082" s="246" t="e">
        <f>IF(L1082="nio",0,IF(O1082&gt;0,O1082*J1082/AA1082,0))*VLOOKUP(B1082,'2-Kosten per locatie'!$A$14:$C$56,3,FALSE)</f>
        <v>#DIV/0!</v>
      </c>
      <c r="V1082" s="246" t="e">
        <f>IF(L1082="nio",0,IF(P1082&gt;0,P1082*J1082/Z1082,0))*VLOOKUP(B1082,'2-Kosten per locatie'!$A$14:$C$56,3,FALSE)</f>
        <v>#DIV/0!</v>
      </c>
      <c r="W1082" s="246" t="e">
        <f>IF(L1082="nio",0,IF(Q1082&gt;0,Q1082*J1082/AA1082,0))*VLOOKUP(B1082,'2-Kosten per locatie'!$A$14:$C$56,3,FALSE)</f>
        <v>#DIV/0!</v>
      </c>
      <c r="X1082" s="337">
        <f>IF(L1082="nio",0,IF(L1082&gt;0,VLOOKUP(H1082,'3-Productie normen'!A:L,VLOOKUP(L1082,'3-Productie normen'!$B$35:$C$38,2,FALSE),FALSE)))</f>
        <v>0</v>
      </c>
      <c r="Y1082" s="337">
        <f t="shared" si="238"/>
        <v>0</v>
      </c>
      <c r="Z1082" s="337">
        <f t="shared" si="239"/>
        <v>0</v>
      </c>
      <c r="AA1082" s="337">
        <f t="shared" si="240"/>
        <v>0</v>
      </c>
      <c r="AB1082" s="338" t="str">
        <f>VLOOKUP(H1082,'3-Productie normen'!A:O,12,FALSE)</f>
        <v>S</v>
      </c>
      <c r="AC1082" s="338"/>
      <c r="AE1082" s="339">
        <f t="shared" si="248"/>
        <v>817.6</v>
      </c>
    </row>
    <row r="1083" spans="1:31" ht="14.1" customHeight="1">
      <c r="A1083" s="71">
        <v>1083</v>
      </c>
      <c r="B1083" s="482" t="s">
        <v>58</v>
      </c>
      <c r="C1083" s="482"/>
      <c r="D1083" s="485" t="s">
        <v>231</v>
      </c>
      <c r="E1083" s="334" t="s">
        <v>577</v>
      </c>
      <c r="F1083" s="513" t="s">
        <v>185</v>
      </c>
      <c r="G1083" s="298" t="s">
        <v>194</v>
      </c>
      <c r="H1083" s="314" t="s">
        <v>141</v>
      </c>
      <c r="I1083" s="69" t="s">
        <v>920</v>
      </c>
      <c r="J1083" s="341">
        <v>2.4300000000000002</v>
      </c>
      <c r="K1083" s="336">
        <f t="shared" si="260"/>
        <v>730</v>
      </c>
      <c r="L1083" s="247">
        <v>255</v>
      </c>
      <c r="M1083" s="247">
        <v>255</v>
      </c>
      <c r="N1083" s="247">
        <v>102</v>
      </c>
      <c r="O1083" s="247">
        <v>102</v>
      </c>
      <c r="P1083" s="247">
        <v>8</v>
      </c>
      <c r="Q1083" s="247">
        <v>8</v>
      </c>
      <c r="R1083" s="246" t="e">
        <f>IF(L1083="nio",0,IF(L1083&gt;0,L1083*J1083/X1083,0))*VLOOKUP(B1083,'2-Kosten per locatie'!$A$14:$C$56,3,FALSE)</f>
        <v>#DIV/0!</v>
      </c>
      <c r="S1083" s="246" t="e">
        <f>IF(L1083="nio",0,IF(M1083&gt;0,M1083*J1083/Y1083,0))*VLOOKUP(B1083,'2-Kosten per locatie'!$A$14:$C$56,3,FALSE)</f>
        <v>#DIV/0!</v>
      </c>
      <c r="T1083" s="246" t="e">
        <f>IF(L1083="nio",0,IF(N1083&gt;0,N1083*J1083/Z1083,0))*VLOOKUP(B1083,'2-Kosten per locatie'!$A$14:$C$56,3,FALSE)</f>
        <v>#DIV/0!</v>
      </c>
      <c r="U1083" s="246" t="e">
        <f>IF(L1083="nio",0,IF(O1083&gt;0,O1083*J1083/AA1083,0))*VLOOKUP(B1083,'2-Kosten per locatie'!$A$14:$C$56,3,FALSE)</f>
        <v>#DIV/0!</v>
      </c>
      <c r="V1083" s="246" t="e">
        <f>IF(L1083="nio",0,IF(P1083&gt;0,P1083*J1083/Z1083,0))*VLOOKUP(B1083,'2-Kosten per locatie'!$A$14:$C$56,3,FALSE)</f>
        <v>#DIV/0!</v>
      </c>
      <c r="W1083" s="246" t="e">
        <f>IF(L1083="nio",0,IF(Q1083&gt;0,Q1083*J1083/AA1083,0))*VLOOKUP(B1083,'2-Kosten per locatie'!$A$14:$C$56,3,FALSE)</f>
        <v>#DIV/0!</v>
      </c>
      <c r="X1083" s="337">
        <f>IF(L1083="nio",0,IF(L1083&gt;0,VLOOKUP(H1083,'3-Productie normen'!A:L,VLOOKUP(L1083,'3-Productie normen'!$B$35:$C$38,2,FALSE),FALSE)))</f>
        <v>0</v>
      </c>
      <c r="Y1083" s="337">
        <f t="shared" si="238"/>
        <v>0</v>
      </c>
      <c r="Z1083" s="337">
        <f t="shared" si="239"/>
        <v>0</v>
      </c>
      <c r="AA1083" s="337">
        <f t="shared" si="240"/>
        <v>0</v>
      </c>
      <c r="AB1083" s="338" t="str">
        <f>VLOOKUP(H1083,'3-Productie normen'!A:O,12,FALSE)</f>
        <v>S</v>
      </c>
      <c r="AC1083" s="338"/>
      <c r="AE1083" s="339">
        <f t="shared" si="248"/>
        <v>1773.9</v>
      </c>
    </row>
    <row r="1084" spans="1:31" ht="14.1" customHeight="1">
      <c r="A1084" s="71">
        <v>1084</v>
      </c>
      <c r="B1084" s="482" t="s">
        <v>58</v>
      </c>
      <c r="C1084" s="482"/>
      <c r="D1084" s="485" t="s">
        <v>231</v>
      </c>
      <c r="E1084" s="334" t="s">
        <v>578</v>
      </c>
      <c r="F1084" s="513" t="s">
        <v>197</v>
      </c>
      <c r="G1084" s="298" t="s">
        <v>554</v>
      </c>
      <c r="H1084" s="317" t="s">
        <v>148</v>
      </c>
      <c r="I1084" s="69" t="s">
        <v>927</v>
      </c>
      <c r="J1084" s="341">
        <v>0</v>
      </c>
      <c r="K1084" s="336">
        <f t="shared" ref="K1084" si="262">SUM(L1084:Q1084)</f>
        <v>0</v>
      </c>
      <c r="L1084" s="247" t="s">
        <v>199</v>
      </c>
      <c r="M1084" s="247"/>
      <c r="N1084" s="247"/>
      <c r="O1084" s="247"/>
      <c r="P1084" s="247"/>
      <c r="Q1084" s="247"/>
      <c r="R1084" s="246">
        <f>IF(L1084="nio",0,IF(L1084&gt;0,L1084*J1084/X1084,0))*VLOOKUP(B1084,'2-Kosten per locatie'!$A$14:$C$56,3,FALSE)</f>
        <v>0</v>
      </c>
      <c r="S1084" s="246">
        <f>IF(L1084="nio",0,IF(M1084&gt;0,M1084*J1084/Y1084,0))*VLOOKUP(B1084,'2-Kosten per locatie'!$A$14:$C$56,3,FALSE)</f>
        <v>0</v>
      </c>
      <c r="T1084" s="246">
        <f>IF(L1084="nio",0,IF(N1084&gt;0,N1084*J1084/Z1084,0))*VLOOKUP(B1084,'2-Kosten per locatie'!$A$14:$C$56,3,FALSE)</f>
        <v>0</v>
      </c>
      <c r="U1084" s="246">
        <f>IF(L1084="nio",0,IF(O1084&gt;0,O1084*J1084/AA1084,0))*VLOOKUP(B1084,'2-Kosten per locatie'!$A$14:$C$56,3,FALSE)</f>
        <v>0</v>
      </c>
      <c r="V1084" s="246">
        <f>IF(L1084="nio",0,IF(P1084&gt;0,P1084*J1084/Z1084,0))*VLOOKUP(B1084,'2-Kosten per locatie'!$A$14:$C$56,3,FALSE)</f>
        <v>0</v>
      </c>
      <c r="W1084" s="246">
        <f>IF(L1084="nio",0,IF(Q1084&gt;0,Q1084*J1084/AA1084,0))*VLOOKUP(B1084,'2-Kosten per locatie'!$A$14:$C$56,3,FALSE)</f>
        <v>0</v>
      </c>
      <c r="X1084" s="337">
        <f>IF(L1084="nio",0,IF(L1084&gt;0,VLOOKUP(H1084,'3-Productie normen'!A:L,VLOOKUP(L1084,'3-Productie normen'!$B$35:$C$38,2,FALSE),FALSE)))</f>
        <v>0</v>
      </c>
      <c r="Y1084" s="337">
        <f t="shared" si="238"/>
        <v>0</v>
      </c>
      <c r="Z1084" s="337">
        <f t="shared" si="239"/>
        <v>0</v>
      </c>
      <c r="AA1084" s="337">
        <f t="shared" si="240"/>
        <v>0</v>
      </c>
      <c r="AB1084" s="338">
        <f>VLOOKUP(H1084,'3-Productie normen'!A:O,12,FALSE)</f>
        <v>0</v>
      </c>
      <c r="AC1084" s="338"/>
      <c r="AE1084" s="339">
        <f t="shared" si="248"/>
        <v>0</v>
      </c>
    </row>
    <row r="1085" spans="1:31" ht="14.1" customHeight="1">
      <c r="A1085" s="71">
        <v>1085</v>
      </c>
      <c r="B1085" s="482" t="s">
        <v>58</v>
      </c>
      <c r="C1085" s="482"/>
      <c r="D1085" s="485" t="s">
        <v>231</v>
      </c>
      <c r="E1085" s="334" t="s">
        <v>634</v>
      </c>
      <c r="F1085" s="513" t="s">
        <v>185</v>
      </c>
      <c r="G1085" s="298" t="s">
        <v>237</v>
      </c>
      <c r="H1085" s="314" t="s">
        <v>135</v>
      </c>
      <c r="I1085" s="459" t="s">
        <v>225</v>
      </c>
      <c r="J1085" s="341">
        <v>3.53</v>
      </c>
      <c r="K1085" s="336">
        <f t="shared" si="260"/>
        <v>730</v>
      </c>
      <c r="L1085" s="247">
        <v>255</v>
      </c>
      <c r="M1085" s="247">
        <v>255</v>
      </c>
      <c r="N1085" s="247">
        <v>102</v>
      </c>
      <c r="O1085" s="247">
        <v>102</v>
      </c>
      <c r="P1085" s="247">
        <v>8</v>
      </c>
      <c r="Q1085" s="247">
        <v>8</v>
      </c>
      <c r="R1085" s="246" t="e">
        <f>IF(L1085="nio",0,IF(L1085&gt;0,L1085*J1085/X1085,0))*VLOOKUP(B1085,'2-Kosten per locatie'!$A$14:$C$56,3,FALSE)</f>
        <v>#DIV/0!</v>
      </c>
      <c r="S1085" s="246" t="e">
        <f>IF(L1085="nio",0,IF(M1085&gt;0,M1085*J1085/Y1085,0))*VLOOKUP(B1085,'2-Kosten per locatie'!$A$14:$C$56,3,FALSE)</f>
        <v>#DIV/0!</v>
      </c>
      <c r="T1085" s="246" t="e">
        <f>IF(L1085="nio",0,IF(N1085&gt;0,N1085*J1085/Z1085,0))*VLOOKUP(B1085,'2-Kosten per locatie'!$A$14:$C$56,3,FALSE)</f>
        <v>#DIV/0!</v>
      </c>
      <c r="U1085" s="246" t="e">
        <f>IF(L1085="nio",0,IF(O1085&gt;0,O1085*J1085/AA1085,0))*VLOOKUP(B1085,'2-Kosten per locatie'!$A$14:$C$56,3,FALSE)</f>
        <v>#DIV/0!</v>
      </c>
      <c r="V1085" s="246" t="e">
        <f>IF(L1085="nio",0,IF(P1085&gt;0,P1085*J1085/Z1085,0))*VLOOKUP(B1085,'2-Kosten per locatie'!$A$14:$C$56,3,FALSE)</f>
        <v>#DIV/0!</v>
      </c>
      <c r="W1085" s="246" t="e">
        <f>IF(L1085="nio",0,IF(Q1085&gt;0,Q1085*J1085/AA1085,0))*VLOOKUP(B1085,'2-Kosten per locatie'!$A$14:$C$56,3,FALSE)</f>
        <v>#DIV/0!</v>
      </c>
      <c r="X1085" s="337">
        <f>IF(L1085="nio",0,IF(L1085&gt;0,VLOOKUP(H1085,'3-Productie normen'!A:L,VLOOKUP(L1085,'3-Productie normen'!$B$35:$C$38,2,FALSE),FALSE)))</f>
        <v>0</v>
      </c>
      <c r="Y1085" s="337">
        <f t="shared" si="238"/>
        <v>0</v>
      </c>
      <c r="Z1085" s="337">
        <f t="shared" si="239"/>
        <v>0</v>
      </c>
      <c r="AA1085" s="337">
        <f t="shared" si="240"/>
        <v>0</v>
      </c>
      <c r="AB1085" s="338" t="str">
        <f>VLOOKUP(H1085,'3-Productie normen'!A:O,12,FALSE)</f>
        <v>V</v>
      </c>
      <c r="AC1085" s="338"/>
      <c r="AE1085" s="339">
        <f t="shared" si="248"/>
        <v>2576.8999999999996</v>
      </c>
    </row>
    <row r="1086" spans="1:31" ht="14.1" customHeight="1">
      <c r="A1086" s="71">
        <v>1086</v>
      </c>
      <c r="B1086" s="482" t="s">
        <v>58</v>
      </c>
      <c r="C1086" s="482"/>
      <c r="D1086" s="485" t="s">
        <v>231</v>
      </c>
      <c r="E1086" s="334" t="s">
        <v>580</v>
      </c>
      <c r="F1086" s="513" t="s">
        <v>185</v>
      </c>
      <c r="G1086" s="298" t="s">
        <v>769</v>
      </c>
      <c r="H1086" s="298" t="s">
        <v>140</v>
      </c>
      <c r="I1086" s="459" t="s">
        <v>225</v>
      </c>
      <c r="J1086" s="341">
        <v>9.7799999999999994</v>
      </c>
      <c r="K1086" s="336">
        <f t="shared" si="260"/>
        <v>730</v>
      </c>
      <c r="L1086" s="247">
        <v>255</v>
      </c>
      <c r="M1086" s="247">
        <v>255</v>
      </c>
      <c r="N1086" s="247">
        <v>102</v>
      </c>
      <c r="O1086" s="247">
        <v>102</v>
      </c>
      <c r="P1086" s="247">
        <v>8</v>
      </c>
      <c r="Q1086" s="247">
        <v>8</v>
      </c>
      <c r="R1086" s="246" t="e">
        <f>IF(L1086="nio",0,IF(L1086&gt;0,L1086*J1086/X1086,0))*VLOOKUP(B1086,'2-Kosten per locatie'!$A$14:$C$56,3,FALSE)</f>
        <v>#DIV/0!</v>
      </c>
      <c r="S1086" s="246" t="e">
        <f>IF(L1086="nio",0,IF(M1086&gt;0,M1086*J1086/Y1086,0))*VLOOKUP(B1086,'2-Kosten per locatie'!$A$14:$C$56,3,FALSE)</f>
        <v>#DIV/0!</v>
      </c>
      <c r="T1086" s="246" t="e">
        <f>IF(L1086="nio",0,IF(N1086&gt;0,N1086*J1086/Z1086,0))*VLOOKUP(B1086,'2-Kosten per locatie'!$A$14:$C$56,3,FALSE)</f>
        <v>#DIV/0!</v>
      </c>
      <c r="U1086" s="246" t="e">
        <f>IF(L1086="nio",0,IF(O1086&gt;0,O1086*J1086/AA1086,0))*VLOOKUP(B1086,'2-Kosten per locatie'!$A$14:$C$56,3,FALSE)</f>
        <v>#DIV/0!</v>
      </c>
      <c r="V1086" s="246" t="e">
        <f>IF(L1086="nio",0,IF(P1086&gt;0,P1086*J1086/Z1086,0))*VLOOKUP(B1086,'2-Kosten per locatie'!$A$14:$C$56,3,FALSE)</f>
        <v>#DIV/0!</v>
      </c>
      <c r="W1086" s="246" t="e">
        <f>IF(L1086="nio",0,IF(Q1086&gt;0,Q1086*J1086/AA1086,0))*VLOOKUP(B1086,'2-Kosten per locatie'!$A$14:$C$56,3,FALSE)</f>
        <v>#DIV/0!</v>
      </c>
      <c r="X1086" s="337">
        <f>IF(L1086="nio",0,IF(L1086&gt;0,VLOOKUP(H1086,'3-Productie normen'!A:L,VLOOKUP(L1086,'3-Productie normen'!$B$35:$C$38,2,FALSE),FALSE)))</f>
        <v>0</v>
      </c>
      <c r="Y1086" s="337">
        <f t="shared" si="238"/>
        <v>0</v>
      </c>
      <c r="Z1086" s="337">
        <f t="shared" si="239"/>
        <v>0</v>
      </c>
      <c r="AA1086" s="337">
        <f t="shared" si="240"/>
        <v>0</v>
      </c>
      <c r="AB1086" s="338" t="str">
        <f>VLOOKUP(H1086,'3-Productie normen'!A:O,12,FALSE)</f>
        <v>V</v>
      </c>
      <c r="AC1086" s="338"/>
      <c r="AE1086" s="339">
        <f t="shared" si="248"/>
        <v>7139.4</v>
      </c>
    </row>
    <row r="1087" spans="1:31" ht="14.1" customHeight="1">
      <c r="A1087" s="71">
        <v>1087</v>
      </c>
      <c r="B1087" s="482" t="s">
        <v>58</v>
      </c>
      <c r="C1087" s="482"/>
      <c r="D1087" s="485" t="s">
        <v>231</v>
      </c>
      <c r="E1087" s="334" t="s">
        <v>581</v>
      </c>
      <c r="F1087" s="513" t="s">
        <v>197</v>
      </c>
      <c r="G1087" s="298" t="s">
        <v>305</v>
      </c>
      <c r="H1087" s="317" t="s">
        <v>148</v>
      </c>
      <c r="I1087" s="69" t="s">
        <v>927</v>
      </c>
      <c r="J1087" s="341">
        <v>0</v>
      </c>
      <c r="K1087" s="336">
        <f t="shared" ref="K1087" si="263">SUM(L1087:Q1087)</f>
        <v>0</v>
      </c>
      <c r="L1087" s="247" t="s">
        <v>199</v>
      </c>
      <c r="M1087" s="247"/>
      <c r="N1087" s="247"/>
      <c r="O1087" s="247"/>
      <c r="P1087" s="247"/>
      <c r="Q1087" s="247"/>
      <c r="R1087" s="246">
        <f>IF(L1087="nio",0,IF(L1087&gt;0,L1087*J1087/X1087,0))*VLOOKUP(B1087,'2-Kosten per locatie'!$A$14:$C$56,3,FALSE)</f>
        <v>0</v>
      </c>
      <c r="S1087" s="246">
        <f>IF(L1087="nio",0,IF(M1087&gt;0,M1087*J1087/Y1087,0))*VLOOKUP(B1087,'2-Kosten per locatie'!$A$14:$C$56,3,FALSE)</f>
        <v>0</v>
      </c>
      <c r="T1087" s="246">
        <f>IF(L1087="nio",0,IF(N1087&gt;0,N1087*J1087/Z1087,0))*VLOOKUP(B1087,'2-Kosten per locatie'!$A$14:$C$56,3,FALSE)</f>
        <v>0</v>
      </c>
      <c r="U1087" s="246">
        <f>IF(L1087="nio",0,IF(O1087&gt;0,O1087*J1087/AA1087,0))*VLOOKUP(B1087,'2-Kosten per locatie'!$A$14:$C$56,3,FALSE)</f>
        <v>0</v>
      </c>
      <c r="V1087" s="246">
        <f>IF(L1087="nio",0,IF(P1087&gt;0,P1087*J1087/Z1087,0))*VLOOKUP(B1087,'2-Kosten per locatie'!$A$14:$C$56,3,FALSE)</f>
        <v>0</v>
      </c>
      <c r="W1087" s="246">
        <f>IF(L1087="nio",0,IF(Q1087&gt;0,Q1087*J1087/AA1087,0))*VLOOKUP(B1087,'2-Kosten per locatie'!$A$14:$C$56,3,FALSE)</f>
        <v>0</v>
      </c>
      <c r="X1087" s="337">
        <f>IF(L1087="nio",0,IF(L1087&gt;0,VLOOKUP(H1087,'3-Productie normen'!A:L,VLOOKUP(L1087,'3-Productie normen'!$B$35:$C$38,2,FALSE),FALSE)))</f>
        <v>0</v>
      </c>
      <c r="Y1087" s="337">
        <f t="shared" si="238"/>
        <v>0</v>
      </c>
      <c r="Z1087" s="337">
        <f t="shared" si="239"/>
        <v>0</v>
      </c>
      <c r="AA1087" s="337">
        <f t="shared" si="240"/>
        <v>0</v>
      </c>
      <c r="AB1087" s="338">
        <f>VLOOKUP(H1087,'3-Productie normen'!A:O,12,FALSE)</f>
        <v>0</v>
      </c>
      <c r="AC1087" s="338"/>
      <c r="AE1087" s="339">
        <f t="shared" si="248"/>
        <v>0</v>
      </c>
    </row>
    <row r="1088" spans="1:31" ht="14.1" customHeight="1">
      <c r="A1088" s="71">
        <v>1088</v>
      </c>
      <c r="B1088" s="482" t="s">
        <v>73</v>
      </c>
      <c r="C1088" s="482"/>
      <c r="D1088" s="485" t="s">
        <v>231</v>
      </c>
      <c r="E1088" s="334" t="s">
        <v>312</v>
      </c>
      <c r="F1088" s="513" t="s">
        <v>185</v>
      </c>
      <c r="G1088" s="482" t="s">
        <v>1123</v>
      </c>
      <c r="H1088" s="482" t="s">
        <v>136</v>
      </c>
      <c r="I1088" s="505" t="s">
        <v>358</v>
      </c>
      <c r="J1088" s="341">
        <v>7.2853300000000001</v>
      </c>
      <c r="K1088" s="336">
        <f t="shared" si="260"/>
        <v>730</v>
      </c>
      <c r="L1088" s="247">
        <v>255</v>
      </c>
      <c r="M1088" s="247">
        <v>255</v>
      </c>
      <c r="N1088" s="247">
        <v>102</v>
      </c>
      <c r="O1088" s="247">
        <v>102</v>
      </c>
      <c r="P1088" s="247">
        <v>8</v>
      </c>
      <c r="Q1088" s="247">
        <v>8</v>
      </c>
      <c r="R1088" s="246" t="e">
        <f>IF(L1088="nio",0,IF(L1088&gt;0,L1088*J1088/X1088,0))*VLOOKUP(B1088,'2-Kosten per locatie'!$A$14:$C$56,3,FALSE)</f>
        <v>#DIV/0!</v>
      </c>
      <c r="S1088" s="246" t="e">
        <f>IF(L1088="nio",0,IF(M1088&gt;0,M1088*J1088/Y1088,0))*VLOOKUP(B1088,'2-Kosten per locatie'!$A$14:$C$56,3,FALSE)</f>
        <v>#DIV/0!</v>
      </c>
      <c r="T1088" s="246" t="e">
        <f>IF(L1088="nio",0,IF(N1088&gt;0,N1088*J1088/Z1088,0))*VLOOKUP(B1088,'2-Kosten per locatie'!$A$14:$C$56,3,FALSE)</f>
        <v>#DIV/0!</v>
      </c>
      <c r="U1088" s="246" t="e">
        <f>IF(L1088="nio",0,IF(O1088&gt;0,O1088*J1088/AA1088,0))*VLOOKUP(B1088,'2-Kosten per locatie'!$A$14:$C$56,3,FALSE)</f>
        <v>#DIV/0!</v>
      </c>
      <c r="V1088" s="246" t="e">
        <f>IF(L1088="nio",0,IF(P1088&gt;0,P1088*J1088/Z1088,0))*VLOOKUP(B1088,'2-Kosten per locatie'!$A$14:$C$56,3,FALSE)</f>
        <v>#DIV/0!</v>
      </c>
      <c r="W1088" s="246" t="e">
        <f>IF(L1088="nio",0,IF(Q1088&gt;0,Q1088*J1088/AA1088,0))*VLOOKUP(B1088,'2-Kosten per locatie'!$A$14:$C$56,3,FALSE)</f>
        <v>#DIV/0!</v>
      </c>
      <c r="X1088" s="337">
        <f>IF(L1088="nio",0,IF(L1088&gt;0,VLOOKUP(H1088,'3-Productie normen'!A:L,VLOOKUP(L1088,'3-Productie normen'!$B$35:$C$38,2,FALSE),FALSE)))</f>
        <v>0</v>
      </c>
      <c r="Y1088" s="337">
        <f t="shared" si="238"/>
        <v>0</v>
      </c>
      <c r="Z1088" s="337">
        <f t="shared" si="239"/>
        <v>0</v>
      </c>
      <c r="AA1088" s="337">
        <f t="shared" si="240"/>
        <v>0</v>
      </c>
      <c r="AB1088" s="338" t="str">
        <f>VLOOKUP(H1088,'3-Productie normen'!A:O,12,FALSE)</f>
        <v>S</v>
      </c>
      <c r="AC1088" s="338"/>
      <c r="AE1088" s="339">
        <f t="shared" si="248"/>
        <v>5318.2909</v>
      </c>
    </row>
    <row r="1089" spans="1:31" ht="14.1" customHeight="1">
      <c r="A1089" s="71">
        <v>1089</v>
      </c>
      <c r="B1089" s="482" t="s">
        <v>73</v>
      </c>
      <c r="C1089" s="482"/>
      <c r="D1089" s="485" t="s">
        <v>231</v>
      </c>
      <c r="E1089" s="334" t="s">
        <v>634</v>
      </c>
      <c r="F1089" s="513" t="s">
        <v>185</v>
      </c>
      <c r="G1089" s="482" t="s">
        <v>1012</v>
      </c>
      <c r="H1089" s="482" t="s">
        <v>141</v>
      </c>
      <c r="I1089" s="505" t="s">
        <v>358</v>
      </c>
      <c r="J1089" s="341">
        <v>6.8925900000000002</v>
      </c>
      <c r="K1089" s="336">
        <f t="shared" ref="K1089:K1099" si="264">SUM(L1089:Q1089)</f>
        <v>730</v>
      </c>
      <c r="L1089" s="247">
        <v>255</v>
      </c>
      <c r="M1089" s="247">
        <v>255</v>
      </c>
      <c r="N1089" s="247">
        <v>102</v>
      </c>
      <c r="O1089" s="247">
        <v>102</v>
      </c>
      <c r="P1089" s="247">
        <v>8</v>
      </c>
      <c r="Q1089" s="247">
        <v>8</v>
      </c>
      <c r="R1089" s="246" t="e">
        <f>IF(L1089="nio",0,IF(L1089&gt;0,L1089*J1089/X1089,0))*VLOOKUP(B1089,'2-Kosten per locatie'!$A$14:$C$56,3,FALSE)</f>
        <v>#DIV/0!</v>
      </c>
      <c r="S1089" s="246" t="e">
        <f>IF(L1089="nio",0,IF(M1089&gt;0,M1089*J1089/Y1089,0))*VLOOKUP(B1089,'2-Kosten per locatie'!$A$14:$C$56,3,FALSE)</f>
        <v>#DIV/0!</v>
      </c>
      <c r="T1089" s="246" t="e">
        <f>IF(L1089="nio",0,IF(N1089&gt;0,N1089*J1089/Z1089,0))*VLOOKUP(B1089,'2-Kosten per locatie'!$A$14:$C$56,3,FALSE)</f>
        <v>#DIV/0!</v>
      </c>
      <c r="U1089" s="246" t="e">
        <f>IF(L1089="nio",0,IF(O1089&gt;0,O1089*J1089/AA1089,0))*VLOOKUP(B1089,'2-Kosten per locatie'!$A$14:$C$56,3,FALSE)</f>
        <v>#DIV/0!</v>
      </c>
      <c r="V1089" s="246" t="e">
        <f>IF(L1089="nio",0,IF(P1089&gt;0,P1089*J1089/Z1089,0))*VLOOKUP(B1089,'2-Kosten per locatie'!$A$14:$C$56,3,FALSE)</f>
        <v>#DIV/0!</v>
      </c>
      <c r="W1089" s="246" t="e">
        <f>IF(L1089="nio",0,IF(Q1089&gt;0,Q1089*J1089/AA1089,0))*VLOOKUP(B1089,'2-Kosten per locatie'!$A$14:$C$56,3,FALSE)</f>
        <v>#DIV/0!</v>
      </c>
      <c r="X1089" s="337">
        <f>IF(L1089="nio",0,IF(L1089&gt;0,VLOOKUP(H1089,'3-Productie normen'!A:L,VLOOKUP(L1089,'3-Productie normen'!$B$35:$C$38,2,FALSE),FALSE)))</f>
        <v>0</v>
      </c>
      <c r="Y1089" s="337">
        <f t="shared" ref="Y1089:Y1099" si="265">IF(M1089&gt;0,X1089*$Y$8,0)</f>
        <v>0</v>
      </c>
      <c r="Z1089" s="337">
        <f t="shared" ref="Z1089:Z1099" si="266">IF((OR(N1089&gt;0,P1089&gt;0)),X1089*$Z$8,0)</f>
        <v>0</v>
      </c>
      <c r="AA1089" s="337">
        <f t="shared" ref="AA1089:AA1099" si="267">IF((OR(O1089&gt;0,Q1089&gt;0)),X1089*$AA$8,0)</f>
        <v>0</v>
      </c>
      <c r="AB1089" s="338" t="str">
        <f>VLOOKUP(H1089,'3-Productie normen'!A:O,12,FALSE)</f>
        <v>S</v>
      </c>
      <c r="AC1089" s="338"/>
      <c r="AE1089" s="339">
        <f t="shared" si="248"/>
        <v>5031.5906999999997</v>
      </c>
    </row>
    <row r="1090" spans="1:31" ht="14.1" customHeight="1">
      <c r="A1090" s="71">
        <v>1090</v>
      </c>
      <c r="B1090" s="482" t="s">
        <v>73</v>
      </c>
      <c r="C1090" s="482"/>
      <c r="D1090" s="485" t="s">
        <v>231</v>
      </c>
      <c r="E1090" s="334" t="s">
        <v>313</v>
      </c>
      <c r="F1090" s="513" t="s">
        <v>185</v>
      </c>
      <c r="G1090" s="482" t="s">
        <v>1124</v>
      </c>
      <c r="H1090" s="482" t="s">
        <v>144</v>
      </c>
      <c r="I1090" s="505" t="s">
        <v>358</v>
      </c>
      <c r="J1090" s="341">
        <v>19.182860000000002</v>
      </c>
      <c r="K1090" s="336">
        <f t="shared" si="264"/>
        <v>730</v>
      </c>
      <c r="L1090" s="247">
        <v>255</v>
      </c>
      <c r="M1090" s="247">
        <v>255</v>
      </c>
      <c r="N1090" s="247">
        <v>102</v>
      </c>
      <c r="O1090" s="247">
        <v>102</v>
      </c>
      <c r="P1090" s="247">
        <v>8</v>
      </c>
      <c r="Q1090" s="247">
        <v>8</v>
      </c>
      <c r="R1090" s="246" t="e">
        <f>IF(L1090="nio",0,IF(L1090&gt;0,L1090*J1090/X1090,0))*VLOOKUP(B1090,'2-Kosten per locatie'!$A$14:$C$56,3,FALSE)</f>
        <v>#DIV/0!</v>
      </c>
      <c r="S1090" s="246" t="e">
        <f>IF(L1090="nio",0,IF(M1090&gt;0,M1090*J1090/Y1090,0))*VLOOKUP(B1090,'2-Kosten per locatie'!$A$14:$C$56,3,FALSE)</f>
        <v>#DIV/0!</v>
      </c>
      <c r="T1090" s="246" t="e">
        <f>IF(L1090="nio",0,IF(N1090&gt;0,N1090*J1090/Z1090,0))*VLOOKUP(B1090,'2-Kosten per locatie'!$A$14:$C$56,3,FALSE)</f>
        <v>#DIV/0!</v>
      </c>
      <c r="U1090" s="246" t="e">
        <f>IF(L1090="nio",0,IF(O1090&gt;0,O1090*J1090/AA1090,0))*VLOOKUP(B1090,'2-Kosten per locatie'!$A$14:$C$56,3,FALSE)</f>
        <v>#DIV/0!</v>
      </c>
      <c r="V1090" s="246" t="e">
        <f>IF(L1090="nio",0,IF(P1090&gt;0,P1090*J1090/Z1090,0))*VLOOKUP(B1090,'2-Kosten per locatie'!$A$14:$C$56,3,FALSE)</f>
        <v>#DIV/0!</v>
      </c>
      <c r="W1090" s="246" t="e">
        <f>IF(L1090="nio",0,IF(Q1090&gt;0,Q1090*J1090/AA1090,0))*VLOOKUP(B1090,'2-Kosten per locatie'!$A$14:$C$56,3,FALSE)</f>
        <v>#DIV/0!</v>
      </c>
      <c r="X1090" s="337">
        <f>IF(L1090="nio",0,IF(L1090&gt;0,VLOOKUP(H1090,'3-Productie normen'!A:L,VLOOKUP(L1090,'3-Productie normen'!$B$35:$C$38,2,FALSE),FALSE)))</f>
        <v>0</v>
      </c>
      <c r="Y1090" s="337">
        <f t="shared" si="265"/>
        <v>0</v>
      </c>
      <c r="Z1090" s="337">
        <f t="shared" si="266"/>
        <v>0</v>
      </c>
      <c r="AA1090" s="337">
        <f t="shared" si="267"/>
        <v>0</v>
      </c>
      <c r="AB1090" s="338" t="str">
        <f>VLOOKUP(H1090,'3-Productie normen'!A:O,12,FALSE)</f>
        <v>B</v>
      </c>
      <c r="AC1090" s="338"/>
      <c r="AE1090" s="339">
        <f t="shared" si="248"/>
        <v>14003.487800000001</v>
      </c>
    </row>
    <row r="1091" spans="1:31" ht="14.1" customHeight="1">
      <c r="A1091" s="71">
        <v>1091</v>
      </c>
      <c r="B1091" s="482" t="s">
        <v>73</v>
      </c>
      <c r="C1091" s="482"/>
      <c r="D1091" s="485" t="s">
        <v>231</v>
      </c>
      <c r="E1091" s="334" t="s">
        <v>317</v>
      </c>
      <c r="F1091" s="513" t="s">
        <v>197</v>
      </c>
      <c r="G1091" s="482" t="s">
        <v>1125</v>
      </c>
      <c r="H1091" s="482" t="s">
        <v>146</v>
      </c>
      <c r="I1091" s="505" t="s">
        <v>332</v>
      </c>
      <c r="J1091" s="341">
        <v>16.477219999999999</v>
      </c>
      <c r="K1091" s="336">
        <f t="shared" si="264"/>
        <v>255</v>
      </c>
      <c r="L1091" s="247">
        <v>255</v>
      </c>
      <c r="M1091" s="247"/>
      <c r="N1091" s="247"/>
      <c r="O1091" s="247"/>
      <c r="P1091" s="247"/>
      <c r="Q1091" s="247"/>
      <c r="R1091" s="246" t="e">
        <f>IF(L1091="nio",0,IF(L1091&gt;0,L1091*J1091/X1091,0))*VLOOKUP(B1091,'2-Kosten per locatie'!$A$14:$C$56,3,FALSE)</f>
        <v>#DIV/0!</v>
      </c>
      <c r="S1091" s="246">
        <f>IF(L1091="nio",0,IF(M1091&gt;0,M1091*J1091/Y1091,0))*VLOOKUP(B1091,'2-Kosten per locatie'!$A$14:$C$56,3,FALSE)</f>
        <v>0</v>
      </c>
      <c r="T1091" s="246">
        <f>IF(L1091="nio",0,IF(N1091&gt;0,N1091*J1091/Z1091,0))*VLOOKUP(B1091,'2-Kosten per locatie'!$A$14:$C$56,3,FALSE)</f>
        <v>0</v>
      </c>
      <c r="U1091" s="246">
        <f>IF(L1091="nio",0,IF(O1091&gt;0,O1091*J1091/AA1091,0))*VLOOKUP(B1091,'2-Kosten per locatie'!$A$14:$C$56,3,FALSE)</f>
        <v>0</v>
      </c>
      <c r="V1091" s="246">
        <f>IF(L1091="nio",0,IF(P1091&gt;0,P1091*J1091/Z1091,0))*VLOOKUP(B1091,'2-Kosten per locatie'!$A$14:$C$56,3,FALSE)</f>
        <v>0</v>
      </c>
      <c r="W1091" s="246">
        <f>IF(L1091="nio",0,IF(Q1091&gt;0,Q1091*J1091/AA1091,0))*VLOOKUP(B1091,'2-Kosten per locatie'!$A$14:$C$56,3,FALSE)</f>
        <v>0</v>
      </c>
      <c r="X1091" s="337">
        <f>IF(L1091="nio",0,IF(L1091&gt;0,VLOOKUP(H1091,'3-Productie normen'!A:L,VLOOKUP(L1091,'3-Productie normen'!$B$35:$C$38,2,FALSE),FALSE)))</f>
        <v>0</v>
      </c>
      <c r="Y1091" s="337">
        <f t="shared" si="265"/>
        <v>0</v>
      </c>
      <c r="Z1091" s="337">
        <f t="shared" si="266"/>
        <v>0</v>
      </c>
      <c r="AA1091" s="337">
        <f t="shared" si="267"/>
        <v>0</v>
      </c>
      <c r="AB1091" s="338" t="str">
        <f>VLOOKUP(H1091,'3-Productie normen'!A:O,12,FALSE)</f>
        <v>V</v>
      </c>
      <c r="AC1091" s="338"/>
      <c r="AE1091" s="339">
        <f t="shared" si="248"/>
        <v>4201.6911</v>
      </c>
    </row>
    <row r="1092" spans="1:31" ht="14.1" customHeight="1">
      <c r="A1092" s="71">
        <v>1092</v>
      </c>
      <c r="B1092" s="482" t="s">
        <v>73</v>
      </c>
      <c r="C1092" s="482"/>
      <c r="D1092" s="485" t="s">
        <v>231</v>
      </c>
      <c r="E1092" s="334" t="s">
        <v>318</v>
      </c>
      <c r="F1092" s="513" t="s">
        <v>185</v>
      </c>
      <c r="G1092" s="482" t="s">
        <v>133</v>
      </c>
      <c r="H1092" s="482" t="s">
        <v>133</v>
      </c>
      <c r="I1092" s="505" t="s">
        <v>187</v>
      </c>
      <c r="J1092" s="341">
        <v>9.8290500000000005</v>
      </c>
      <c r="K1092" s="336">
        <f t="shared" si="264"/>
        <v>730</v>
      </c>
      <c r="L1092" s="247">
        <v>255</v>
      </c>
      <c r="M1092" s="247">
        <v>255</v>
      </c>
      <c r="N1092" s="247">
        <v>102</v>
      </c>
      <c r="O1092" s="247">
        <v>102</v>
      </c>
      <c r="P1092" s="247">
        <v>8</v>
      </c>
      <c r="Q1092" s="247">
        <v>8</v>
      </c>
      <c r="R1092" s="246" t="e">
        <f>IF(L1092="nio",0,IF(L1092&gt;0,L1092*J1092/X1092,0))*VLOOKUP(B1092,'2-Kosten per locatie'!$A$14:$C$56,3,FALSE)</f>
        <v>#DIV/0!</v>
      </c>
      <c r="S1092" s="246" t="e">
        <f>IF(L1092="nio",0,IF(M1092&gt;0,M1092*J1092/Y1092,0))*VLOOKUP(B1092,'2-Kosten per locatie'!$A$14:$C$56,3,FALSE)</f>
        <v>#DIV/0!</v>
      </c>
      <c r="T1092" s="246" t="e">
        <f>IF(L1092="nio",0,IF(N1092&gt;0,N1092*J1092/Z1092,0))*VLOOKUP(B1092,'2-Kosten per locatie'!$A$14:$C$56,3,FALSE)</f>
        <v>#DIV/0!</v>
      </c>
      <c r="U1092" s="246" t="e">
        <f>IF(L1092="nio",0,IF(O1092&gt;0,O1092*J1092/AA1092,0))*VLOOKUP(B1092,'2-Kosten per locatie'!$A$14:$C$56,3,FALSE)</f>
        <v>#DIV/0!</v>
      </c>
      <c r="V1092" s="246" t="e">
        <f>IF(L1092="nio",0,IF(P1092&gt;0,P1092*J1092/Z1092,0))*VLOOKUP(B1092,'2-Kosten per locatie'!$A$14:$C$56,3,FALSE)</f>
        <v>#DIV/0!</v>
      </c>
      <c r="W1092" s="246" t="e">
        <f>IF(L1092="nio",0,IF(Q1092&gt;0,Q1092*J1092/AA1092,0))*VLOOKUP(B1092,'2-Kosten per locatie'!$A$14:$C$56,3,FALSE)</f>
        <v>#DIV/0!</v>
      </c>
      <c r="X1092" s="337">
        <f>IF(L1092="nio",0,IF(L1092&gt;0,VLOOKUP(H1092,'3-Productie normen'!A:L,VLOOKUP(L1092,'3-Productie normen'!$B$35:$C$38,2,FALSE),FALSE)))</f>
        <v>0</v>
      </c>
      <c r="Y1092" s="337">
        <f t="shared" si="265"/>
        <v>0</v>
      </c>
      <c r="Z1092" s="337">
        <f t="shared" si="266"/>
        <v>0</v>
      </c>
      <c r="AA1092" s="337">
        <f t="shared" si="267"/>
        <v>0</v>
      </c>
      <c r="AB1092" s="338" t="str">
        <f>VLOOKUP(H1092,'3-Productie normen'!A:O,12,FALSE)</f>
        <v>V</v>
      </c>
      <c r="AC1092" s="338"/>
      <c r="AE1092" s="339">
        <f t="shared" si="248"/>
        <v>7175.2065000000002</v>
      </c>
    </row>
    <row r="1093" spans="1:31" ht="14.1" customHeight="1">
      <c r="A1093" s="71">
        <v>1093</v>
      </c>
      <c r="B1093" s="482" t="s">
        <v>73</v>
      </c>
      <c r="C1093" s="482"/>
      <c r="D1093" s="485" t="s">
        <v>231</v>
      </c>
      <c r="E1093" s="334" t="s">
        <v>320</v>
      </c>
      <c r="F1093" s="513" t="s">
        <v>197</v>
      </c>
      <c r="G1093" s="482" t="s">
        <v>1009</v>
      </c>
      <c r="H1093" s="482" t="s">
        <v>148</v>
      </c>
      <c r="I1093" s="505" t="s">
        <v>332</v>
      </c>
      <c r="J1093" s="341">
        <v>1.9342600000000001</v>
      </c>
      <c r="K1093" s="336">
        <f t="shared" si="264"/>
        <v>0</v>
      </c>
      <c r="L1093" s="247" t="s">
        <v>199</v>
      </c>
      <c r="M1093" s="247"/>
      <c r="N1093" s="247"/>
      <c r="O1093" s="247"/>
      <c r="P1093" s="247"/>
      <c r="Q1093" s="247"/>
      <c r="R1093" s="246">
        <f>IF(L1093="nio",0,IF(L1093&gt;0,L1093*J1093/X1093,0))*VLOOKUP(B1093,'2-Kosten per locatie'!$A$14:$C$56,3,FALSE)</f>
        <v>0</v>
      </c>
      <c r="S1093" s="246">
        <f>IF(L1093="nio",0,IF(M1093&gt;0,M1093*J1093/Y1093,0))*VLOOKUP(B1093,'2-Kosten per locatie'!$A$14:$C$56,3,FALSE)</f>
        <v>0</v>
      </c>
      <c r="T1093" s="246">
        <f>IF(L1093="nio",0,IF(N1093&gt;0,N1093*J1093/Z1093,0))*VLOOKUP(B1093,'2-Kosten per locatie'!$A$14:$C$56,3,FALSE)</f>
        <v>0</v>
      </c>
      <c r="U1093" s="246">
        <f>IF(L1093="nio",0,IF(O1093&gt;0,O1093*J1093/AA1093,0))*VLOOKUP(B1093,'2-Kosten per locatie'!$A$14:$C$56,3,FALSE)</f>
        <v>0</v>
      </c>
      <c r="V1093" s="246">
        <f>IF(L1093="nio",0,IF(P1093&gt;0,P1093*J1093/Z1093,0))*VLOOKUP(B1093,'2-Kosten per locatie'!$A$14:$C$56,3,FALSE)</f>
        <v>0</v>
      </c>
      <c r="W1093" s="246">
        <f>IF(L1093="nio",0,IF(Q1093&gt;0,Q1093*J1093/AA1093,0))*VLOOKUP(B1093,'2-Kosten per locatie'!$A$14:$C$56,3,FALSE)</f>
        <v>0</v>
      </c>
      <c r="X1093" s="337">
        <f>IF(L1093="nio",0,IF(L1093&gt;0,VLOOKUP(H1093,'3-Productie normen'!A:L,VLOOKUP(L1093,'3-Productie normen'!$B$35:$C$38,2,FALSE),FALSE)))</f>
        <v>0</v>
      </c>
      <c r="Y1093" s="337">
        <f t="shared" si="265"/>
        <v>0</v>
      </c>
      <c r="Z1093" s="337">
        <f t="shared" si="266"/>
        <v>0</v>
      </c>
      <c r="AA1093" s="337">
        <f t="shared" si="267"/>
        <v>0</v>
      </c>
      <c r="AB1093" s="338">
        <f>VLOOKUP(H1093,'3-Productie normen'!A:O,12,FALSE)</f>
        <v>0</v>
      </c>
      <c r="AC1093" s="338"/>
      <c r="AE1093" s="339">
        <f t="shared" si="248"/>
        <v>0</v>
      </c>
    </row>
    <row r="1094" spans="1:31" ht="14.1" customHeight="1">
      <c r="A1094" s="71">
        <v>1094</v>
      </c>
      <c r="B1094" s="482" t="s">
        <v>73</v>
      </c>
      <c r="C1094" s="482"/>
      <c r="D1094" s="485" t="s">
        <v>231</v>
      </c>
      <c r="E1094" s="334" t="s">
        <v>570</v>
      </c>
      <c r="F1094" s="513" t="s">
        <v>197</v>
      </c>
      <c r="G1094" s="482" t="s">
        <v>1126</v>
      </c>
      <c r="H1094" s="482" t="s">
        <v>146</v>
      </c>
      <c r="I1094" s="505" t="s">
        <v>332</v>
      </c>
      <c r="J1094" s="341">
        <v>13.989369999999999</v>
      </c>
      <c r="K1094" s="336">
        <f t="shared" si="264"/>
        <v>255</v>
      </c>
      <c r="L1094" s="247">
        <v>255</v>
      </c>
      <c r="M1094" s="247"/>
      <c r="N1094" s="247"/>
      <c r="O1094" s="247"/>
      <c r="P1094" s="247"/>
      <c r="Q1094" s="247"/>
      <c r="R1094" s="246" t="e">
        <f>IF(L1094="nio",0,IF(L1094&gt;0,L1094*J1094/X1094,0))*VLOOKUP(B1094,'2-Kosten per locatie'!$A$14:$C$56,3,FALSE)</f>
        <v>#DIV/0!</v>
      </c>
      <c r="S1094" s="246">
        <f>IF(L1094="nio",0,IF(M1094&gt;0,M1094*J1094/Y1094,0))*VLOOKUP(B1094,'2-Kosten per locatie'!$A$14:$C$56,3,FALSE)</f>
        <v>0</v>
      </c>
      <c r="T1094" s="246">
        <f>IF(L1094="nio",0,IF(N1094&gt;0,N1094*J1094/Z1094,0))*VLOOKUP(B1094,'2-Kosten per locatie'!$A$14:$C$56,3,FALSE)</f>
        <v>0</v>
      </c>
      <c r="U1094" s="246">
        <f>IF(L1094="nio",0,IF(O1094&gt;0,O1094*J1094/AA1094,0))*VLOOKUP(B1094,'2-Kosten per locatie'!$A$14:$C$56,3,FALSE)</f>
        <v>0</v>
      </c>
      <c r="V1094" s="246">
        <f>IF(L1094="nio",0,IF(P1094&gt;0,P1094*J1094/Z1094,0))*VLOOKUP(B1094,'2-Kosten per locatie'!$A$14:$C$56,3,FALSE)</f>
        <v>0</v>
      </c>
      <c r="W1094" s="246">
        <f>IF(L1094="nio",0,IF(Q1094&gt;0,Q1094*J1094/AA1094,0))*VLOOKUP(B1094,'2-Kosten per locatie'!$A$14:$C$56,3,FALSE)</f>
        <v>0</v>
      </c>
      <c r="X1094" s="337">
        <f>IF(L1094="nio",0,IF(L1094&gt;0,VLOOKUP(H1094,'3-Productie normen'!A:L,VLOOKUP(L1094,'3-Productie normen'!$B$35:$C$38,2,FALSE),FALSE)))</f>
        <v>0</v>
      </c>
      <c r="Y1094" s="337">
        <f t="shared" si="265"/>
        <v>0</v>
      </c>
      <c r="Z1094" s="337">
        <f t="shared" si="266"/>
        <v>0</v>
      </c>
      <c r="AA1094" s="337">
        <f t="shared" si="267"/>
        <v>0</v>
      </c>
      <c r="AB1094" s="338" t="str">
        <f>VLOOKUP(H1094,'3-Productie normen'!A:O,12,FALSE)</f>
        <v>V</v>
      </c>
      <c r="AC1094" s="338"/>
      <c r="AE1094" s="339">
        <f t="shared" si="248"/>
        <v>3567.28935</v>
      </c>
    </row>
    <row r="1095" spans="1:31" ht="14.1" customHeight="1">
      <c r="A1095" s="71">
        <v>1095</v>
      </c>
      <c r="B1095" s="482" t="s">
        <v>73</v>
      </c>
      <c r="C1095" s="482"/>
      <c r="D1095" s="485" t="s">
        <v>231</v>
      </c>
      <c r="E1095" s="334" t="s">
        <v>571</v>
      </c>
      <c r="F1095" s="513" t="s">
        <v>197</v>
      </c>
      <c r="G1095" s="482" t="s">
        <v>1127</v>
      </c>
      <c r="H1095" s="482" t="s">
        <v>146</v>
      </c>
      <c r="I1095" s="505" t="s">
        <v>332</v>
      </c>
      <c r="J1095" s="341">
        <v>13.99738</v>
      </c>
      <c r="K1095" s="336">
        <f t="shared" si="264"/>
        <v>255</v>
      </c>
      <c r="L1095" s="247">
        <v>255</v>
      </c>
      <c r="M1095" s="247"/>
      <c r="N1095" s="247"/>
      <c r="O1095" s="247"/>
      <c r="P1095" s="247"/>
      <c r="Q1095" s="247"/>
      <c r="R1095" s="246" t="e">
        <f>IF(L1095="nio",0,IF(L1095&gt;0,L1095*J1095/X1095,0))*VLOOKUP(B1095,'2-Kosten per locatie'!$A$14:$C$56,3,FALSE)</f>
        <v>#DIV/0!</v>
      </c>
      <c r="S1095" s="246">
        <f>IF(L1095="nio",0,IF(M1095&gt;0,M1095*J1095/Y1095,0))*VLOOKUP(B1095,'2-Kosten per locatie'!$A$14:$C$56,3,FALSE)</f>
        <v>0</v>
      </c>
      <c r="T1095" s="246">
        <f>IF(L1095="nio",0,IF(N1095&gt;0,N1095*J1095/Z1095,0))*VLOOKUP(B1095,'2-Kosten per locatie'!$A$14:$C$56,3,FALSE)</f>
        <v>0</v>
      </c>
      <c r="U1095" s="246">
        <f>IF(L1095="nio",0,IF(O1095&gt;0,O1095*J1095/AA1095,0))*VLOOKUP(B1095,'2-Kosten per locatie'!$A$14:$C$56,3,FALSE)</f>
        <v>0</v>
      </c>
      <c r="V1095" s="246">
        <f>IF(L1095="nio",0,IF(P1095&gt;0,P1095*J1095/Z1095,0))*VLOOKUP(B1095,'2-Kosten per locatie'!$A$14:$C$56,3,FALSE)</f>
        <v>0</v>
      </c>
      <c r="W1095" s="246">
        <f>IF(L1095="nio",0,IF(Q1095&gt;0,Q1095*J1095/AA1095,0))*VLOOKUP(B1095,'2-Kosten per locatie'!$A$14:$C$56,3,FALSE)</f>
        <v>0</v>
      </c>
      <c r="X1095" s="337">
        <f>IF(L1095="nio",0,IF(L1095&gt;0,VLOOKUP(H1095,'3-Productie normen'!A:L,VLOOKUP(L1095,'3-Productie normen'!$B$35:$C$38,2,FALSE),FALSE)))</f>
        <v>0</v>
      </c>
      <c r="Y1095" s="337">
        <f t="shared" si="265"/>
        <v>0</v>
      </c>
      <c r="Z1095" s="337">
        <f t="shared" si="266"/>
        <v>0</v>
      </c>
      <c r="AA1095" s="337">
        <f t="shared" si="267"/>
        <v>0</v>
      </c>
      <c r="AB1095" s="338" t="str">
        <f>VLOOKUP(H1095,'3-Productie normen'!A:O,12,FALSE)</f>
        <v>V</v>
      </c>
      <c r="AC1095" s="338"/>
      <c r="AE1095" s="339">
        <f t="shared" si="248"/>
        <v>3569.3319000000001</v>
      </c>
    </row>
    <row r="1096" spans="1:31" ht="14.1" customHeight="1">
      <c r="A1096" s="71">
        <v>1096</v>
      </c>
      <c r="B1096" s="482" t="s">
        <v>73</v>
      </c>
      <c r="C1096" s="482"/>
      <c r="D1096" s="485" t="s">
        <v>231</v>
      </c>
      <c r="E1096" s="334" t="s">
        <v>574</v>
      </c>
      <c r="F1096" s="513" t="s">
        <v>197</v>
      </c>
      <c r="G1096" s="482" t="s">
        <v>1128</v>
      </c>
      <c r="H1096" s="482" t="s">
        <v>146</v>
      </c>
      <c r="I1096" s="505" t="s">
        <v>332</v>
      </c>
      <c r="J1096" s="341">
        <v>29.54007</v>
      </c>
      <c r="K1096" s="336">
        <f t="shared" si="264"/>
        <v>255</v>
      </c>
      <c r="L1096" s="247">
        <v>255</v>
      </c>
      <c r="M1096" s="247"/>
      <c r="N1096" s="247"/>
      <c r="O1096" s="247"/>
      <c r="P1096" s="247"/>
      <c r="Q1096" s="247"/>
      <c r="R1096" s="246" t="e">
        <f>IF(L1096="nio",0,IF(L1096&gt;0,L1096*J1096/X1096,0))*VLOOKUP(B1096,'2-Kosten per locatie'!$A$14:$C$56,3,FALSE)</f>
        <v>#DIV/0!</v>
      </c>
      <c r="S1096" s="246">
        <f>IF(L1096="nio",0,IF(M1096&gt;0,M1096*J1096/Y1096,0))*VLOOKUP(B1096,'2-Kosten per locatie'!$A$14:$C$56,3,FALSE)</f>
        <v>0</v>
      </c>
      <c r="T1096" s="246">
        <f>IF(L1096="nio",0,IF(N1096&gt;0,N1096*J1096/Z1096,0))*VLOOKUP(B1096,'2-Kosten per locatie'!$A$14:$C$56,3,FALSE)</f>
        <v>0</v>
      </c>
      <c r="U1096" s="246">
        <f>IF(L1096="nio",0,IF(O1096&gt;0,O1096*J1096/AA1096,0))*VLOOKUP(B1096,'2-Kosten per locatie'!$A$14:$C$56,3,FALSE)</f>
        <v>0</v>
      </c>
      <c r="V1096" s="246">
        <f>IF(L1096="nio",0,IF(P1096&gt;0,P1096*J1096/Z1096,0))*VLOOKUP(B1096,'2-Kosten per locatie'!$A$14:$C$56,3,FALSE)</f>
        <v>0</v>
      </c>
      <c r="W1096" s="246">
        <f>IF(L1096="nio",0,IF(Q1096&gt;0,Q1096*J1096/AA1096,0))*VLOOKUP(B1096,'2-Kosten per locatie'!$A$14:$C$56,3,FALSE)</f>
        <v>0</v>
      </c>
      <c r="X1096" s="337">
        <f>IF(L1096="nio",0,IF(L1096&gt;0,VLOOKUP(H1096,'3-Productie normen'!A:L,VLOOKUP(L1096,'3-Productie normen'!$B$35:$C$38,2,FALSE),FALSE)))</f>
        <v>0</v>
      </c>
      <c r="Y1096" s="337">
        <f t="shared" si="265"/>
        <v>0</v>
      </c>
      <c r="Z1096" s="337">
        <f t="shared" si="266"/>
        <v>0</v>
      </c>
      <c r="AA1096" s="337">
        <f t="shared" si="267"/>
        <v>0</v>
      </c>
      <c r="AB1096" s="338" t="str">
        <f>VLOOKUP(H1096,'3-Productie normen'!A:O,12,FALSE)</f>
        <v>V</v>
      </c>
      <c r="AC1096" s="338"/>
      <c r="AE1096" s="339">
        <f t="shared" si="248"/>
        <v>7532.71785</v>
      </c>
    </row>
    <row r="1097" spans="1:31" ht="14.1" customHeight="1">
      <c r="A1097" s="71">
        <v>1097</v>
      </c>
      <c r="B1097" s="482" t="s">
        <v>73</v>
      </c>
      <c r="C1097" s="482"/>
      <c r="D1097" s="485" t="s">
        <v>231</v>
      </c>
      <c r="E1097" s="334" t="s">
        <v>575</v>
      </c>
      <c r="F1097" s="513" t="s">
        <v>197</v>
      </c>
      <c r="G1097" s="482" t="s">
        <v>1129</v>
      </c>
      <c r="H1097" s="482" t="s">
        <v>146</v>
      </c>
      <c r="I1097" s="505" t="s">
        <v>332</v>
      </c>
      <c r="J1097" s="341">
        <v>21.11073</v>
      </c>
      <c r="K1097" s="336">
        <f t="shared" si="264"/>
        <v>255</v>
      </c>
      <c r="L1097" s="247">
        <v>255</v>
      </c>
      <c r="M1097" s="247"/>
      <c r="N1097" s="247"/>
      <c r="O1097" s="247"/>
      <c r="P1097" s="247"/>
      <c r="Q1097" s="247"/>
      <c r="R1097" s="246" t="e">
        <f>IF(L1097="nio",0,IF(L1097&gt;0,L1097*J1097/X1097,0))*VLOOKUP(B1097,'2-Kosten per locatie'!$A$14:$C$56,3,FALSE)</f>
        <v>#DIV/0!</v>
      </c>
      <c r="S1097" s="246">
        <f>IF(L1097="nio",0,IF(M1097&gt;0,M1097*J1097/Y1097,0))*VLOOKUP(B1097,'2-Kosten per locatie'!$A$14:$C$56,3,FALSE)</f>
        <v>0</v>
      </c>
      <c r="T1097" s="246">
        <f>IF(L1097="nio",0,IF(N1097&gt;0,N1097*J1097/Z1097,0))*VLOOKUP(B1097,'2-Kosten per locatie'!$A$14:$C$56,3,FALSE)</f>
        <v>0</v>
      </c>
      <c r="U1097" s="246">
        <f>IF(L1097="nio",0,IF(O1097&gt;0,O1097*J1097/AA1097,0))*VLOOKUP(B1097,'2-Kosten per locatie'!$A$14:$C$56,3,FALSE)</f>
        <v>0</v>
      </c>
      <c r="V1097" s="246">
        <f>IF(L1097="nio",0,IF(P1097&gt;0,P1097*J1097/Z1097,0))*VLOOKUP(B1097,'2-Kosten per locatie'!$A$14:$C$56,3,FALSE)</f>
        <v>0</v>
      </c>
      <c r="W1097" s="246">
        <f>IF(L1097="nio",0,IF(Q1097&gt;0,Q1097*J1097/AA1097,0))*VLOOKUP(B1097,'2-Kosten per locatie'!$A$14:$C$56,3,FALSE)</f>
        <v>0</v>
      </c>
      <c r="X1097" s="337">
        <f>IF(L1097="nio",0,IF(L1097&gt;0,VLOOKUP(H1097,'3-Productie normen'!A:L,VLOOKUP(L1097,'3-Productie normen'!$B$35:$C$38,2,FALSE),FALSE)))</f>
        <v>0</v>
      </c>
      <c r="Y1097" s="337">
        <f t="shared" si="265"/>
        <v>0</v>
      </c>
      <c r="Z1097" s="337">
        <f t="shared" si="266"/>
        <v>0</v>
      </c>
      <c r="AA1097" s="337">
        <f t="shared" si="267"/>
        <v>0</v>
      </c>
      <c r="AB1097" s="338" t="str">
        <f>VLOOKUP(H1097,'3-Productie normen'!A:O,12,FALSE)</f>
        <v>V</v>
      </c>
      <c r="AC1097" s="338"/>
      <c r="AE1097" s="339">
        <f t="shared" si="248"/>
        <v>5383.2361499999997</v>
      </c>
    </row>
    <row r="1098" spans="1:31" ht="14.1" customHeight="1">
      <c r="A1098" s="71">
        <v>1098</v>
      </c>
      <c r="B1098" s="482" t="s">
        <v>73</v>
      </c>
      <c r="C1098" s="482"/>
      <c r="D1098" s="485" t="s">
        <v>231</v>
      </c>
      <c r="E1098" s="334" t="s">
        <v>577</v>
      </c>
      <c r="F1098" s="513" t="s">
        <v>197</v>
      </c>
      <c r="G1098" s="482" t="s">
        <v>1130</v>
      </c>
      <c r="H1098" s="482" t="s">
        <v>146</v>
      </c>
      <c r="I1098" s="505" t="s">
        <v>332</v>
      </c>
      <c r="J1098" s="341">
        <v>431.42716000000001</v>
      </c>
      <c r="K1098" s="336">
        <f t="shared" si="264"/>
        <v>156</v>
      </c>
      <c r="L1098" s="247">
        <v>156</v>
      </c>
      <c r="M1098" s="247"/>
      <c r="N1098" s="247"/>
      <c r="O1098" s="247"/>
      <c r="P1098" s="247"/>
      <c r="Q1098" s="247"/>
      <c r="R1098" s="246" t="e">
        <f>IF(L1098="nio",0,IF(L1098&gt;0,L1098*J1098/X1098,0))*VLOOKUP(B1098,'2-Kosten per locatie'!$A$14:$C$56,3,FALSE)</f>
        <v>#DIV/0!</v>
      </c>
      <c r="S1098" s="246">
        <f>IF(L1098="nio",0,IF(M1098&gt;0,M1098*J1098/Y1098,0))*VLOOKUP(B1098,'2-Kosten per locatie'!$A$14:$C$56,3,FALSE)</f>
        <v>0</v>
      </c>
      <c r="T1098" s="246">
        <f>IF(L1098="nio",0,IF(N1098&gt;0,N1098*J1098/Z1098,0))*VLOOKUP(B1098,'2-Kosten per locatie'!$A$14:$C$56,3,FALSE)</f>
        <v>0</v>
      </c>
      <c r="U1098" s="246">
        <f>IF(L1098="nio",0,IF(O1098&gt;0,O1098*J1098/AA1098,0))*VLOOKUP(B1098,'2-Kosten per locatie'!$A$14:$C$56,3,FALSE)</f>
        <v>0</v>
      </c>
      <c r="V1098" s="246">
        <f>IF(L1098="nio",0,IF(P1098&gt;0,P1098*J1098/Z1098,0))*VLOOKUP(B1098,'2-Kosten per locatie'!$A$14:$C$56,3,FALSE)</f>
        <v>0</v>
      </c>
      <c r="W1098" s="246">
        <f>IF(L1098="nio",0,IF(Q1098&gt;0,Q1098*J1098/AA1098,0))*VLOOKUP(B1098,'2-Kosten per locatie'!$A$14:$C$56,3,FALSE)</f>
        <v>0</v>
      </c>
      <c r="X1098" s="337">
        <f>IF(L1098="nio",0,IF(L1098&gt;0,VLOOKUP(H1098,'3-Productie normen'!A:L,VLOOKUP(L1098,'3-Productie normen'!$B$35:$C$38,2,FALSE),FALSE)))</f>
        <v>0</v>
      </c>
      <c r="Y1098" s="337">
        <f t="shared" si="265"/>
        <v>0</v>
      </c>
      <c r="Z1098" s="337">
        <f t="shared" si="266"/>
        <v>0</v>
      </c>
      <c r="AA1098" s="337">
        <f t="shared" si="267"/>
        <v>0</v>
      </c>
      <c r="AB1098" s="338" t="str">
        <f>VLOOKUP(H1098,'3-Productie normen'!A:O,12,FALSE)</f>
        <v>V</v>
      </c>
      <c r="AC1098" s="338"/>
      <c r="AE1098" s="339">
        <f t="shared" ref="AE1098:AE1161" si="268">K1098*J1098</f>
        <v>67302.636960000003</v>
      </c>
    </row>
    <row r="1099" spans="1:31" ht="14.1" customHeight="1">
      <c r="A1099" s="71">
        <v>1099</v>
      </c>
      <c r="B1099" s="482" t="s">
        <v>73</v>
      </c>
      <c r="C1099" s="482"/>
      <c r="D1099" s="485" t="s">
        <v>231</v>
      </c>
      <c r="E1099" s="334" t="s">
        <v>578</v>
      </c>
      <c r="F1099" s="513" t="s">
        <v>197</v>
      </c>
      <c r="G1099" s="482" t="s">
        <v>1131</v>
      </c>
      <c r="H1099" s="482" t="s">
        <v>146</v>
      </c>
      <c r="I1099" s="505" t="s">
        <v>332</v>
      </c>
      <c r="J1099" s="341">
        <v>551.21657000000005</v>
      </c>
      <c r="K1099" s="336">
        <f t="shared" si="264"/>
        <v>156</v>
      </c>
      <c r="L1099" s="247">
        <v>156</v>
      </c>
      <c r="M1099" s="247"/>
      <c r="N1099" s="247"/>
      <c r="O1099" s="247"/>
      <c r="P1099" s="247"/>
      <c r="Q1099" s="247"/>
      <c r="R1099" s="246" t="e">
        <f>IF(L1099="nio",0,IF(L1099&gt;0,L1099*J1099/X1099,0))*VLOOKUP(B1099,'2-Kosten per locatie'!$A$14:$C$56,3,FALSE)</f>
        <v>#DIV/0!</v>
      </c>
      <c r="S1099" s="246">
        <f>IF(L1099="nio",0,IF(M1099&gt;0,M1099*J1099/Y1099,0))*VLOOKUP(B1099,'2-Kosten per locatie'!$A$14:$C$56,3,FALSE)</f>
        <v>0</v>
      </c>
      <c r="T1099" s="246">
        <f>IF(L1099="nio",0,IF(N1099&gt;0,N1099*J1099/Z1099,0))*VLOOKUP(B1099,'2-Kosten per locatie'!$A$14:$C$56,3,FALSE)</f>
        <v>0</v>
      </c>
      <c r="U1099" s="246">
        <f>IF(L1099="nio",0,IF(O1099&gt;0,O1099*J1099/AA1099,0))*VLOOKUP(B1099,'2-Kosten per locatie'!$A$14:$C$56,3,FALSE)</f>
        <v>0</v>
      </c>
      <c r="V1099" s="246">
        <f>IF(L1099="nio",0,IF(P1099&gt;0,P1099*J1099/Z1099,0))*VLOOKUP(B1099,'2-Kosten per locatie'!$A$14:$C$56,3,FALSE)</f>
        <v>0</v>
      </c>
      <c r="W1099" s="246">
        <f>IF(L1099="nio",0,IF(Q1099&gt;0,Q1099*J1099/AA1099,0))*VLOOKUP(B1099,'2-Kosten per locatie'!$A$14:$C$56,3,FALSE)</f>
        <v>0</v>
      </c>
      <c r="X1099" s="337">
        <f>IF(L1099="nio",0,IF(L1099&gt;0,VLOOKUP(H1099,'3-Productie normen'!A:L,VLOOKUP(L1099,'3-Productie normen'!$B$35:$C$38,2,FALSE),FALSE)))</f>
        <v>0</v>
      </c>
      <c r="Y1099" s="337">
        <f t="shared" si="265"/>
        <v>0</v>
      </c>
      <c r="Z1099" s="337">
        <f t="shared" si="266"/>
        <v>0</v>
      </c>
      <c r="AA1099" s="337">
        <f t="shared" si="267"/>
        <v>0</v>
      </c>
      <c r="AB1099" s="338" t="str">
        <f>VLOOKUP(H1099,'3-Productie normen'!A:O,12,FALSE)</f>
        <v>V</v>
      </c>
      <c r="AC1099" s="338"/>
      <c r="AE1099" s="339">
        <f t="shared" si="268"/>
        <v>85989.784920000006</v>
      </c>
    </row>
    <row r="1100" spans="1:31" ht="14.1" customHeight="1">
      <c r="A1100" s="71">
        <v>1100</v>
      </c>
      <c r="B1100" s="482" t="s">
        <v>57</v>
      </c>
      <c r="C1100" s="482"/>
      <c r="D1100" s="485" t="s">
        <v>231</v>
      </c>
      <c r="E1100" s="334" t="s">
        <v>812</v>
      </c>
      <c r="F1100" s="513" t="s">
        <v>185</v>
      </c>
      <c r="G1100" s="482" t="s">
        <v>1073</v>
      </c>
      <c r="H1100" s="482" t="s">
        <v>141</v>
      </c>
      <c r="I1100" s="500" t="s">
        <v>1074</v>
      </c>
      <c r="J1100" s="341">
        <v>16.399999999999999</v>
      </c>
      <c r="K1100" s="336">
        <f t="shared" si="260"/>
        <v>730</v>
      </c>
      <c r="L1100" s="247">
        <v>255</v>
      </c>
      <c r="M1100" s="247">
        <v>255</v>
      </c>
      <c r="N1100" s="247">
        <v>102</v>
      </c>
      <c r="O1100" s="247">
        <v>102</v>
      </c>
      <c r="P1100" s="247">
        <v>8</v>
      </c>
      <c r="Q1100" s="247">
        <v>8</v>
      </c>
      <c r="R1100" s="246" t="e">
        <f>IF(L1100="nio",0,IF(L1100&gt;0,L1100*J1100/X1100,0))*VLOOKUP(B1100,'2-Kosten per locatie'!$A$14:$C$56,3,FALSE)</f>
        <v>#DIV/0!</v>
      </c>
      <c r="S1100" s="246" t="e">
        <f>IF(L1100="nio",0,IF(M1100&gt;0,M1100*J1100/Y1100,0))*VLOOKUP(B1100,'2-Kosten per locatie'!$A$14:$C$56,3,FALSE)</f>
        <v>#DIV/0!</v>
      </c>
      <c r="T1100" s="246" t="e">
        <f>IF(L1100="nio",0,IF(N1100&gt;0,N1100*J1100/Z1100,0))*VLOOKUP(B1100,'2-Kosten per locatie'!$A$14:$C$56,3,FALSE)</f>
        <v>#DIV/0!</v>
      </c>
      <c r="U1100" s="246" t="e">
        <f>IF(L1100="nio",0,IF(O1100&gt;0,O1100*J1100/AA1100,0))*VLOOKUP(B1100,'2-Kosten per locatie'!$A$14:$C$56,3,FALSE)</f>
        <v>#DIV/0!</v>
      </c>
      <c r="V1100" s="246" t="e">
        <f>IF(L1100="nio",0,IF(P1100&gt;0,P1100*J1100/Z1100,0))*VLOOKUP(B1100,'2-Kosten per locatie'!$A$14:$C$56,3,FALSE)</f>
        <v>#DIV/0!</v>
      </c>
      <c r="W1100" s="246" t="e">
        <f>IF(L1100="nio",0,IF(Q1100&gt;0,Q1100*J1100/AA1100,0))*VLOOKUP(B1100,'2-Kosten per locatie'!$A$14:$C$56,3,FALSE)</f>
        <v>#DIV/0!</v>
      </c>
      <c r="X1100" s="337">
        <f>IF(L1100="nio",0,IF(L1100&gt;0,VLOOKUP(H1100,'3-Productie normen'!A:L,VLOOKUP(L1100,'3-Productie normen'!$B$35:$C$38,2,FALSE),FALSE)))</f>
        <v>0</v>
      </c>
      <c r="Y1100" s="337">
        <f t="shared" si="238"/>
        <v>0</v>
      </c>
      <c r="Z1100" s="337">
        <f t="shared" si="239"/>
        <v>0</v>
      </c>
      <c r="AA1100" s="337">
        <f t="shared" si="240"/>
        <v>0</v>
      </c>
      <c r="AB1100" s="338" t="str">
        <f>VLOOKUP(H1100,'3-Productie normen'!A:O,12,FALSE)</f>
        <v>S</v>
      </c>
      <c r="AC1100" s="338"/>
      <c r="AE1100" s="339">
        <f t="shared" si="268"/>
        <v>11971.999999999998</v>
      </c>
    </row>
    <row r="1101" spans="1:31" ht="14.1" customHeight="1">
      <c r="A1101" s="71">
        <v>1101</v>
      </c>
      <c r="B1101" s="482" t="s">
        <v>59</v>
      </c>
      <c r="C1101" s="482"/>
      <c r="D1101" s="485" t="s">
        <v>231</v>
      </c>
      <c r="E1101" s="334" t="s">
        <v>916</v>
      </c>
      <c r="F1101" s="513" t="s">
        <v>185</v>
      </c>
      <c r="G1101" s="298" t="s">
        <v>1005</v>
      </c>
      <c r="H1101" s="314" t="s">
        <v>135</v>
      </c>
      <c r="I1101" s="459" t="s">
        <v>225</v>
      </c>
      <c r="J1101" s="341">
        <v>8.92</v>
      </c>
      <c r="K1101" s="336">
        <f t="shared" si="260"/>
        <v>730</v>
      </c>
      <c r="L1101" s="247">
        <v>255</v>
      </c>
      <c r="M1101" s="247">
        <v>255</v>
      </c>
      <c r="N1101" s="247">
        <v>102</v>
      </c>
      <c r="O1101" s="247">
        <v>102</v>
      </c>
      <c r="P1101" s="247">
        <v>8</v>
      </c>
      <c r="Q1101" s="247">
        <v>8</v>
      </c>
      <c r="R1101" s="246" t="e">
        <f>IF(L1101="nio",0,IF(L1101&gt;0,L1101*J1101/X1101,0))*VLOOKUP(B1101,'2-Kosten per locatie'!$A$14:$C$56,3,FALSE)</f>
        <v>#DIV/0!</v>
      </c>
      <c r="S1101" s="246" t="e">
        <f>IF(L1101="nio",0,IF(M1101&gt;0,M1101*J1101/Y1101,0))*VLOOKUP(B1101,'2-Kosten per locatie'!$A$14:$C$56,3,FALSE)</f>
        <v>#DIV/0!</v>
      </c>
      <c r="T1101" s="246" t="e">
        <f>IF(L1101="nio",0,IF(N1101&gt;0,N1101*J1101/Z1101,0))*VLOOKUP(B1101,'2-Kosten per locatie'!$A$14:$C$56,3,FALSE)</f>
        <v>#DIV/0!</v>
      </c>
      <c r="U1101" s="246" t="e">
        <f>IF(L1101="nio",0,IF(O1101&gt;0,O1101*J1101/AA1101,0))*VLOOKUP(B1101,'2-Kosten per locatie'!$A$14:$C$56,3,FALSE)</f>
        <v>#DIV/0!</v>
      </c>
      <c r="V1101" s="246" t="e">
        <f>IF(L1101="nio",0,IF(P1101&gt;0,P1101*J1101/Z1101,0))*VLOOKUP(B1101,'2-Kosten per locatie'!$A$14:$C$56,3,FALSE)</f>
        <v>#DIV/0!</v>
      </c>
      <c r="W1101" s="246" t="e">
        <f>IF(L1101="nio",0,IF(Q1101&gt;0,Q1101*J1101/AA1101,0))*VLOOKUP(B1101,'2-Kosten per locatie'!$A$14:$C$56,3,FALSE)</f>
        <v>#DIV/0!</v>
      </c>
      <c r="X1101" s="337">
        <f>IF(L1101="nio",0,IF(L1101&gt;0,VLOOKUP(H1101,'3-Productie normen'!A:L,VLOOKUP(L1101,'3-Productie normen'!$B$35:$C$38,2,FALSE),FALSE)))</f>
        <v>0</v>
      </c>
      <c r="Y1101" s="337">
        <f t="shared" si="238"/>
        <v>0</v>
      </c>
      <c r="Z1101" s="337">
        <f t="shared" si="239"/>
        <v>0</v>
      </c>
      <c r="AA1101" s="337">
        <f t="shared" si="240"/>
        <v>0</v>
      </c>
      <c r="AB1101" s="338" t="str">
        <f>VLOOKUP(H1101,'3-Productie normen'!A:O,12,FALSE)</f>
        <v>V</v>
      </c>
      <c r="AC1101" s="338"/>
      <c r="AE1101" s="339">
        <f t="shared" si="268"/>
        <v>6511.6</v>
      </c>
    </row>
    <row r="1102" spans="1:31" ht="14.1" customHeight="1">
      <c r="A1102" s="71">
        <v>1102</v>
      </c>
      <c r="B1102" s="482" t="s">
        <v>59</v>
      </c>
      <c r="C1102" s="482"/>
      <c r="D1102" s="485" t="s">
        <v>231</v>
      </c>
      <c r="E1102" s="334" t="s">
        <v>917</v>
      </c>
      <c r="F1102" s="513" t="s">
        <v>185</v>
      </c>
      <c r="G1102" s="298" t="s">
        <v>975</v>
      </c>
      <c r="H1102" s="317" t="s">
        <v>144</v>
      </c>
      <c r="I1102" s="459" t="s">
        <v>225</v>
      </c>
      <c r="J1102" s="341">
        <v>54.77</v>
      </c>
      <c r="K1102" s="336">
        <f t="shared" si="260"/>
        <v>730</v>
      </c>
      <c r="L1102" s="247">
        <v>255</v>
      </c>
      <c r="M1102" s="247">
        <v>255</v>
      </c>
      <c r="N1102" s="247">
        <v>102</v>
      </c>
      <c r="O1102" s="247">
        <v>102</v>
      </c>
      <c r="P1102" s="247">
        <v>8</v>
      </c>
      <c r="Q1102" s="247">
        <v>8</v>
      </c>
      <c r="R1102" s="246" t="e">
        <f>IF(L1102="nio",0,IF(L1102&gt;0,L1102*J1102/X1102,0))*VLOOKUP(B1102,'2-Kosten per locatie'!$A$14:$C$56,3,FALSE)</f>
        <v>#DIV/0!</v>
      </c>
      <c r="S1102" s="246" t="e">
        <f>IF(L1102="nio",0,IF(M1102&gt;0,M1102*J1102/Y1102,0))*VLOOKUP(B1102,'2-Kosten per locatie'!$A$14:$C$56,3,FALSE)</f>
        <v>#DIV/0!</v>
      </c>
      <c r="T1102" s="246" t="e">
        <f>IF(L1102="nio",0,IF(N1102&gt;0,N1102*J1102/Z1102,0))*VLOOKUP(B1102,'2-Kosten per locatie'!$A$14:$C$56,3,FALSE)</f>
        <v>#DIV/0!</v>
      </c>
      <c r="U1102" s="246" t="e">
        <f>IF(L1102="nio",0,IF(O1102&gt;0,O1102*J1102/AA1102,0))*VLOOKUP(B1102,'2-Kosten per locatie'!$A$14:$C$56,3,FALSE)</f>
        <v>#DIV/0!</v>
      </c>
      <c r="V1102" s="246" t="e">
        <f>IF(L1102="nio",0,IF(P1102&gt;0,P1102*J1102/Z1102,0))*VLOOKUP(B1102,'2-Kosten per locatie'!$A$14:$C$56,3,FALSE)</f>
        <v>#DIV/0!</v>
      </c>
      <c r="W1102" s="246" t="e">
        <f>IF(L1102="nio",0,IF(Q1102&gt;0,Q1102*J1102/AA1102,0))*VLOOKUP(B1102,'2-Kosten per locatie'!$A$14:$C$56,3,FALSE)</f>
        <v>#DIV/0!</v>
      </c>
      <c r="X1102" s="337">
        <f>IF(L1102="nio",0,IF(L1102&gt;0,VLOOKUP(H1102,'3-Productie normen'!A:L,VLOOKUP(L1102,'3-Productie normen'!$B$35:$C$38,2,FALSE),FALSE)))</f>
        <v>0</v>
      </c>
      <c r="Y1102" s="337">
        <f t="shared" si="238"/>
        <v>0</v>
      </c>
      <c r="Z1102" s="337">
        <f t="shared" si="239"/>
        <v>0</v>
      </c>
      <c r="AA1102" s="337">
        <f t="shared" si="240"/>
        <v>0</v>
      </c>
      <c r="AB1102" s="338" t="str">
        <f>VLOOKUP(H1102,'3-Productie normen'!A:O,12,FALSE)</f>
        <v>B</v>
      </c>
      <c r="AC1102" s="338"/>
      <c r="AE1102" s="339">
        <f t="shared" si="268"/>
        <v>39982.100000000006</v>
      </c>
    </row>
    <row r="1103" spans="1:31" ht="14.1" customHeight="1">
      <c r="A1103" s="71">
        <v>1103</v>
      </c>
      <c r="B1103" s="482" t="s">
        <v>59</v>
      </c>
      <c r="C1103" s="482"/>
      <c r="D1103" s="485" t="s">
        <v>231</v>
      </c>
      <c r="E1103" s="334" t="s">
        <v>918</v>
      </c>
      <c r="F1103" s="513" t="s">
        <v>197</v>
      </c>
      <c r="G1103" s="298" t="s">
        <v>301</v>
      </c>
      <c r="H1103" s="317" t="s">
        <v>148</v>
      </c>
      <c r="I1103" s="69" t="s">
        <v>927</v>
      </c>
      <c r="J1103" s="341">
        <v>0</v>
      </c>
      <c r="K1103" s="336">
        <f t="shared" ref="K1103" si="269">SUM(L1103:Q1103)</f>
        <v>0</v>
      </c>
      <c r="L1103" s="247" t="s">
        <v>199</v>
      </c>
      <c r="M1103" s="247"/>
      <c r="N1103" s="247"/>
      <c r="O1103" s="247"/>
      <c r="P1103" s="247"/>
      <c r="Q1103" s="247"/>
      <c r="R1103" s="246">
        <f>IF(L1103="nio",0,IF(L1103&gt;0,L1103*J1103/X1103,0))*VLOOKUP(B1103,'2-Kosten per locatie'!$A$14:$C$56,3,FALSE)</f>
        <v>0</v>
      </c>
      <c r="S1103" s="246">
        <f>IF(L1103="nio",0,IF(M1103&gt;0,M1103*J1103/Y1103,0))*VLOOKUP(B1103,'2-Kosten per locatie'!$A$14:$C$56,3,FALSE)</f>
        <v>0</v>
      </c>
      <c r="T1103" s="246">
        <f>IF(L1103="nio",0,IF(N1103&gt;0,N1103*J1103/Z1103,0))*VLOOKUP(B1103,'2-Kosten per locatie'!$A$14:$C$56,3,FALSE)</f>
        <v>0</v>
      </c>
      <c r="U1103" s="246">
        <f>IF(L1103="nio",0,IF(O1103&gt;0,O1103*J1103/AA1103,0))*VLOOKUP(B1103,'2-Kosten per locatie'!$A$14:$C$56,3,FALSE)</f>
        <v>0</v>
      </c>
      <c r="V1103" s="246">
        <f>IF(L1103="nio",0,IF(P1103&gt;0,P1103*J1103/Z1103,0))*VLOOKUP(B1103,'2-Kosten per locatie'!$A$14:$C$56,3,FALSE)</f>
        <v>0</v>
      </c>
      <c r="W1103" s="246">
        <f>IF(L1103="nio",0,IF(Q1103&gt;0,Q1103*J1103/AA1103,0))*VLOOKUP(B1103,'2-Kosten per locatie'!$A$14:$C$56,3,FALSE)</f>
        <v>0</v>
      </c>
      <c r="X1103" s="337">
        <f>IF(L1103="nio",0,IF(L1103&gt;0,VLOOKUP(H1103,'3-Productie normen'!A:L,VLOOKUP(L1103,'3-Productie normen'!$B$35:$C$38,2,FALSE),FALSE)))</f>
        <v>0</v>
      </c>
      <c r="Y1103" s="337">
        <f t="shared" si="238"/>
        <v>0</v>
      </c>
      <c r="Z1103" s="337">
        <f t="shared" si="239"/>
        <v>0</v>
      </c>
      <c r="AA1103" s="337">
        <f t="shared" si="240"/>
        <v>0</v>
      </c>
      <c r="AB1103" s="338">
        <f>VLOOKUP(H1103,'3-Productie normen'!A:O,12,FALSE)</f>
        <v>0</v>
      </c>
      <c r="AC1103" s="338"/>
      <c r="AE1103" s="339">
        <f t="shared" si="268"/>
        <v>0</v>
      </c>
    </row>
    <row r="1104" spans="1:31" ht="14.1" customHeight="1">
      <c r="A1104" s="71">
        <v>1104</v>
      </c>
      <c r="B1104" s="482" t="s">
        <v>59</v>
      </c>
      <c r="C1104" s="482"/>
      <c r="D1104" s="485" t="s">
        <v>231</v>
      </c>
      <c r="E1104" s="334" t="s">
        <v>921</v>
      </c>
      <c r="F1104" s="513" t="s">
        <v>185</v>
      </c>
      <c r="G1104" s="298" t="s">
        <v>1107</v>
      </c>
      <c r="H1104" s="314" t="s">
        <v>141</v>
      </c>
      <c r="I1104" s="69" t="s">
        <v>920</v>
      </c>
      <c r="J1104" s="341">
        <v>1.21</v>
      </c>
      <c r="K1104" s="336">
        <f t="shared" si="260"/>
        <v>730</v>
      </c>
      <c r="L1104" s="247">
        <v>255</v>
      </c>
      <c r="M1104" s="247">
        <v>255</v>
      </c>
      <c r="N1104" s="247">
        <v>102</v>
      </c>
      <c r="O1104" s="247">
        <v>102</v>
      </c>
      <c r="P1104" s="247">
        <v>8</v>
      </c>
      <c r="Q1104" s="247">
        <v>8</v>
      </c>
      <c r="R1104" s="246" t="e">
        <f>IF(L1104="nio",0,IF(L1104&gt;0,L1104*J1104/X1104,0))*VLOOKUP(B1104,'2-Kosten per locatie'!$A$14:$C$56,3,FALSE)</f>
        <v>#DIV/0!</v>
      </c>
      <c r="S1104" s="246" t="e">
        <f>IF(L1104="nio",0,IF(M1104&gt;0,M1104*J1104/Y1104,0))*VLOOKUP(B1104,'2-Kosten per locatie'!$A$14:$C$56,3,FALSE)</f>
        <v>#DIV/0!</v>
      </c>
      <c r="T1104" s="246" t="e">
        <f>IF(L1104="nio",0,IF(N1104&gt;0,N1104*J1104/Z1104,0))*VLOOKUP(B1104,'2-Kosten per locatie'!$A$14:$C$56,3,FALSE)</f>
        <v>#DIV/0!</v>
      </c>
      <c r="U1104" s="246" t="e">
        <f>IF(L1104="nio",0,IF(O1104&gt;0,O1104*J1104/AA1104,0))*VLOOKUP(B1104,'2-Kosten per locatie'!$A$14:$C$56,3,FALSE)</f>
        <v>#DIV/0!</v>
      </c>
      <c r="V1104" s="246" t="e">
        <f>IF(L1104="nio",0,IF(P1104&gt;0,P1104*J1104/Z1104,0))*VLOOKUP(B1104,'2-Kosten per locatie'!$A$14:$C$56,3,FALSE)</f>
        <v>#DIV/0!</v>
      </c>
      <c r="W1104" s="246" t="e">
        <f>IF(L1104="nio",0,IF(Q1104&gt;0,Q1104*J1104/AA1104,0))*VLOOKUP(B1104,'2-Kosten per locatie'!$A$14:$C$56,3,FALSE)</f>
        <v>#DIV/0!</v>
      </c>
      <c r="X1104" s="337">
        <f>IF(L1104="nio",0,IF(L1104&gt;0,VLOOKUP(H1104,'3-Productie normen'!A:L,VLOOKUP(L1104,'3-Productie normen'!$B$35:$C$38,2,FALSE),FALSE)))</f>
        <v>0</v>
      </c>
      <c r="Y1104" s="337">
        <f t="shared" si="238"/>
        <v>0</v>
      </c>
      <c r="Z1104" s="337">
        <f t="shared" si="239"/>
        <v>0</v>
      </c>
      <c r="AA1104" s="337">
        <f t="shared" si="240"/>
        <v>0</v>
      </c>
      <c r="AB1104" s="338" t="str">
        <f>VLOOKUP(H1104,'3-Productie normen'!A:O,12,FALSE)</f>
        <v>S</v>
      </c>
      <c r="AC1104" s="338"/>
      <c r="AE1104" s="339">
        <f t="shared" si="268"/>
        <v>883.3</v>
      </c>
    </row>
    <row r="1105" spans="1:31" ht="14.1" customHeight="1">
      <c r="A1105" s="71">
        <v>1105</v>
      </c>
      <c r="B1105" s="482" t="s">
        <v>59</v>
      </c>
      <c r="C1105" s="482"/>
      <c r="D1105" s="485" t="s">
        <v>231</v>
      </c>
      <c r="E1105" s="334" t="s">
        <v>923</v>
      </c>
      <c r="F1105" s="513" t="s">
        <v>185</v>
      </c>
      <c r="G1105" s="298" t="s">
        <v>1108</v>
      </c>
      <c r="H1105" s="314" t="s">
        <v>141</v>
      </c>
      <c r="I1105" s="69" t="s">
        <v>920</v>
      </c>
      <c r="J1105" s="341">
        <v>3.6</v>
      </c>
      <c r="K1105" s="336">
        <f t="shared" si="260"/>
        <v>730</v>
      </c>
      <c r="L1105" s="247">
        <v>255</v>
      </c>
      <c r="M1105" s="247">
        <v>255</v>
      </c>
      <c r="N1105" s="247">
        <v>102</v>
      </c>
      <c r="O1105" s="247">
        <v>102</v>
      </c>
      <c r="P1105" s="247">
        <v>8</v>
      </c>
      <c r="Q1105" s="247">
        <v>8</v>
      </c>
      <c r="R1105" s="246" t="e">
        <f>IF(L1105="nio",0,IF(L1105&gt;0,L1105*J1105/X1105,0))*VLOOKUP(B1105,'2-Kosten per locatie'!$A$14:$C$56,3,FALSE)</f>
        <v>#DIV/0!</v>
      </c>
      <c r="S1105" s="246" t="e">
        <f>IF(L1105="nio",0,IF(M1105&gt;0,M1105*J1105/Y1105,0))*VLOOKUP(B1105,'2-Kosten per locatie'!$A$14:$C$56,3,FALSE)</f>
        <v>#DIV/0!</v>
      </c>
      <c r="T1105" s="246" t="e">
        <f>IF(L1105="nio",0,IF(N1105&gt;0,N1105*J1105/Z1105,0))*VLOOKUP(B1105,'2-Kosten per locatie'!$A$14:$C$56,3,FALSE)</f>
        <v>#DIV/0!</v>
      </c>
      <c r="U1105" s="246" t="e">
        <f>IF(L1105="nio",0,IF(O1105&gt;0,O1105*J1105/AA1105,0))*VLOOKUP(B1105,'2-Kosten per locatie'!$A$14:$C$56,3,FALSE)</f>
        <v>#DIV/0!</v>
      </c>
      <c r="V1105" s="246" t="e">
        <f>IF(L1105="nio",0,IF(P1105&gt;0,P1105*J1105/Z1105,0))*VLOOKUP(B1105,'2-Kosten per locatie'!$A$14:$C$56,3,FALSE)</f>
        <v>#DIV/0!</v>
      </c>
      <c r="W1105" s="246" t="e">
        <f>IF(L1105="nio",0,IF(Q1105&gt;0,Q1105*J1105/AA1105,0))*VLOOKUP(B1105,'2-Kosten per locatie'!$A$14:$C$56,3,FALSE)</f>
        <v>#DIV/0!</v>
      </c>
      <c r="X1105" s="337">
        <f>IF(L1105="nio",0,IF(L1105&gt;0,VLOOKUP(H1105,'3-Productie normen'!A:L,VLOOKUP(L1105,'3-Productie normen'!$B$35:$C$38,2,FALSE),FALSE)))</f>
        <v>0</v>
      </c>
      <c r="Y1105" s="337">
        <f t="shared" si="238"/>
        <v>0</v>
      </c>
      <c r="Z1105" s="337">
        <f t="shared" si="239"/>
        <v>0</v>
      </c>
      <c r="AA1105" s="337">
        <f t="shared" si="240"/>
        <v>0</v>
      </c>
      <c r="AB1105" s="338" t="str">
        <f>VLOOKUP(H1105,'3-Productie normen'!A:O,12,FALSE)</f>
        <v>S</v>
      </c>
      <c r="AC1105" s="338"/>
      <c r="AE1105" s="339">
        <f t="shared" si="268"/>
        <v>2628</v>
      </c>
    </row>
    <row r="1106" spans="1:31" ht="14.1" customHeight="1">
      <c r="A1106" s="71">
        <v>1106</v>
      </c>
      <c r="B1106" s="482" t="s">
        <v>59</v>
      </c>
      <c r="C1106" s="482"/>
      <c r="D1106" s="485" t="s">
        <v>231</v>
      </c>
      <c r="E1106" s="334" t="s">
        <v>924</v>
      </c>
      <c r="F1106" s="513" t="s">
        <v>185</v>
      </c>
      <c r="G1106" s="298" t="s">
        <v>1132</v>
      </c>
      <c r="H1106" s="314" t="s">
        <v>128</v>
      </c>
      <c r="I1106" s="459" t="s">
        <v>225</v>
      </c>
      <c r="J1106" s="341">
        <v>11.24</v>
      </c>
      <c r="K1106" s="336">
        <f t="shared" si="260"/>
        <v>730</v>
      </c>
      <c r="L1106" s="247">
        <v>255</v>
      </c>
      <c r="M1106" s="247">
        <v>255</v>
      </c>
      <c r="N1106" s="247">
        <v>102</v>
      </c>
      <c r="O1106" s="247">
        <v>102</v>
      </c>
      <c r="P1106" s="247">
        <v>8</v>
      </c>
      <c r="Q1106" s="247">
        <v>8</v>
      </c>
      <c r="R1106" s="246" t="e">
        <f>IF(L1106="nio",0,IF(L1106&gt;0,L1106*J1106/X1106,0))*VLOOKUP(B1106,'2-Kosten per locatie'!$A$14:$C$56,3,FALSE)</f>
        <v>#DIV/0!</v>
      </c>
      <c r="S1106" s="246" t="e">
        <f>IF(L1106="nio",0,IF(M1106&gt;0,M1106*J1106/Y1106,0))*VLOOKUP(B1106,'2-Kosten per locatie'!$A$14:$C$56,3,FALSE)</f>
        <v>#DIV/0!</v>
      </c>
      <c r="T1106" s="246" t="e">
        <f>IF(L1106="nio",0,IF(N1106&gt;0,N1106*J1106/Z1106,0))*VLOOKUP(B1106,'2-Kosten per locatie'!$A$14:$C$56,3,FALSE)</f>
        <v>#DIV/0!</v>
      </c>
      <c r="U1106" s="246" t="e">
        <f>IF(L1106="nio",0,IF(O1106&gt;0,O1106*J1106/AA1106,0))*VLOOKUP(B1106,'2-Kosten per locatie'!$A$14:$C$56,3,FALSE)</f>
        <v>#DIV/0!</v>
      </c>
      <c r="V1106" s="246" t="e">
        <f>IF(L1106="nio",0,IF(P1106&gt;0,P1106*J1106/Z1106,0))*VLOOKUP(B1106,'2-Kosten per locatie'!$A$14:$C$56,3,FALSE)</f>
        <v>#DIV/0!</v>
      </c>
      <c r="W1106" s="246" t="e">
        <f>IF(L1106="nio",0,IF(Q1106&gt;0,Q1106*J1106/AA1106,0))*VLOOKUP(B1106,'2-Kosten per locatie'!$A$14:$C$56,3,FALSE)</f>
        <v>#DIV/0!</v>
      </c>
      <c r="X1106" s="337">
        <f>IF(L1106="nio",0,IF(L1106&gt;0,VLOOKUP(H1106,'3-Productie normen'!A:L,VLOOKUP(L1106,'3-Productie normen'!$B$35:$C$38,2,FALSE),FALSE)))</f>
        <v>0</v>
      </c>
      <c r="Y1106" s="337">
        <f t="shared" si="238"/>
        <v>0</v>
      </c>
      <c r="Z1106" s="337">
        <f t="shared" si="239"/>
        <v>0</v>
      </c>
      <c r="AA1106" s="337">
        <f t="shared" si="240"/>
        <v>0</v>
      </c>
      <c r="AB1106" s="338" t="str">
        <f>VLOOKUP(H1106,'3-Productie normen'!A:O,12,FALSE)</f>
        <v>B</v>
      </c>
      <c r="AC1106" s="338"/>
      <c r="AE1106" s="339">
        <f t="shared" si="268"/>
        <v>8205.2000000000007</v>
      </c>
    </row>
    <row r="1107" spans="1:31" ht="14.1" customHeight="1">
      <c r="A1107" s="71">
        <v>1107</v>
      </c>
      <c r="B1107" s="482" t="s">
        <v>59</v>
      </c>
      <c r="C1107" s="482"/>
      <c r="D1107" s="485" t="s">
        <v>231</v>
      </c>
      <c r="E1107" s="334" t="s">
        <v>925</v>
      </c>
      <c r="F1107" s="513" t="s">
        <v>185</v>
      </c>
      <c r="G1107" s="298" t="s">
        <v>633</v>
      </c>
      <c r="H1107" s="314" t="s">
        <v>145</v>
      </c>
      <c r="I1107" s="459" t="s">
        <v>225</v>
      </c>
      <c r="J1107" s="341">
        <v>10.66</v>
      </c>
      <c r="K1107" s="336">
        <f t="shared" si="260"/>
        <v>730</v>
      </c>
      <c r="L1107" s="247">
        <v>255</v>
      </c>
      <c r="M1107" s="247">
        <v>255</v>
      </c>
      <c r="N1107" s="247">
        <v>102</v>
      </c>
      <c r="O1107" s="247">
        <v>102</v>
      </c>
      <c r="P1107" s="247">
        <v>8</v>
      </c>
      <c r="Q1107" s="247">
        <v>8</v>
      </c>
      <c r="R1107" s="246" t="e">
        <f>IF(L1107="nio",0,IF(L1107&gt;0,L1107*J1107/X1107,0))*VLOOKUP(B1107,'2-Kosten per locatie'!$A$14:$C$56,3,FALSE)</f>
        <v>#DIV/0!</v>
      </c>
      <c r="S1107" s="246" t="e">
        <f>IF(L1107="nio",0,IF(M1107&gt;0,M1107*J1107/Y1107,0))*VLOOKUP(B1107,'2-Kosten per locatie'!$A$14:$C$56,3,FALSE)</f>
        <v>#DIV/0!</v>
      </c>
      <c r="T1107" s="246" t="e">
        <f>IF(L1107="nio",0,IF(N1107&gt;0,N1107*J1107/Z1107,0))*VLOOKUP(B1107,'2-Kosten per locatie'!$A$14:$C$56,3,FALSE)</f>
        <v>#DIV/0!</v>
      </c>
      <c r="U1107" s="246" t="e">
        <f>IF(L1107="nio",0,IF(O1107&gt;0,O1107*J1107/AA1107,0))*VLOOKUP(B1107,'2-Kosten per locatie'!$A$14:$C$56,3,FALSE)</f>
        <v>#DIV/0!</v>
      </c>
      <c r="V1107" s="246" t="e">
        <f>IF(L1107="nio",0,IF(P1107&gt;0,P1107*J1107/Z1107,0))*VLOOKUP(B1107,'2-Kosten per locatie'!$A$14:$C$56,3,FALSE)</f>
        <v>#DIV/0!</v>
      </c>
      <c r="W1107" s="246" t="e">
        <f>IF(L1107="nio",0,IF(Q1107&gt;0,Q1107*J1107/AA1107,0))*VLOOKUP(B1107,'2-Kosten per locatie'!$A$14:$C$56,3,FALSE)</f>
        <v>#DIV/0!</v>
      </c>
      <c r="X1107" s="337">
        <f>IF(L1107="nio",0,IF(L1107&gt;0,VLOOKUP(H1107,'3-Productie normen'!A:L,VLOOKUP(L1107,'3-Productie normen'!$B$35:$C$38,2,FALSE),FALSE)))</f>
        <v>0</v>
      </c>
      <c r="Y1107" s="337">
        <f t="shared" si="238"/>
        <v>0</v>
      </c>
      <c r="Z1107" s="337">
        <f t="shared" si="239"/>
        <v>0</v>
      </c>
      <c r="AA1107" s="337">
        <f t="shared" si="240"/>
        <v>0</v>
      </c>
      <c r="AB1107" s="338" t="str">
        <f>VLOOKUP(H1107,'3-Productie normen'!A:O,12,FALSE)</f>
        <v>B</v>
      </c>
      <c r="AC1107" s="338"/>
      <c r="AE1107" s="339">
        <f t="shared" si="268"/>
        <v>7781.8</v>
      </c>
    </row>
    <row r="1108" spans="1:31" ht="14.1" customHeight="1">
      <c r="A1108" s="71">
        <v>1108</v>
      </c>
      <c r="B1108" s="482" t="s">
        <v>59</v>
      </c>
      <c r="C1108" s="482"/>
      <c r="D1108" s="485" t="s">
        <v>231</v>
      </c>
      <c r="E1108" s="334" t="s">
        <v>928</v>
      </c>
      <c r="F1108" s="513" t="s">
        <v>185</v>
      </c>
      <c r="G1108" s="298" t="s">
        <v>1133</v>
      </c>
      <c r="H1108" s="314" t="s">
        <v>128</v>
      </c>
      <c r="I1108" s="459" t="s">
        <v>225</v>
      </c>
      <c r="J1108" s="341">
        <v>22.8</v>
      </c>
      <c r="K1108" s="336">
        <f t="shared" si="260"/>
        <v>730</v>
      </c>
      <c r="L1108" s="247">
        <v>255</v>
      </c>
      <c r="M1108" s="247">
        <v>255</v>
      </c>
      <c r="N1108" s="247">
        <v>102</v>
      </c>
      <c r="O1108" s="247">
        <v>102</v>
      </c>
      <c r="P1108" s="247">
        <v>8</v>
      </c>
      <c r="Q1108" s="247">
        <v>8</v>
      </c>
      <c r="R1108" s="246" t="e">
        <f>IF(L1108="nio",0,IF(L1108&gt;0,L1108*J1108/X1108,0))*VLOOKUP(B1108,'2-Kosten per locatie'!$A$14:$C$56,3,FALSE)</f>
        <v>#DIV/0!</v>
      </c>
      <c r="S1108" s="246" t="e">
        <f>IF(L1108="nio",0,IF(M1108&gt;0,M1108*J1108/Y1108,0))*VLOOKUP(B1108,'2-Kosten per locatie'!$A$14:$C$56,3,FALSE)</f>
        <v>#DIV/0!</v>
      </c>
      <c r="T1108" s="246" t="e">
        <f>IF(L1108="nio",0,IF(N1108&gt;0,N1108*J1108/Z1108,0))*VLOOKUP(B1108,'2-Kosten per locatie'!$A$14:$C$56,3,FALSE)</f>
        <v>#DIV/0!</v>
      </c>
      <c r="U1108" s="246" t="e">
        <f>IF(L1108="nio",0,IF(O1108&gt;0,O1108*J1108/AA1108,0))*VLOOKUP(B1108,'2-Kosten per locatie'!$A$14:$C$56,3,FALSE)</f>
        <v>#DIV/0!</v>
      </c>
      <c r="V1108" s="246" t="e">
        <f>IF(L1108="nio",0,IF(P1108&gt;0,P1108*J1108/Z1108,0))*VLOOKUP(B1108,'2-Kosten per locatie'!$A$14:$C$56,3,FALSE)</f>
        <v>#DIV/0!</v>
      </c>
      <c r="W1108" s="246" t="e">
        <f>IF(L1108="nio",0,IF(Q1108&gt;0,Q1108*J1108/AA1108,0))*VLOOKUP(B1108,'2-Kosten per locatie'!$A$14:$C$56,3,FALSE)</f>
        <v>#DIV/0!</v>
      </c>
      <c r="X1108" s="337">
        <f>IF(L1108="nio",0,IF(L1108&gt;0,VLOOKUP(H1108,'3-Productie normen'!A:L,VLOOKUP(L1108,'3-Productie normen'!$B$35:$C$38,2,FALSE),FALSE)))</f>
        <v>0</v>
      </c>
      <c r="Y1108" s="337">
        <f t="shared" si="238"/>
        <v>0</v>
      </c>
      <c r="Z1108" s="337">
        <f t="shared" si="239"/>
        <v>0</v>
      </c>
      <c r="AA1108" s="337">
        <f t="shared" si="240"/>
        <v>0</v>
      </c>
      <c r="AB1108" s="338" t="str">
        <f>VLOOKUP(H1108,'3-Productie normen'!A:O,12,FALSE)</f>
        <v>B</v>
      </c>
      <c r="AC1108" s="338"/>
      <c r="AE1108" s="339">
        <f t="shared" si="268"/>
        <v>16644</v>
      </c>
    </row>
    <row r="1109" spans="1:31" ht="14.1" customHeight="1">
      <c r="A1109" s="71">
        <v>1109</v>
      </c>
      <c r="B1109" s="482" t="s">
        <v>59</v>
      </c>
      <c r="C1109" s="482"/>
      <c r="D1109" s="485" t="s">
        <v>231</v>
      </c>
      <c r="E1109" s="334" t="s">
        <v>930</v>
      </c>
      <c r="F1109" s="513" t="s">
        <v>185</v>
      </c>
      <c r="G1109" s="298" t="s">
        <v>1134</v>
      </c>
      <c r="H1109" s="314" t="s">
        <v>128</v>
      </c>
      <c r="I1109" s="459" t="s">
        <v>225</v>
      </c>
      <c r="J1109" s="341">
        <v>6.13</v>
      </c>
      <c r="K1109" s="336">
        <f t="shared" si="260"/>
        <v>730</v>
      </c>
      <c r="L1109" s="247">
        <v>255</v>
      </c>
      <c r="M1109" s="247">
        <v>255</v>
      </c>
      <c r="N1109" s="247">
        <v>102</v>
      </c>
      <c r="O1109" s="247">
        <v>102</v>
      </c>
      <c r="P1109" s="247">
        <v>8</v>
      </c>
      <c r="Q1109" s="247">
        <v>8</v>
      </c>
      <c r="R1109" s="246" t="e">
        <f>IF(L1109="nio",0,IF(L1109&gt;0,L1109*J1109/X1109,0))*VLOOKUP(B1109,'2-Kosten per locatie'!$A$14:$C$56,3,FALSE)</f>
        <v>#DIV/0!</v>
      </c>
      <c r="S1109" s="246" t="e">
        <f>IF(L1109="nio",0,IF(M1109&gt;0,M1109*J1109/Y1109,0))*VLOOKUP(B1109,'2-Kosten per locatie'!$A$14:$C$56,3,FALSE)</f>
        <v>#DIV/0!</v>
      </c>
      <c r="T1109" s="246" t="e">
        <f>IF(L1109="nio",0,IF(N1109&gt;0,N1109*J1109/Z1109,0))*VLOOKUP(B1109,'2-Kosten per locatie'!$A$14:$C$56,3,FALSE)</f>
        <v>#DIV/0!</v>
      </c>
      <c r="U1109" s="246" t="e">
        <f>IF(L1109="nio",0,IF(O1109&gt;0,O1109*J1109/AA1109,0))*VLOOKUP(B1109,'2-Kosten per locatie'!$A$14:$C$56,3,FALSE)</f>
        <v>#DIV/0!</v>
      </c>
      <c r="V1109" s="246" t="e">
        <f>IF(L1109="nio",0,IF(P1109&gt;0,P1109*J1109/Z1109,0))*VLOOKUP(B1109,'2-Kosten per locatie'!$A$14:$C$56,3,FALSE)</f>
        <v>#DIV/0!</v>
      </c>
      <c r="W1109" s="246" t="e">
        <f>IF(L1109="nio",0,IF(Q1109&gt;0,Q1109*J1109/AA1109,0))*VLOOKUP(B1109,'2-Kosten per locatie'!$A$14:$C$56,3,FALSE)</f>
        <v>#DIV/0!</v>
      </c>
      <c r="X1109" s="337">
        <f>IF(L1109="nio",0,IF(L1109&gt;0,VLOOKUP(H1109,'3-Productie normen'!A:L,VLOOKUP(L1109,'3-Productie normen'!$B$35:$C$38,2,FALSE),FALSE)))</f>
        <v>0</v>
      </c>
      <c r="Y1109" s="337">
        <f t="shared" si="238"/>
        <v>0</v>
      </c>
      <c r="Z1109" s="337">
        <f t="shared" si="239"/>
        <v>0</v>
      </c>
      <c r="AA1109" s="337">
        <f t="shared" si="240"/>
        <v>0</v>
      </c>
      <c r="AB1109" s="338" t="str">
        <f>VLOOKUP(H1109,'3-Productie normen'!A:O,12,FALSE)</f>
        <v>B</v>
      </c>
      <c r="AC1109" s="338"/>
      <c r="AE1109" s="339">
        <f t="shared" si="268"/>
        <v>4474.8999999999996</v>
      </c>
    </row>
    <row r="1110" spans="1:31" ht="14.1" customHeight="1">
      <c r="A1110" s="71">
        <v>1110</v>
      </c>
      <c r="B1110" s="482" t="s">
        <v>59</v>
      </c>
      <c r="C1110" s="482"/>
      <c r="D1110" s="485" t="s">
        <v>231</v>
      </c>
      <c r="E1110" s="334" t="s">
        <v>574</v>
      </c>
      <c r="F1110" s="513" t="s">
        <v>197</v>
      </c>
      <c r="G1110" s="298" t="s">
        <v>940</v>
      </c>
      <c r="H1110" s="317" t="s">
        <v>148</v>
      </c>
      <c r="I1110" s="69" t="s">
        <v>927</v>
      </c>
      <c r="J1110" s="341">
        <v>0</v>
      </c>
      <c r="K1110" s="336">
        <f t="shared" ref="K1110" si="270">SUM(L1110:Q1110)</f>
        <v>0</v>
      </c>
      <c r="L1110" s="247" t="s">
        <v>199</v>
      </c>
      <c r="M1110" s="247"/>
      <c r="N1110" s="247"/>
      <c r="O1110" s="247"/>
      <c r="P1110" s="247"/>
      <c r="Q1110" s="247"/>
      <c r="R1110" s="246">
        <f>IF(L1110="nio",0,IF(L1110&gt;0,L1110*J1110/X1110,0))*VLOOKUP(B1110,'2-Kosten per locatie'!$A$14:$C$56,3,FALSE)</f>
        <v>0</v>
      </c>
      <c r="S1110" s="246">
        <f>IF(L1110="nio",0,IF(M1110&gt;0,M1110*J1110/Y1110,0))*VLOOKUP(B1110,'2-Kosten per locatie'!$A$14:$C$56,3,FALSE)</f>
        <v>0</v>
      </c>
      <c r="T1110" s="246">
        <f>IF(L1110="nio",0,IF(N1110&gt;0,N1110*J1110/Z1110,0))*VLOOKUP(B1110,'2-Kosten per locatie'!$A$14:$C$56,3,FALSE)</f>
        <v>0</v>
      </c>
      <c r="U1110" s="246">
        <f>IF(L1110="nio",0,IF(O1110&gt;0,O1110*J1110/AA1110,0))*VLOOKUP(B1110,'2-Kosten per locatie'!$A$14:$C$56,3,FALSE)</f>
        <v>0</v>
      </c>
      <c r="V1110" s="246">
        <f>IF(L1110="nio",0,IF(P1110&gt;0,P1110*J1110/Z1110,0))*VLOOKUP(B1110,'2-Kosten per locatie'!$A$14:$C$56,3,FALSE)</f>
        <v>0</v>
      </c>
      <c r="W1110" s="246">
        <f>IF(L1110="nio",0,IF(Q1110&gt;0,Q1110*J1110/AA1110,0))*VLOOKUP(B1110,'2-Kosten per locatie'!$A$14:$C$56,3,FALSE)</f>
        <v>0</v>
      </c>
      <c r="X1110" s="337">
        <f>IF(L1110="nio",0,IF(L1110&gt;0,VLOOKUP(H1110,'3-Productie normen'!A:L,VLOOKUP(L1110,'3-Productie normen'!$B$35:$C$38,2,FALSE),FALSE)))</f>
        <v>0</v>
      </c>
      <c r="Y1110" s="337">
        <f t="shared" si="238"/>
        <v>0</v>
      </c>
      <c r="Z1110" s="337">
        <f t="shared" si="239"/>
        <v>0</v>
      </c>
      <c r="AA1110" s="337">
        <f t="shared" si="240"/>
        <v>0</v>
      </c>
      <c r="AB1110" s="338">
        <f>VLOOKUP(H1110,'3-Productie normen'!A:O,12,FALSE)</f>
        <v>0</v>
      </c>
      <c r="AC1110" s="338"/>
      <c r="AE1110" s="339">
        <f t="shared" si="268"/>
        <v>0</v>
      </c>
    </row>
    <row r="1111" spans="1:31" ht="14.1" customHeight="1">
      <c r="A1111" s="71">
        <v>1111</v>
      </c>
      <c r="B1111" s="298" t="s">
        <v>87</v>
      </c>
      <c r="C1111" s="482"/>
      <c r="D1111" s="538" t="s">
        <v>231</v>
      </c>
      <c r="E1111" s="334" t="s">
        <v>916</v>
      </c>
      <c r="F1111" s="513" t="s">
        <v>185</v>
      </c>
      <c r="G1111" s="314" t="s">
        <v>141</v>
      </c>
      <c r="H1111" s="314" t="s">
        <v>141</v>
      </c>
      <c r="I1111" s="69" t="s">
        <v>920</v>
      </c>
      <c r="J1111" s="341">
        <v>3.6</v>
      </c>
      <c r="K1111" s="336">
        <f t="shared" ref="K1111:K1174" si="271">SUM(L1111:Q1111)</f>
        <v>730</v>
      </c>
      <c r="L1111" s="247">
        <v>255</v>
      </c>
      <c r="M1111" s="247">
        <v>255</v>
      </c>
      <c r="N1111" s="247">
        <v>102</v>
      </c>
      <c r="O1111" s="247">
        <v>102</v>
      </c>
      <c r="P1111" s="247">
        <v>8</v>
      </c>
      <c r="Q1111" s="247">
        <v>8</v>
      </c>
      <c r="R1111" s="246" t="e">
        <f>IF(L1111="nio",0,IF(L1111&gt;0,L1111*J1111/X1111,0))*VLOOKUP(B1111,'2-Kosten per locatie'!$A$14:$C$56,3,FALSE)</f>
        <v>#DIV/0!</v>
      </c>
      <c r="S1111" s="246" t="e">
        <f>IF(L1111="nio",0,IF(M1111&gt;0,M1111*J1111/Y1111,0))*VLOOKUP(B1111,'2-Kosten per locatie'!$A$14:$C$56,3,FALSE)</f>
        <v>#DIV/0!</v>
      </c>
      <c r="T1111" s="246" t="e">
        <f>IF(L1111="nio",0,IF(N1111&gt;0,N1111*J1111/Z1111,0))*VLOOKUP(B1111,'2-Kosten per locatie'!$A$14:$C$56,3,FALSE)</f>
        <v>#DIV/0!</v>
      </c>
      <c r="U1111" s="246" t="e">
        <f>IF(L1111="nio",0,IF(O1111&gt;0,O1111*J1111/AA1111,0))*VLOOKUP(B1111,'2-Kosten per locatie'!$A$14:$C$56,3,FALSE)</f>
        <v>#DIV/0!</v>
      </c>
      <c r="V1111" s="246" t="e">
        <f>IF(L1111="nio",0,IF(P1111&gt;0,P1111*J1111/Z1111,0))*VLOOKUP(B1111,'2-Kosten per locatie'!$A$14:$C$56,3,FALSE)</f>
        <v>#DIV/0!</v>
      </c>
      <c r="W1111" s="246" t="e">
        <f>IF(L1111="nio",0,IF(Q1111&gt;0,Q1111*J1111/AA1111,0))*VLOOKUP(B1111,'2-Kosten per locatie'!$A$14:$C$56,3,FALSE)</f>
        <v>#DIV/0!</v>
      </c>
      <c r="X1111" s="337">
        <f>IF(L1111="nio",0,IF(L1111&gt;0,VLOOKUP(H1111,'3-Productie normen'!A:L,VLOOKUP(L1111,'3-Productie normen'!$B$35:$C$38,2,FALSE),FALSE)))</f>
        <v>0</v>
      </c>
      <c r="Y1111" s="337">
        <f t="shared" ref="Y1111" si="272">IF(M1111&gt;0,X1111*$Y$8,0)</f>
        <v>0</v>
      </c>
      <c r="Z1111" s="337">
        <f t="shared" ref="Z1111" si="273">IF((OR(N1111&gt;0,P1111&gt;0)),X1111*$Z$8,0)</f>
        <v>0</v>
      </c>
      <c r="AA1111" s="337">
        <f t="shared" ref="AA1111" si="274">IF((OR(O1111&gt;0,Q1111&gt;0)),X1111*$AA$8,0)</f>
        <v>0</v>
      </c>
      <c r="AB1111" s="338" t="str">
        <f>VLOOKUP(H1111,'3-Productie normen'!A:O,12,FALSE)</f>
        <v>S</v>
      </c>
      <c r="AC1111" s="338"/>
      <c r="AE1111" s="339">
        <f t="shared" si="268"/>
        <v>2628</v>
      </c>
    </row>
    <row r="1112" spans="1:31" ht="14.1" customHeight="1">
      <c r="A1112" s="71">
        <v>1112</v>
      </c>
      <c r="B1112" s="298" t="s">
        <v>90</v>
      </c>
      <c r="C1112" s="298" t="s">
        <v>1135</v>
      </c>
      <c r="D1112" s="538" t="s">
        <v>1136</v>
      </c>
      <c r="E1112" s="334" t="s">
        <v>1137</v>
      </c>
      <c r="F1112" s="513"/>
      <c r="G1112" s="314" t="s">
        <v>1138</v>
      </c>
      <c r="H1112" s="314" t="s">
        <v>128</v>
      </c>
      <c r="I1112" s="69" t="s">
        <v>225</v>
      </c>
      <c r="J1112" s="341">
        <v>35.44</v>
      </c>
      <c r="K1112" s="336">
        <f t="shared" si="271"/>
        <v>255</v>
      </c>
      <c r="L1112" s="247">
        <v>255</v>
      </c>
      <c r="M1112" s="247"/>
      <c r="N1112" s="247"/>
      <c r="O1112" s="247"/>
      <c r="P1112" s="247"/>
      <c r="Q1112" s="247"/>
      <c r="R1112" s="246" t="e">
        <f>IF(L1112="nio",0,IF(L1112&gt;0,L1112*J1112/X1112,0))*VLOOKUP(B1112,'2-Kosten per locatie'!$A$14:$C$56,3,FALSE)</f>
        <v>#DIV/0!</v>
      </c>
      <c r="S1112" s="246">
        <f>IF(L1112="nio",0,IF(M1112&gt;0,M1112*J1112/Y1112,0))*VLOOKUP(B1112,'2-Kosten per locatie'!$A$14:$C$56,3,FALSE)</f>
        <v>0</v>
      </c>
      <c r="T1112" s="246">
        <f>IF(L1112="nio",0,IF(N1112&gt;0,N1112*J1112/Z1112,0))*VLOOKUP(B1112,'2-Kosten per locatie'!$A$14:$C$56,3,FALSE)</f>
        <v>0</v>
      </c>
      <c r="U1112" s="246">
        <f>IF(L1112="nio",0,IF(O1112&gt;0,O1112*J1112/AA1112,0))*VLOOKUP(B1112,'2-Kosten per locatie'!$A$14:$C$56,3,FALSE)</f>
        <v>0</v>
      </c>
      <c r="V1112" s="246">
        <f>IF(L1112="nio",0,IF(P1112&gt;0,P1112*J1112/Z1112,0))*VLOOKUP(B1112,'2-Kosten per locatie'!$A$14:$C$56,3,FALSE)</f>
        <v>0</v>
      </c>
      <c r="W1112" s="246">
        <f>IF(L1112="nio",0,IF(Q1112&gt;0,Q1112*J1112/AA1112,0))*VLOOKUP(B1112,'2-Kosten per locatie'!$A$14:$C$56,3,FALSE)</f>
        <v>0</v>
      </c>
      <c r="X1112" s="337">
        <f>IF(L1112="nio",0,IF(L1112&gt;0,VLOOKUP(H1112,'3-Productie normen'!A:L,VLOOKUP(L1112,'3-Productie normen'!$B$35:$C$38,2,FALSE),FALSE)))</f>
        <v>0</v>
      </c>
      <c r="Y1112" s="337">
        <f t="shared" ref="Y1112:Y1175" si="275">IF(M1112&gt;0,X1112*$Y$8,0)</f>
        <v>0</v>
      </c>
      <c r="Z1112" s="337">
        <f t="shared" ref="Z1112:Z1175" si="276">IF((OR(N1112&gt;0,P1112&gt;0)),X1112*$Z$8,0)</f>
        <v>0</v>
      </c>
      <c r="AA1112" s="337">
        <f t="shared" ref="AA1112:AA1175" si="277">IF((OR(O1112&gt;0,Q1112&gt;0)),X1112*$AA$8,0)</f>
        <v>0</v>
      </c>
      <c r="AB1112" s="338" t="str">
        <f>VLOOKUP(H1112,'3-Productie normen'!A:O,12,FALSE)</f>
        <v>B</v>
      </c>
      <c r="AC1112" s="338"/>
      <c r="AE1112" s="339">
        <f t="shared" si="268"/>
        <v>9037.1999999999989</v>
      </c>
    </row>
    <row r="1113" spans="1:31" ht="14.1" customHeight="1">
      <c r="A1113" s="71">
        <v>1113</v>
      </c>
      <c r="B1113" s="298" t="s">
        <v>90</v>
      </c>
      <c r="C1113" s="298" t="s">
        <v>1135</v>
      </c>
      <c r="D1113" s="538" t="s">
        <v>1136</v>
      </c>
      <c r="E1113" s="334" t="s">
        <v>1139</v>
      </c>
      <c r="F1113" s="513"/>
      <c r="G1113" s="314" t="s">
        <v>310</v>
      </c>
      <c r="H1113" s="314" t="s">
        <v>128</v>
      </c>
      <c r="I1113" s="69" t="s">
        <v>225</v>
      </c>
      <c r="J1113" s="341">
        <v>35.28</v>
      </c>
      <c r="K1113" s="336">
        <f t="shared" si="271"/>
        <v>255</v>
      </c>
      <c r="L1113" s="247">
        <v>255</v>
      </c>
      <c r="M1113" s="247"/>
      <c r="N1113" s="247"/>
      <c r="O1113" s="247"/>
      <c r="P1113" s="247"/>
      <c r="Q1113" s="247"/>
      <c r="R1113" s="246" t="e">
        <f>IF(L1113="nio",0,IF(L1113&gt;0,L1113*J1113/X1113,0))*VLOOKUP(B1113,'2-Kosten per locatie'!$A$14:$C$56,3,FALSE)</f>
        <v>#DIV/0!</v>
      </c>
      <c r="S1113" s="246">
        <f>IF(L1113="nio",0,IF(M1113&gt;0,M1113*J1113/Y1113,0))*VLOOKUP(B1113,'2-Kosten per locatie'!$A$14:$C$56,3,FALSE)</f>
        <v>0</v>
      </c>
      <c r="T1113" s="246">
        <f>IF(L1113="nio",0,IF(N1113&gt;0,N1113*J1113/Z1113,0))*VLOOKUP(B1113,'2-Kosten per locatie'!$A$14:$C$56,3,FALSE)</f>
        <v>0</v>
      </c>
      <c r="U1113" s="246">
        <f>IF(L1113="nio",0,IF(O1113&gt;0,O1113*J1113/AA1113,0))*VLOOKUP(B1113,'2-Kosten per locatie'!$A$14:$C$56,3,FALSE)</f>
        <v>0</v>
      </c>
      <c r="V1113" s="246">
        <f>IF(L1113="nio",0,IF(P1113&gt;0,P1113*J1113/Z1113,0))*VLOOKUP(B1113,'2-Kosten per locatie'!$A$14:$C$56,3,FALSE)</f>
        <v>0</v>
      </c>
      <c r="W1113" s="246">
        <f>IF(L1113="nio",0,IF(Q1113&gt;0,Q1113*J1113/AA1113,0))*VLOOKUP(B1113,'2-Kosten per locatie'!$A$14:$C$56,3,FALSE)</f>
        <v>0</v>
      </c>
      <c r="X1113" s="337">
        <f>IF(L1113="nio",0,IF(L1113&gt;0,VLOOKUP(H1113,'3-Productie normen'!A:L,VLOOKUP(L1113,'3-Productie normen'!$B$35:$C$38,2,FALSE),FALSE)))</f>
        <v>0</v>
      </c>
      <c r="Y1113" s="337">
        <f t="shared" si="275"/>
        <v>0</v>
      </c>
      <c r="Z1113" s="337">
        <f t="shared" si="276"/>
        <v>0</v>
      </c>
      <c r="AA1113" s="337">
        <f t="shared" si="277"/>
        <v>0</v>
      </c>
      <c r="AB1113" s="338" t="str">
        <f>VLOOKUP(H1113,'3-Productie normen'!A:O,12,FALSE)</f>
        <v>B</v>
      </c>
      <c r="AC1113" s="338"/>
      <c r="AE1113" s="339">
        <f t="shared" si="268"/>
        <v>8996.4</v>
      </c>
    </row>
    <row r="1114" spans="1:31" ht="14.1" customHeight="1">
      <c r="A1114" s="71">
        <v>1114</v>
      </c>
      <c r="B1114" s="298" t="s">
        <v>90</v>
      </c>
      <c r="C1114" s="298" t="s">
        <v>1135</v>
      </c>
      <c r="D1114" s="538" t="s">
        <v>1136</v>
      </c>
      <c r="E1114" s="334" t="s">
        <v>1140</v>
      </c>
      <c r="F1114" s="513"/>
      <c r="G1114" s="314" t="s">
        <v>1141</v>
      </c>
      <c r="H1114" s="314" t="s">
        <v>128</v>
      </c>
      <c r="I1114" s="69" t="s">
        <v>225</v>
      </c>
      <c r="J1114" s="341">
        <v>38.42</v>
      </c>
      <c r="K1114" s="336">
        <f t="shared" si="271"/>
        <v>255</v>
      </c>
      <c r="L1114" s="247">
        <v>255</v>
      </c>
      <c r="M1114" s="247"/>
      <c r="N1114" s="247"/>
      <c r="O1114" s="247"/>
      <c r="P1114" s="247"/>
      <c r="Q1114" s="247"/>
      <c r="R1114" s="246" t="e">
        <f>IF(L1114="nio",0,IF(L1114&gt;0,L1114*J1114/X1114,0))*VLOOKUP(B1114,'2-Kosten per locatie'!$A$14:$C$56,3,FALSE)</f>
        <v>#DIV/0!</v>
      </c>
      <c r="S1114" s="246">
        <f>IF(L1114="nio",0,IF(M1114&gt;0,M1114*J1114/Y1114,0))*VLOOKUP(B1114,'2-Kosten per locatie'!$A$14:$C$56,3,FALSE)</f>
        <v>0</v>
      </c>
      <c r="T1114" s="246">
        <f>IF(L1114="nio",0,IF(N1114&gt;0,N1114*J1114/Z1114,0))*VLOOKUP(B1114,'2-Kosten per locatie'!$A$14:$C$56,3,FALSE)</f>
        <v>0</v>
      </c>
      <c r="U1114" s="246">
        <f>IF(L1114="nio",0,IF(O1114&gt;0,O1114*J1114/AA1114,0))*VLOOKUP(B1114,'2-Kosten per locatie'!$A$14:$C$56,3,FALSE)</f>
        <v>0</v>
      </c>
      <c r="V1114" s="246">
        <f>IF(L1114="nio",0,IF(P1114&gt;0,P1114*J1114/Z1114,0))*VLOOKUP(B1114,'2-Kosten per locatie'!$A$14:$C$56,3,FALSE)</f>
        <v>0</v>
      </c>
      <c r="W1114" s="246">
        <f>IF(L1114="nio",0,IF(Q1114&gt;0,Q1114*J1114/AA1114,0))*VLOOKUP(B1114,'2-Kosten per locatie'!$A$14:$C$56,3,FALSE)</f>
        <v>0</v>
      </c>
      <c r="X1114" s="337">
        <f>IF(L1114="nio",0,IF(L1114&gt;0,VLOOKUP(H1114,'3-Productie normen'!A:L,VLOOKUP(L1114,'3-Productie normen'!$B$35:$C$38,2,FALSE),FALSE)))</f>
        <v>0</v>
      </c>
      <c r="Y1114" s="337">
        <f t="shared" si="275"/>
        <v>0</v>
      </c>
      <c r="Z1114" s="337">
        <f t="shared" si="276"/>
        <v>0</v>
      </c>
      <c r="AA1114" s="337">
        <f t="shared" si="277"/>
        <v>0</v>
      </c>
      <c r="AB1114" s="338" t="str">
        <f>VLOOKUP(H1114,'3-Productie normen'!A:O,12,FALSE)</f>
        <v>B</v>
      </c>
      <c r="AC1114" s="338"/>
      <c r="AE1114" s="339">
        <f t="shared" si="268"/>
        <v>9797.1</v>
      </c>
    </row>
    <row r="1115" spans="1:31" ht="14.1" customHeight="1">
      <c r="A1115" s="71">
        <v>1115</v>
      </c>
      <c r="B1115" s="298" t="s">
        <v>90</v>
      </c>
      <c r="C1115" s="298" t="s">
        <v>1135</v>
      </c>
      <c r="D1115" s="538" t="s">
        <v>1136</v>
      </c>
      <c r="E1115" s="334" t="s">
        <v>1142</v>
      </c>
      <c r="F1115" s="513"/>
      <c r="G1115" s="314" t="s">
        <v>310</v>
      </c>
      <c r="H1115" s="314" t="s">
        <v>128</v>
      </c>
      <c r="I1115" s="69" t="s">
        <v>225</v>
      </c>
      <c r="J1115" s="341">
        <v>38.15</v>
      </c>
      <c r="K1115" s="336">
        <f t="shared" si="271"/>
        <v>255</v>
      </c>
      <c r="L1115" s="247">
        <v>255</v>
      </c>
      <c r="M1115" s="247"/>
      <c r="N1115" s="247"/>
      <c r="O1115" s="247"/>
      <c r="P1115" s="247"/>
      <c r="Q1115" s="247"/>
      <c r="R1115" s="246" t="e">
        <f>IF(L1115="nio",0,IF(L1115&gt;0,L1115*J1115/X1115,0))*VLOOKUP(B1115,'2-Kosten per locatie'!$A$14:$C$56,3,FALSE)</f>
        <v>#DIV/0!</v>
      </c>
      <c r="S1115" s="246">
        <f>IF(L1115="nio",0,IF(M1115&gt;0,M1115*J1115/Y1115,0))*VLOOKUP(B1115,'2-Kosten per locatie'!$A$14:$C$56,3,FALSE)</f>
        <v>0</v>
      </c>
      <c r="T1115" s="246">
        <f>IF(L1115="nio",0,IF(N1115&gt;0,N1115*J1115/Z1115,0))*VLOOKUP(B1115,'2-Kosten per locatie'!$A$14:$C$56,3,FALSE)</f>
        <v>0</v>
      </c>
      <c r="U1115" s="246">
        <f>IF(L1115="nio",0,IF(O1115&gt;0,O1115*J1115/AA1115,0))*VLOOKUP(B1115,'2-Kosten per locatie'!$A$14:$C$56,3,FALSE)</f>
        <v>0</v>
      </c>
      <c r="V1115" s="246">
        <f>IF(L1115="nio",0,IF(P1115&gt;0,P1115*J1115/Z1115,0))*VLOOKUP(B1115,'2-Kosten per locatie'!$A$14:$C$56,3,FALSE)</f>
        <v>0</v>
      </c>
      <c r="W1115" s="246">
        <f>IF(L1115="nio",0,IF(Q1115&gt;0,Q1115*J1115/AA1115,0))*VLOOKUP(B1115,'2-Kosten per locatie'!$A$14:$C$56,3,FALSE)</f>
        <v>0</v>
      </c>
      <c r="X1115" s="337">
        <f>IF(L1115="nio",0,IF(L1115&gt;0,VLOOKUP(H1115,'3-Productie normen'!A:L,VLOOKUP(L1115,'3-Productie normen'!$B$35:$C$38,2,FALSE),FALSE)))</f>
        <v>0</v>
      </c>
      <c r="Y1115" s="337">
        <f t="shared" si="275"/>
        <v>0</v>
      </c>
      <c r="Z1115" s="337">
        <f t="shared" si="276"/>
        <v>0</v>
      </c>
      <c r="AA1115" s="337">
        <f t="shared" si="277"/>
        <v>0</v>
      </c>
      <c r="AB1115" s="338" t="str">
        <f>VLOOKUP(H1115,'3-Productie normen'!A:O,12,FALSE)</f>
        <v>B</v>
      </c>
      <c r="AC1115" s="338"/>
      <c r="AE1115" s="339">
        <f t="shared" si="268"/>
        <v>9728.25</v>
      </c>
    </row>
    <row r="1116" spans="1:31" ht="14.1" customHeight="1">
      <c r="A1116" s="71">
        <v>1116</v>
      </c>
      <c r="B1116" s="298" t="s">
        <v>90</v>
      </c>
      <c r="C1116" s="298" t="s">
        <v>1135</v>
      </c>
      <c r="D1116" s="538" t="s">
        <v>1136</v>
      </c>
      <c r="E1116" s="334" t="s">
        <v>1143</v>
      </c>
      <c r="F1116" s="513"/>
      <c r="G1116" s="314" t="s">
        <v>310</v>
      </c>
      <c r="H1116" s="314" t="s">
        <v>128</v>
      </c>
      <c r="I1116" s="69" t="s">
        <v>225</v>
      </c>
      <c r="J1116" s="341">
        <v>38.72</v>
      </c>
      <c r="K1116" s="336">
        <f t="shared" si="271"/>
        <v>255</v>
      </c>
      <c r="L1116" s="247">
        <v>255</v>
      </c>
      <c r="M1116" s="247"/>
      <c r="N1116" s="247"/>
      <c r="O1116" s="247"/>
      <c r="P1116" s="247"/>
      <c r="Q1116" s="247"/>
      <c r="R1116" s="246" t="e">
        <f>IF(L1116="nio",0,IF(L1116&gt;0,L1116*J1116/X1116,0))*VLOOKUP(B1116,'2-Kosten per locatie'!$A$14:$C$56,3,FALSE)</f>
        <v>#DIV/0!</v>
      </c>
      <c r="S1116" s="246">
        <f>IF(L1116="nio",0,IF(M1116&gt;0,M1116*J1116/Y1116,0))*VLOOKUP(B1116,'2-Kosten per locatie'!$A$14:$C$56,3,FALSE)</f>
        <v>0</v>
      </c>
      <c r="T1116" s="246">
        <f>IF(L1116="nio",0,IF(N1116&gt;0,N1116*J1116/Z1116,0))*VLOOKUP(B1116,'2-Kosten per locatie'!$A$14:$C$56,3,FALSE)</f>
        <v>0</v>
      </c>
      <c r="U1116" s="246">
        <f>IF(L1116="nio",0,IF(O1116&gt;0,O1116*J1116/AA1116,0))*VLOOKUP(B1116,'2-Kosten per locatie'!$A$14:$C$56,3,FALSE)</f>
        <v>0</v>
      </c>
      <c r="V1116" s="246">
        <f>IF(L1116="nio",0,IF(P1116&gt;0,P1116*J1116/Z1116,0))*VLOOKUP(B1116,'2-Kosten per locatie'!$A$14:$C$56,3,FALSE)</f>
        <v>0</v>
      </c>
      <c r="W1116" s="246">
        <f>IF(L1116="nio",0,IF(Q1116&gt;0,Q1116*J1116/AA1116,0))*VLOOKUP(B1116,'2-Kosten per locatie'!$A$14:$C$56,3,FALSE)</f>
        <v>0</v>
      </c>
      <c r="X1116" s="337">
        <f>IF(L1116="nio",0,IF(L1116&gt;0,VLOOKUP(H1116,'3-Productie normen'!A:L,VLOOKUP(L1116,'3-Productie normen'!$B$35:$C$38,2,FALSE),FALSE)))</f>
        <v>0</v>
      </c>
      <c r="Y1116" s="337">
        <f t="shared" si="275"/>
        <v>0</v>
      </c>
      <c r="Z1116" s="337">
        <f t="shared" si="276"/>
        <v>0</v>
      </c>
      <c r="AA1116" s="337">
        <f t="shared" si="277"/>
        <v>0</v>
      </c>
      <c r="AB1116" s="338" t="str">
        <f>VLOOKUP(H1116,'3-Productie normen'!A:O,12,FALSE)</f>
        <v>B</v>
      </c>
      <c r="AC1116" s="338"/>
      <c r="AE1116" s="339">
        <f t="shared" si="268"/>
        <v>9873.6</v>
      </c>
    </row>
    <row r="1117" spans="1:31" ht="14.1" customHeight="1">
      <c r="A1117" s="71">
        <v>1117</v>
      </c>
      <c r="B1117" s="298" t="s">
        <v>90</v>
      </c>
      <c r="C1117" s="298" t="s">
        <v>1135</v>
      </c>
      <c r="D1117" s="538" t="s">
        <v>1136</v>
      </c>
      <c r="E1117" s="334" t="s">
        <v>1144</v>
      </c>
      <c r="F1117" s="513"/>
      <c r="G1117" s="314" t="s">
        <v>1145</v>
      </c>
      <c r="H1117" s="317" t="s">
        <v>148</v>
      </c>
      <c r="I1117" s="69" t="s">
        <v>332</v>
      </c>
      <c r="J1117" s="341">
        <v>39.14</v>
      </c>
      <c r="K1117" s="336">
        <f t="shared" si="271"/>
        <v>0</v>
      </c>
      <c r="L1117" s="247" t="s">
        <v>199</v>
      </c>
      <c r="M1117" s="247"/>
      <c r="N1117" s="247"/>
      <c r="O1117" s="247"/>
      <c r="P1117" s="247"/>
      <c r="Q1117" s="247"/>
      <c r="R1117" s="246">
        <f>IF(L1117="nio",0,IF(L1117&gt;0,L1117*J1117/X1117,0))*VLOOKUP(B1117,'2-Kosten per locatie'!$A$14:$C$56,3,FALSE)</f>
        <v>0</v>
      </c>
      <c r="S1117" s="246">
        <f>IF(L1117="nio",0,IF(M1117&gt;0,M1117*J1117/Y1117,0))*VLOOKUP(B1117,'2-Kosten per locatie'!$A$14:$C$56,3,FALSE)</f>
        <v>0</v>
      </c>
      <c r="T1117" s="246">
        <f>IF(L1117="nio",0,IF(N1117&gt;0,N1117*J1117/Z1117,0))*VLOOKUP(B1117,'2-Kosten per locatie'!$A$14:$C$56,3,FALSE)</f>
        <v>0</v>
      </c>
      <c r="U1117" s="246">
        <f>IF(L1117="nio",0,IF(O1117&gt;0,O1117*J1117/AA1117,0))*VLOOKUP(B1117,'2-Kosten per locatie'!$A$14:$C$56,3,FALSE)</f>
        <v>0</v>
      </c>
      <c r="V1117" s="246">
        <f>IF(L1117="nio",0,IF(P1117&gt;0,P1117*J1117/Z1117,0))*VLOOKUP(B1117,'2-Kosten per locatie'!$A$14:$C$56,3,FALSE)</f>
        <v>0</v>
      </c>
      <c r="W1117" s="246">
        <f>IF(L1117="nio",0,IF(Q1117&gt;0,Q1117*J1117/AA1117,0))*VLOOKUP(B1117,'2-Kosten per locatie'!$A$14:$C$56,3,FALSE)</f>
        <v>0</v>
      </c>
      <c r="X1117" s="337">
        <f>IF(L1117="nio",0,IF(L1117&gt;0,VLOOKUP(H1117,'3-Productie normen'!A:L,VLOOKUP(L1117,'3-Productie normen'!$B$35:$C$38,2,FALSE),FALSE)))</f>
        <v>0</v>
      </c>
      <c r="Y1117" s="337">
        <f t="shared" si="275"/>
        <v>0</v>
      </c>
      <c r="Z1117" s="337">
        <f t="shared" si="276"/>
        <v>0</v>
      </c>
      <c r="AA1117" s="337">
        <f t="shared" si="277"/>
        <v>0</v>
      </c>
      <c r="AB1117" s="338">
        <f>VLOOKUP(H1117,'3-Productie normen'!A:O,12,FALSE)</f>
        <v>0</v>
      </c>
      <c r="AC1117" s="338"/>
      <c r="AE1117" s="339">
        <f t="shared" si="268"/>
        <v>0</v>
      </c>
    </row>
    <row r="1118" spans="1:31" ht="14.1" customHeight="1">
      <c r="A1118" s="71">
        <v>1118</v>
      </c>
      <c r="B1118" s="298" t="s">
        <v>90</v>
      </c>
      <c r="C1118" s="298" t="s">
        <v>1135</v>
      </c>
      <c r="D1118" s="538" t="s">
        <v>1136</v>
      </c>
      <c r="E1118" s="334" t="s">
        <v>1146</v>
      </c>
      <c r="F1118" s="513"/>
      <c r="G1118" s="314" t="s">
        <v>1145</v>
      </c>
      <c r="H1118" s="317" t="s">
        <v>148</v>
      </c>
      <c r="I1118" s="69" t="s">
        <v>332</v>
      </c>
      <c r="J1118" s="341">
        <v>189.59</v>
      </c>
      <c r="K1118" s="336">
        <f t="shared" si="271"/>
        <v>0</v>
      </c>
      <c r="L1118" s="247" t="s">
        <v>199</v>
      </c>
      <c r="M1118" s="247"/>
      <c r="N1118" s="247"/>
      <c r="O1118" s="247"/>
      <c r="P1118" s="247"/>
      <c r="Q1118" s="247"/>
      <c r="R1118" s="246">
        <f>IF(L1118="nio",0,IF(L1118&gt;0,L1118*J1118/X1118,0))*VLOOKUP(B1118,'2-Kosten per locatie'!$A$14:$C$56,3,FALSE)</f>
        <v>0</v>
      </c>
      <c r="S1118" s="246">
        <f>IF(L1118="nio",0,IF(M1118&gt;0,M1118*J1118/Y1118,0))*VLOOKUP(B1118,'2-Kosten per locatie'!$A$14:$C$56,3,FALSE)</f>
        <v>0</v>
      </c>
      <c r="T1118" s="246">
        <f>IF(L1118="nio",0,IF(N1118&gt;0,N1118*J1118/Z1118,0))*VLOOKUP(B1118,'2-Kosten per locatie'!$A$14:$C$56,3,FALSE)</f>
        <v>0</v>
      </c>
      <c r="U1118" s="246">
        <f>IF(L1118="nio",0,IF(O1118&gt;0,O1118*J1118/AA1118,0))*VLOOKUP(B1118,'2-Kosten per locatie'!$A$14:$C$56,3,FALSE)</f>
        <v>0</v>
      </c>
      <c r="V1118" s="246">
        <f>IF(L1118="nio",0,IF(P1118&gt;0,P1118*J1118/Z1118,0))*VLOOKUP(B1118,'2-Kosten per locatie'!$A$14:$C$56,3,FALSE)</f>
        <v>0</v>
      </c>
      <c r="W1118" s="246">
        <f>IF(L1118="nio",0,IF(Q1118&gt;0,Q1118*J1118/AA1118,0))*VLOOKUP(B1118,'2-Kosten per locatie'!$A$14:$C$56,3,FALSE)</f>
        <v>0</v>
      </c>
      <c r="X1118" s="337">
        <f>IF(L1118="nio",0,IF(L1118&gt;0,VLOOKUP(H1118,'3-Productie normen'!A:L,VLOOKUP(L1118,'3-Productie normen'!$B$35:$C$38,2,FALSE),FALSE)))</f>
        <v>0</v>
      </c>
      <c r="Y1118" s="337">
        <f t="shared" si="275"/>
        <v>0</v>
      </c>
      <c r="Z1118" s="337">
        <f t="shared" si="276"/>
        <v>0</v>
      </c>
      <c r="AA1118" s="337">
        <f t="shared" si="277"/>
        <v>0</v>
      </c>
      <c r="AB1118" s="338">
        <f>VLOOKUP(H1118,'3-Productie normen'!A:O,12,FALSE)</f>
        <v>0</v>
      </c>
      <c r="AC1118" s="338"/>
      <c r="AE1118" s="339">
        <f t="shared" si="268"/>
        <v>0</v>
      </c>
    </row>
    <row r="1119" spans="1:31" ht="14.1" customHeight="1">
      <c r="A1119" s="71">
        <v>1119</v>
      </c>
      <c r="B1119" s="298" t="s">
        <v>90</v>
      </c>
      <c r="C1119" s="298" t="s">
        <v>1135</v>
      </c>
      <c r="D1119" s="538" t="s">
        <v>1136</v>
      </c>
      <c r="E1119" s="334" t="s">
        <v>1147</v>
      </c>
      <c r="F1119" s="513"/>
      <c r="G1119" s="314" t="s">
        <v>1024</v>
      </c>
      <c r="H1119" s="317" t="s">
        <v>148</v>
      </c>
      <c r="I1119" s="69" t="s">
        <v>332</v>
      </c>
      <c r="J1119" s="341">
        <v>64.94</v>
      </c>
      <c r="K1119" s="336">
        <f t="shared" si="271"/>
        <v>0</v>
      </c>
      <c r="L1119" s="247" t="s">
        <v>199</v>
      </c>
      <c r="M1119" s="247"/>
      <c r="N1119" s="247"/>
      <c r="O1119" s="247"/>
      <c r="P1119" s="247"/>
      <c r="Q1119" s="247"/>
      <c r="R1119" s="246">
        <f>IF(L1119="nio",0,IF(L1119&gt;0,L1119*J1119/X1119,0))*VLOOKUP(B1119,'2-Kosten per locatie'!$A$14:$C$56,3,FALSE)</f>
        <v>0</v>
      </c>
      <c r="S1119" s="246">
        <f>IF(L1119="nio",0,IF(M1119&gt;0,M1119*J1119/Y1119,0))*VLOOKUP(B1119,'2-Kosten per locatie'!$A$14:$C$56,3,FALSE)</f>
        <v>0</v>
      </c>
      <c r="T1119" s="246">
        <f>IF(L1119="nio",0,IF(N1119&gt;0,N1119*J1119/Z1119,0))*VLOOKUP(B1119,'2-Kosten per locatie'!$A$14:$C$56,3,FALSE)</f>
        <v>0</v>
      </c>
      <c r="U1119" s="246">
        <f>IF(L1119="nio",0,IF(O1119&gt;0,O1119*J1119/AA1119,0))*VLOOKUP(B1119,'2-Kosten per locatie'!$A$14:$C$56,3,FALSE)</f>
        <v>0</v>
      </c>
      <c r="V1119" s="246">
        <f>IF(L1119="nio",0,IF(P1119&gt;0,P1119*J1119/Z1119,0))*VLOOKUP(B1119,'2-Kosten per locatie'!$A$14:$C$56,3,FALSE)</f>
        <v>0</v>
      </c>
      <c r="W1119" s="246">
        <f>IF(L1119="nio",0,IF(Q1119&gt;0,Q1119*J1119/AA1119,0))*VLOOKUP(B1119,'2-Kosten per locatie'!$A$14:$C$56,3,FALSE)</f>
        <v>0</v>
      </c>
      <c r="X1119" s="337">
        <f>IF(L1119="nio",0,IF(L1119&gt;0,VLOOKUP(H1119,'3-Productie normen'!A:L,VLOOKUP(L1119,'3-Productie normen'!$B$35:$C$38,2,FALSE),FALSE)))</f>
        <v>0</v>
      </c>
      <c r="Y1119" s="337">
        <f t="shared" si="275"/>
        <v>0</v>
      </c>
      <c r="Z1119" s="337">
        <f t="shared" si="276"/>
        <v>0</v>
      </c>
      <c r="AA1119" s="337">
        <f t="shared" si="277"/>
        <v>0</v>
      </c>
      <c r="AB1119" s="338">
        <f>VLOOKUP(H1119,'3-Productie normen'!A:O,12,FALSE)</f>
        <v>0</v>
      </c>
      <c r="AC1119" s="338"/>
      <c r="AE1119" s="339">
        <f t="shared" si="268"/>
        <v>0</v>
      </c>
    </row>
    <row r="1120" spans="1:31" ht="14.1" customHeight="1">
      <c r="A1120" s="71">
        <v>1120</v>
      </c>
      <c r="B1120" s="298" t="s">
        <v>90</v>
      </c>
      <c r="C1120" s="298" t="s">
        <v>1135</v>
      </c>
      <c r="D1120" s="538" t="s">
        <v>1136</v>
      </c>
      <c r="E1120" s="334" t="s">
        <v>1148</v>
      </c>
      <c r="F1120" s="513"/>
      <c r="G1120" s="314" t="s">
        <v>545</v>
      </c>
      <c r="H1120" s="314" t="s">
        <v>136</v>
      </c>
      <c r="I1120" s="69" t="s">
        <v>195</v>
      </c>
      <c r="J1120" s="341">
        <v>20.239999999999998</v>
      </c>
      <c r="K1120" s="336">
        <f t="shared" si="271"/>
        <v>510</v>
      </c>
      <c r="L1120" s="247">
        <v>255</v>
      </c>
      <c r="M1120" s="247">
        <v>255</v>
      </c>
      <c r="N1120" s="247"/>
      <c r="O1120" s="247"/>
      <c r="P1120" s="247"/>
      <c r="Q1120" s="247"/>
      <c r="R1120" s="246" t="e">
        <f>IF(L1120="nio",0,IF(L1120&gt;0,L1120*J1120/X1120,0))*VLOOKUP(B1120,'2-Kosten per locatie'!$A$14:$C$56,3,FALSE)</f>
        <v>#DIV/0!</v>
      </c>
      <c r="S1120" s="246" t="e">
        <f>IF(L1120="nio",0,IF(M1120&gt;0,M1120*J1120/Y1120,0))*VLOOKUP(B1120,'2-Kosten per locatie'!$A$14:$C$56,3,FALSE)</f>
        <v>#DIV/0!</v>
      </c>
      <c r="T1120" s="246">
        <f>IF(L1120="nio",0,IF(N1120&gt;0,N1120*J1120/Z1120,0))*VLOOKUP(B1120,'2-Kosten per locatie'!$A$14:$C$56,3,FALSE)</f>
        <v>0</v>
      </c>
      <c r="U1120" s="246">
        <f>IF(L1120="nio",0,IF(O1120&gt;0,O1120*J1120/AA1120,0))*VLOOKUP(B1120,'2-Kosten per locatie'!$A$14:$C$56,3,FALSE)</f>
        <v>0</v>
      </c>
      <c r="V1120" s="246">
        <f>IF(L1120="nio",0,IF(P1120&gt;0,P1120*J1120/Z1120,0))*VLOOKUP(B1120,'2-Kosten per locatie'!$A$14:$C$56,3,FALSE)</f>
        <v>0</v>
      </c>
      <c r="W1120" s="246">
        <f>IF(L1120="nio",0,IF(Q1120&gt;0,Q1120*J1120/AA1120,0))*VLOOKUP(B1120,'2-Kosten per locatie'!$A$14:$C$56,3,FALSE)</f>
        <v>0</v>
      </c>
      <c r="X1120" s="337">
        <f>IF(L1120="nio",0,IF(L1120&gt;0,VLOOKUP(H1120,'3-Productie normen'!A:L,VLOOKUP(L1120,'3-Productie normen'!$B$35:$C$38,2,FALSE),FALSE)))</f>
        <v>0</v>
      </c>
      <c r="Y1120" s="337">
        <f t="shared" si="275"/>
        <v>0</v>
      </c>
      <c r="Z1120" s="337">
        <f t="shared" si="276"/>
        <v>0</v>
      </c>
      <c r="AA1120" s="337">
        <f t="shared" si="277"/>
        <v>0</v>
      </c>
      <c r="AB1120" s="338" t="str">
        <f>VLOOKUP(H1120,'3-Productie normen'!A:O,12,FALSE)</f>
        <v>S</v>
      </c>
      <c r="AC1120" s="338"/>
      <c r="AE1120" s="339">
        <f t="shared" si="268"/>
        <v>10322.4</v>
      </c>
    </row>
    <row r="1121" spans="1:31" ht="14.1" customHeight="1">
      <c r="A1121" s="71">
        <v>1121</v>
      </c>
      <c r="B1121" s="298" t="s">
        <v>90</v>
      </c>
      <c r="C1121" s="298" t="s">
        <v>1135</v>
      </c>
      <c r="D1121" s="538" t="s">
        <v>1136</v>
      </c>
      <c r="E1121" s="334" t="s">
        <v>1149</v>
      </c>
      <c r="F1121" s="513"/>
      <c r="G1121" s="314" t="s">
        <v>1150</v>
      </c>
      <c r="H1121" s="314" t="s">
        <v>141</v>
      </c>
      <c r="I1121" s="69" t="s">
        <v>195</v>
      </c>
      <c r="J1121" s="341">
        <v>11.45</v>
      </c>
      <c r="K1121" s="336">
        <f t="shared" si="271"/>
        <v>510</v>
      </c>
      <c r="L1121" s="247">
        <v>255</v>
      </c>
      <c r="M1121" s="247">
        <v>255</v>
      </c>
      <c r="N1121" s="247"/>
      <c r="O1121" s="247"/>
      <c r="P1121" s="247"/>
      <c r="Q1121" s="247"/>
      <c r="R1121" s="246" t="e">
        <f>IF(L1121="nio",0,IF(L1121&gt;0,L1121*J1121/X1121,0))*VLOOKUP(B1121,'2-Kosten per locatie'!$A$14:$C$56,3,FALSE)</f>
        <v>#DIV/0!</v>
      </c>
      <c r="S1121" s="246" t="e">
        <f>IF(L1121="nio",0,IF(M1121&gt;0,M1121*J1121/Y1121,0))*VLOOKUP(B1121,'2-Kosten per locatie'!$A$14:$C$56,3,FALSE)</f>
        <v>#DIV/0!</v>
      </c>
      <c r="T1121" s="246">
        <f>IF(L1121="nio",0,IF(N1121&gt;0,N1121*J1121/Z1121,0))*VLOOKUP(B1121,'2-Kosten per locatie'!$A$14:$C$56,3,FALSE)</f>
        <v>0</v>
      </c>
      <c r="U1121" s="246">
        <f>IF(L1121="nio",0,IF(O1121&gt;0,O1121*J1121/AA1121,0))*VLOOKUP(B1121,'2-Kosten per locatie'!$A$14:$C$56,3,FALSE)</f>
        <v>0</v>
      </c>
      <c r="V1121" s="246">
        <f>IF(L1121="nio",0,IF(P1121&gt;0,P1121*J1121/Z1121,0))*VLOOKUP(B1121,'2-Kosten per locatie'!$A$14:$C$56,3,FALSE)</f>
        <v>0</v>
      </c>
      <c r="W1121" s="246">
        <f>IF(L1121="nio",0,IF(Q1121&gt;0,Q1121*J1121/AA1121,0))*VLOOKUP(B1121,'2-Kosten per locatie'!$A$14:$C$56,3,FALSE)</f>
        <v>0</v>
      </c>
      <c r="X1121" s="337">
        <f>IF(L1121="nio",0,IF(L1121&gt;0,VLOOKUP(H1121,'3-Productie normen'!A:L,VLOOKUP(L1121,'3-Productie normen'!$B$35:$C$38,2,FALSE),FALSE)))</f>
        <v>0</v>
      </c>
      <c r="Y1121" s="337">
        <f t="shared" si="275"/>
        <v>0</v>
      </c>
      <c r="Z1121" s="337">
        <f t="shared" si="276"/>
        <v>0</v>
      </c>
      <c r="AA1121" s="337">
        <f t="shared" si="277"/>
        <v>0</v>
      </c>
      <c r="AB1121" s="338" t="str">
        <f>VLOOKUP(H1121,'3-Productie normen'!A:O,12,FALSE)</f>
        <v>S</v>
      </c>
      <c r="AC1121" s="338"/>
      <c r="AE1121" s="339">
        <f t="shared" si="268"/>
        <v>5839.5</v>
      </c>
    </row>
    <row r="1122" spans="1:31" ht="14.1" customHeight="1">
      <c r="A1122" s="71">
        <v>1122</v>
      </c>
      <c r="B1122" s="298" t="s">
        <v>90</v>
      </c>
      <c r="C1122" s="298" t="s">
        <v>1135</v>
      </c>
      <c r="D1122" s="538" t="s">
        <v>1136</v>
      </c>
      <c r="E1122" s="334" t="s">
        <v>1151</v>
      </c>
      <c r="F1122" s="513"/>
      <c r="G1122" s="314" t="s">
        <v>310</v>
      </c>
      <c r="H1122" s="314" t="s">
        <v>128</v>
      </c>
      <c r="I1122" s="69" t="s">
        <v>225</v>
      </c>
      <c r="J1122" s="341">
        <v>9.89</v>
      </c>
      <c r="K1122" s="336">
        <f t="shared" si="271"/>
        <v>255</v>
      </c>
      <c r="L1122" s="247">
        <v>255</v>
      </c>
      <c r="M1122" s="247"/>
      <c r="N1122" s="247"/>
      <c r="O1122" s="247"/>
      <c r="P1122" s="247"/>
      <c r="Q1122" s="247"/>
      <c r="R1122" s="246" t="e">
        <f>IF(L1122="nio",0,IF(L1122&gt;0,L1122*J1122/X1122,0))*VLOOKUP(B1122,'2-Kosten per locatie'!$A$14:$C$56,3,FALSE)</f>
        <v>#DIV/0!</v>
      </c>
      <c r="S1122" s="246">
        <f>IF(L1122="nio",0,IF(M1122&gt;0,M1122*J1122/Y1122,0))*VLOOKUP(B1122,'2-Kosten per locatie'!$A$14:$C$56,3,FALSE)</f>
        <v>0</v>
      </c>
      <c r="T1122" s="246">
        <f>IF(L1122="nio",0,IF(N1122&gt;0,N1122*J1122/Z1122,0))*VLOOKUP(B1122,'2-Kosten per locatie'!$A$14:$C$56,3,FALSE)</f>
        <v>0</v>
      </c>
      <c r="U1122" s="246">
        <f>IF(L1122="nio",0,IF(O1122&gt;0,O1122*J1122/AA1122,0))*VLOOKUP(B1122,'2-Kosten per locatie'!$A$14:$C$56,3,FALSE)</f>
        <v>0</v>
      </c>
      <c r="V1122" s="246">
        <f>IF(L1122="nio",0,IF(P1122&gt;0,P1122*J1122/Z1122,0))*VLOOKUP(B1122,'2-Kosten per locatie'!$A$14:$C$56,3,FALSE)</f>
        <v>0</v>
      </c>
      <c r="W1122" s="246">
        <f>IF(L1122="nio",0,IF(Q1122&gt;0,Q1122*J1122/AA1122,0))*VLOOKUP(B1122,'2-Kosten per locatie'!$A$14:$C$56,3,FALSE)</f>
        <v>0</v>
      </c>
      <c r="X1122" s="337">
        <f>IF(L1122="nio",0,IF(L1122&gt;0,VLOOKUP(H1122,'3-Productie normen'!A:L,VLOOKUP(L1122,'3-Productie normen'!$B$35:$C$38,2,FALSE),FALSE)))</f>
        <v>0</v>
      </c>
      <c r="Y1122" s="337">
        <f t="shared" si="275"/>
        <v>0</v>
      </c>
      <c r="Z1122" s="337">
        <f t="shared" si="276"/>
        <v>0</v>
      </c>
      <c r="AA1122" s="337">
        <f t="shared" si="277"/>
        <v>0</v>
      </c>
      <c r="AB1122" s="338" t="str">
        <f>VLOOKUP(H1122,'3-Productie normen'!A:O,12,FALSE)</f>
        <v>B</v>
      </c>
      <c r="AC1122" s="338"/>
      <c r="AE1122" s="339">
        <f t="shared" si="268"/>
        <v>2521.9500000000003</v>
      </c>
    </row>
    <row r="1123" spans="1:31" ht="14.1" customHeight="1">
      <c r="A1123" s="71">
        <v>1123</v>
      </c>
      <c r="B1123" s="298" t="s">
        <v>90</v>
      </c>
      <c r="C1123" s="298" t="s">
        <v>1135</v>
      </c>
      <c r="D1123" s="538" t="s">
        <v>1136</v>
      </c>
      <c r="E1123" s="334" t="s">
        <v>1152</v>
      </c>
      <c r="F1123" s="513"/>
      <c r="G1123" s="314" t="s">
        <v>1153</v>
      </c>
      <c r="H1123" s="314" t="s">
        <v>144</v>
      </c>
      <c r="I1123" s="69" t="s">
        <v>225</v>
      </c>
      <c r="J1123" s="341">
        <v>21</v>
      </c>
      <c r="K1123" s="336">
        <f t="shared" si="271"/>
        <v>255</v>
      </c>
      <c r="L1123" s="247">
        <v>255</v>
      </c>
      <c r="M1123" s="247"/>
      <c r="N1123" s="247"/>
      <c r="O1123" s="247"/>
      <c r="P1123" s="247"/>
      <c r="Q1123" s="247"/>
      <c r="R1123" s="246" t="e">
        <f>IF(L1123="nio",0,IF(L1123&gt;0,L1123*J1123/X1123,0))*VLOOKUP(B1123,'2-Kosten per locatie'!$A$14:$C$56,3,FALSE)</f>
        <v>#DIV/0!</v>
      </c>
      <c r="S1123" s="246">
        <f>IF(L1123="nio",0,IF(M1123&gt;0,M1123*J1123/Y1123,0))*VLOOKUP(B1123,'2-Kosten per locatie'!$A$14:$C$56,3,FALSE)</f>
        <v>0</v>
      </c>
      <c r="T1123" s="246">
        <f>IF(L1123="nio",0,IF(N1123&gt;0,N1123*J1123/Z1123,0))*VLOOKUP(B1123,'2-Kosten per locatie'!$A$14:$C$56,3,FALSE)</f>
        <v>0</v>
      </c>
      <c r="U1123" s="246">
        <f>IF(L1123="nio",0,IF(O1123&gt;0,O1123*J1123/AA1123,0))*VLOOKUP(B1123,'2-Kosten per locatie'!$A$14:$C$56,3,FALSE)</f>
        <v>0</v>
      </c>
      <c r="V1123" s="246">
        <f>IF(L1123="nio",0,IF(P1123&gt;0,P1123*J1123/Z1123,0))*VLOOKUP(B1123,'2-Kosten per locatie'!$A$14:$C$56,3,FALSE)</f>
        <v>0</v>
      </c>
      <c r="W1123" s="246">
        <f>IF(L1123="nio",0,IF(Q1123&gt;0,Q1123*J1123/AA1123,0))*VLOOKUP(B1123,'2-Kosten per locatie'!$A$14:$C$56,3,FALSE)</f>
        <v>0</v>
      </c>
      <c r="X1123" s="337">
        <f>IF(L1123="nio",0,IF(L1123&gt;0,VLOOKUP(H1123,'3-Productie normen'!A:L,VLOOKUP(L1123,'3-Productie normen'!$B$35:$C$38,2,FALSE),FALSE)))</f>
        <v>0</v>
      </c>
      <c r="Y1123" s="337">
        <f t="shared" si="275"/>
        <v>0</v>
      </c>
      <c r="Z1123" s="337">
        <f t="shared" si="276"/>
        <v>0</v>
      </c>
      <c r="AA1123" s="337">
        <f t="shared" si="277"/>
        <v>0</v>
      </c>
      <c r="AB1123" s="338" t="str">
        <f>VLOOKUP(H1123,'3-Productie normen'!A:O,12,FALSE)</f>
        <v>B</v>
      </c>
      <c r="AC1123" s="338"/>
      <c r="AE1123" s="339">
        <f t="shared" si="268"/>
        <v>5355</v>
      </c>
    </row>
    <row r="1124" spans="1:31" ht="14.1" customHeight="1">
      <c r="A1124" s="71">
        <v>1124</v>
      </c>
      <c r="B1124" s="298" t="s">
        <v>90</v>
      </c>
      <c r="C1124" s="298" t="s">
        <v>1135</v>
      </c>
      <c r="D1124" s="538" t="s">
        <v>1136</v>
      </c>
      <c r="E1124" s="334" t="s">
        <v>1154</v>
      </c>
      <c r="F1124" s="513"/>
      <c r="G1124" s="314" t="s">
        <v>301</v>
      </c>
      <c r="H1124" s="317" t="s">
        <v>148</v>
      </c>
      <c r="I1124" s="69" t="s">
        <v>332</v>
      </c>
      <c r="J1124" s="341">
        <v>51.79</v>
      </c>
      <c r="K1124" s="336">
        <f t="shared" si="271"/>
        <v>0</v>
      </c>
      <c r="L1124" s="247" t="s">
        <v>199</v>
      </c>
      <c r="M1124" s="247"/>
      <c r="N1124" s="247"/>
      <c r="O1124" s="247"/>
      <c r="P1124" s="247"/>
      <c r="Q1124" s="247"/>
      <c r="R1124" s="246">
        <f>IF(L1124="nio",0,IF(L1124&gt;0,L1124*J1124/X1124,0))*VLOOKUP(B1124,'2-Kosten per locatie'!$A$14:$C$56,3,FALSE)</f>
        <v>0</v>
      </c>
      <c r="S1124" s="246">
        <f>IF(L1124="nio",0,IF(M1124&gt;0,M1124*J1124/Y1124,0))*VLOOKUP(B1124,'2-Kosten per locatie'!$A$14:$C$56,3,FALSE)</f>
        <v>0</v>
      </c>
      <c r="T1124" s="246">
        <f>IF(L1124="nio",0,IF(N1124&gt;0,N1124*J1124/Z1124,0))*VLOOKUP(B1124,'2-Kosten per locatie'!$A$14:$C$56,3,FALSE)</f>
        <v>0</v>
      </c>
      <c r="U1124" s="246">
        <f>IF(L1124="nio",0,IF(O1124&gt;0,O1124*J1124/AA1124,0))*VLOOKUP(B1124,'2-Kosten per locatie'!$A$14:$C$56,3,FALSE)</f>
        <v>0</v>
      </c>
      <c r="V1124" s="246">
        <f>IF(L1124="nio",0,IF(P1124&gt;0,P1124*J1124/Z1124,0))*VLOOKUP(B1124,'2-Kosten per locatie'!$A$14:$C$56,3,FALSE)</f>
        <v>0</v>
      </c>
      <c r="W1124" s="246">
        <f>IF(L1124="nio",0,IF(Q1124&gt;0,Q1124*J1124/AA1124,0))*VLOOKUP(B1124,'2-Kosten per locatie'!$A$14:$C$56,3,FALSE)</f>
        <v>0</v>
      </c>
      <c r="X1124" s="337">
        <f>IF(L1124="nio",0,IF(L1124&gt;0,VLOOKUP(H1124,'3-Productie normen'!A:L,VLOOKUP(L1124,'3-Productie normen'!$B$35:$C$38,2,FALSE),FALSE)))</f>
        <v>0</v>
      </c>
      <c r="Y1124" s="337">
        <f t="shared" si="275"/>
        <v>0</v>
      </c>
      <c r="Z1124" s="337">
        <f t="shared" si="276"/>
        <v>0</v>
      </c>
      <c r="AA1124" s="337">
        <f t="shared" si="277"/>
        <v>0</v>
      </c>
      <c r="AB1124" s="338">
        <f>VLOOKUP(H1124,'3-Productie normen'!A:O,12,FALSE)</f>
        <v>0</v>
      </c>
      <c r="AC1124" s="338"/>
      <c r="AE1124" s="339">
        <f t="shared" si="268"/>
        <v>0</v>
      </c>
    </row>
    <row r="1125" spans="1:31" ht="14.1" customHeight="1">
      <c r="A1125" s="71">
        <v>1125</v>
      </c>
      <c r="B1125" s="298" t="s">
        <v>90</v>
      </c>
      <c r="C1125" s="298" t="s">
        <v>1135</v>
      </c>
      <c r="D1125" s="538" t="s">
        <v>1136</v>
      </c>
      <c r="E1125" s="334" t="s">
        <v>1155</v>
      </c>
      <c r="F1125" s="513"/>
      <c r="G1125" s="314" t="s">
        <v>1156</v>
      </c>
      <c r="H1125" s="317" t="s">
        <v>148</v>
      </c>
      <c r="I1125" s="69"/>
      <c r="J1125" s="341">
        <v>5.38</v>
      </c>
      <c r="K1125" s="336">
        <f t="shared" si="271"/>
        <v>0</v>
      </c>
      <c r="L1125" s="247" t="s">
        <v>199</v>
      </c>
      <c r="M1125" s="247"/>
      <c r="N1125" s="247"/>
      <c r="O1125" s="247"/>
      <c r="P1125" s="247"/>
      <c r="Q1125" s="247"/>
      <c r="R1125" s="246">
        <f>IF(L1125="nio",0,IF(L1125&gt;0,L1125*J1125/X1125,0))*VLOOKUP(B1125,'2-Kosten per locatie'!$A$14:$C$56,3,FALSE)</f>
        <v>0</v>
      </c>
      <c r="S1125" s="246">
        <f>IF(L1125="nio",0,IF(M1125&gt;0,M1125*J1125/Y1125,0))*VLOOKUP(B1125,'2-Kosten per locatie'!$A$14:$C$56,3,FALSE)</f>
        <v>0</v>
      </c>
      <c r="T1125" s="246">
        <f>IF(L1125="nio",0,IF(N1125&gt;0,N1125*J1125/Z1125,0))*VLOOKUP(B1125,'2-Kosten per locatie'!$A$14:$C$56,3,FALSE)</f>
        <v>0</v>
      </c>
      <c r="U1125" s="246">
        <f>IF(L1125="nio",0,IF(O1125&gt;0,O1125*J1125/AA1125,0))*VLOOKUP(B1125,'2-Kosten per locatie'!$A$14:$C$56,3,FALSE)</f>
        <v>0</v>
      </c>
      <c r="V1125" s="246">
        <f>IF(L1125="nio",0,IF(P1125&gt;0,P1125*J1125/Z1125,0))*VLOOKUP(B1125,'2-Kosten per locatie'!$A$14:$C$56,3,FALSE)</f>
        <v>0</v>
      </c>
      <c r="W1125" s="246">
        <f>IF(L1125="nio",0,IF(Q1125&gt;0,Q1125*J1125/AA1125,0))*VLOOKUP(B1125,'2-Kosten per locatie'!$A$14:$C$56,3,FALSE)</f>
        <v>0</v>
      </c>
      <c r="X1125" s="337">
        <f>IF(L1125="nio",0,IF(L1125&gt;0,VLOOKUP(H1125,'3-Productie normen'!A:L,VLOOKUP(L1125,'3-Productie normen'!$B$35:$C$38,2,FALSE),FALSE)))</f>
        <v>0</v>
      </c>
      <c r="Y1125" s="337">
        <f t="shared" si="275"/>
        <v>0</v>
      </c>
      <c r="Z1125" s="337">
        <f t="shared" si="276"/>
        <v>0</v>
      </c>
      <c r="AA1125" s="337">
        <f t="shared" si="277"/>
        <v>0</v>
      </c>
      <c r="AB1125" s="338">
        <f>VLOOKUP(H1125,'3-Productie normen'!A:O,12,FALSE)</f>
        <v>0</v>
      </c>
      <c r="AC1125" s="338"/>
      <c r="AE1125" s="339">
        <f t="shared" si="268"/>
        <v>0</v>
      </c>
    </row>
    <row r="1126" spans="1:31" ht="14.1" customHeight="1">
      <c r="A1126" s="71">
        <v>1126</v>
      </c>
      <c r="B1126" s="298" t="s">
        <v>90</v>
      </c>
      <c r="C1126" s="298" t="s">
        <v>1135</v>
      </c>
      <c r="D1126" s="538" t="s">
        <v>1136</v>
      </c>
      <c r="E1126" s="334" t="s">
        <v>1157</v>
      </c>
      <c r="F1126" s="513"/>
      <c r="G1126" s="314" t="s">
        <v>301</v>
      </c>
      <c r="H1126" s="317" t="s">
        <v>148</v>
      </c>
      <c r="I1126" s="69" t="s">
        <v>332</v>
      </c>
      <c r="J1126" s="341">
        <v>14.65</v>
      </c>
      <c r="K1126" s="336">
        <f t="shared" si="271"/>
        <v>0</v>
      </c>
      <c r="L1126" s="247" t="s">
        <v>199</v>
      </c>
      <c r="M1126" s="247"/>
      <c r="N1126" s="247"/>
      <c r="O1126" s="247"/>
      <c r="P1126" s="247"/>
      <c r="Q1126" s="247"/>
      <c r="R1126" s="246">
        <f>IF(L1126="nio",0,IF(L1126&gt;0,L1126*J1126/X1126,0))*VLOOKUP(B1126,'2-Kosten per locatie'!$A$14:$C$56,3,FALSE)</f>
        <v>0</v>
      </c>
      <c r="S1126" s="246">
        <f>IF(L1126="nio",0,IF(M1126&gt;0,M1126*J1126/Y1126,0))*VLOOKUP(B1126,'2-Kosten per locatie'!$A$14:$C$56,3,FALSE)</f>
        <v>0</v>
      </c>
      <c r="T1126" s="246">
        <f>IF(L1126="nio",0,IF(N1126&gt;0,N1126*J1126/Z1126,0))*VLOOKUP(B1126,'2-Kosten per locatie'!$A$14:$C$56,3,FALSE)</f>
        <v>0</v>
      </c>
      <c r="U1126" s="246">
        <f>IF(L1126="nio",0,IF(O1126&gt;0,O1126*J1126/AA1126,0))*VLOOKUP(B1126,'2-Kosten per locatie'!$A$14:$C$56,3,FALSE)</f>
        <v>0</v>
      </c>
      <c r="V1126" s="246">
        <f>IF(L1126="nio",0,IF(P1126&gt;0,P1126*J1126/Z1126,0))*VLOOKUP(B1126,'2-Kosten per locatie'!$A$14:$C$56,3,FALSE)</f>
        <v>0</v>
      </c>
      <c r="W1126" s="246">
        <f>IF(L1126="nio",0,IF(Q1126&gt;0,Q1126*J1126/AA1126,0))*VLOOKUP(B1126,'2-Kosten per locatie'!$A$14:$C$56,3,FALSE)</f>
        <v>0</v>
      </c>
      <c r="X1126" s="337">
        <f>IF(L1126="nio",0,IF(L1126&gt;0,VLOOKUP(H1126,'3-Productie normen'!A:L,VLOOKUP(L1126,'3-Productie normen'!$B$35:$C$38,2,FALSE),FALSE)))</f>
        <v>0</v>
      </c>
      <c r="Y1126" s="337">
        <f t="shared" si="275"/>
        <v>0</v>
      </c>
      <c r="Z1126" s="337">
        <f t="shared" si="276"/>
        <v>0</v>
      </c>
      <c r="AA1126" s="337">
        <f t="shared" si="277"/>
        <v>0</v>
      </c>
      <c r="AB1126" s="338">
        <f>VLOOKUP(H1126,'3-Productie normen'!A:O,12,FALSE)</f>
        <v>0</v>
      </c>
      <c r="AC1126" s="338"/>
      <c r="AE1126" s="339">
        <f t="shared" si="268"/>
        <v>0</v>
      </c>
    </row>
    <row r="1127" spans="1:31" ht="14.1" customHeight="1">
      <c r="A1127" s="71">
        <v>1127</v>
      </c>
      <c r="B1127" s="298" t="s">
        <v>90</v>
      </c>
      <c r="C1127" s="298" t="s">
        <v>1135</v>
      </c>
      <c r="D1127" s="538" t="s">
        <v>1136</v>
      </c>
      <c r="E1127" s="334" t="s">
        <v>1158</v>
      </c>
      <c r="F1127" s="513"/>
      <c r="G1127" s="314" t="s">
        <v>1159</v>
      </c>
      <c r="H1127" s="317" t="s">
        <v>148</v>
      </c>
      <c r="I1127" s="69" t="s">
        <v>332</v>
      </c>
      <c r="J1127" s="341">
        <v>4.7699999999999996</v>
      </c>
      <c r="K1127" s="336">
        <f t="shared" si="271"/>
        <v>0</v>
      </c>
      <c r="L1127" s="247" t="s">
        <v>199</v>
      </c>
      <c r="M1127" s="247"/>
      <c r="N1127" s="247"/>
      <c r="O1127" s="247"/>
      <c r="P1127" s="247"/>
      <c r="Q1127" s="247"/>
      <c r="R1127" s="246">
        <f>IF(L1127="nio",0,IF(L1127&gt;0,L1127*J1127/X1127,0))*VLOOKUP(B1127,'2-Kosten per locatie'!$A$14:$C$56,3,FALSE)</f>
        <v>0</v>
      </c>
      <c r="S1127" s="246">
        <f>IF(L1127="nio",0,IF(M1127&gt;0,M1127*J1127/Y1127,0))*VLOOKUP(B1127,'2-Kosten per locatie'!$A$14:$C$56,3,FALSE)</f>
        <v>0</v>
      </c>
      <c r="T1127" s="246">
        <f>IF(L1127="nio",0,IF(N1127&gt;0,N1127*J1127/Z1127,0))*VLOOKUP(B1127,'2-Kosten per locatie'!$A$14:$C$56,3,FALSE)</f>
        <v>0</v>
      </c>
      <c r="U1127" s="246">
        <f>IF(L1127="nio",0,IF(O1127&gt;0,O1127*J1127/AA1127,0))*VLOOKUP(B1127,'2-Kosten per locatie'!$A$14:$C$56,3,FALSE)</f>
        <v>0</v>
      </c>
      <c r="V1127" s="246">
        <f>IF(L1127="nio",0,IF(P1127&gt;0,P1127*J1127/Z1127,0))*VLOOKUP(B1127,'2-Kosten per locatie'!$A$14:$C$56,3,FALSE)</f>
        <v>0</v>
      </c>
      <c r="W1127" s="246">
        <f>IF(L1127="nio",0,IF(Q1127&gt;0,Q1127*J1127/AA1127,0))*VLOOKUP(B1127,'2-Kosten per locatie'!$A$14:$C$56,3,FALSE)</f>
        <v>0</v>
      </c>
      <c r="X1127" s="337">
        <f>IF(L1127="nio",0,IF(L1127&gt;0,VLOOKUP(H1127,'3-Productie normen'!A:L,VLOOKUP(L1127,'3-Productie normen'!$B$35:$C$38,2,FALSE),FALSE)))</f>
        <v>0</v>
      </c>
      <c r="Y1127" s="337">
        <f t="shared" si="275"/>
        <v>0</v>
      </c>
      <c r="Z1127" s="337">
        <f t="shared" si="276"/>
        <v>0</v>
      </c>
      <c r="AA1127" s="337">
        <f t="shared" si="277"/>
        <v>0</v>
      </c>
      <c r="AB1127" s="338">
        <f>VLOOKUP(H1127,'3-Productie normen'!A:O,12,FALSE)</f>
        <v>0</v>
      </c>
      <c r="AC1127" s="338"/>
      <c r="AE1127" s="339">
        <f t="shared" si="268"/>
        <v>0</v>
      </c>
    </row>
    <row r="1128" spans="1:31" ht="14.1" customHeight="1">
      <c r="A1128" s="71">
        <v>1128</v>
      </c>
      <c r="B1128" s="298" t="s">
        <v>90</v>
      </c>
      <c r="C1128" s="298" t="s">
        <v>1135</v>
      </c>
      <c r="D1128" s="538" t="s">
        <v>1136</v>
      </c>
      <c r="E1128" s="334" t="s">
        <v>1160</v>
      </c>
      <c r="F1128" s="513"/>
      <c r="G1128" s="314" t="s">
        <v>1161</v>
      </c>
      <c r="H1128" s="317" t="s">
        <v>148</v>
      </c>
      <c r="I1128" s="69" t="s">
        <v>332</v>
      </c>
      <c r="J1128" s="341">
        <v>22.67</v>
      </c>
      <c r="K1128" s="336">
        <f t="shared" si="271"/>
        <v>0</v>
      </c>
      <c r="L1128" s="247" t="s">
        <v>199</v>
      </c>
      <c r="M1128" s="247"/>
      <c r="N1128" s="247"/>
      <c r="O1128" s="247"/>
      <c r="P1128" s="247"/>
      <c r="Q1128" s="247"/>
      <c r="R1128" s="246">
        <f>IF(L1128="nio",0,IF(L1128&gt;0,L1128*J1128/X1128,0))*VLOOKUP(B1128,'2-Kosten per locatie'!$A$14:$C$56,3,FALSE)</f>
        <v>0</v>
      </c>
      <c r="S1128" s="246">
        <f>IF(L1128="nio",0,IF(M1128&gt;0,M1128*J1128/Y1128,0))*VLOOKUP(B1128,'2-Kosten per locatie'!$A$14:$C$56,3,FALSE)</f>
        <v>0</v>
      </c>
      <c r="T1128" s="246">
        <f>IF(L1128="nio",0,IF(N1128&gt;0,N1128*J1128/Z1128,0))*VLOOKUP(B1128,'2-Kosten per locatie'!$A$14:$C$56,3,FALSE)</f>
        <v>0</v>
      </c>
      <c r="U1128" s="246">
        <f>IF(L1128="nio",0,IF(O1128&gt;0,O1128*J1128/AA1128,0))*VLOOKUP(B1128,'2-Kosten per locatie'!$A$14:$C$56,3,FALSE)</f>
        <v>0</v>
      </c>
      <c r="V1128" s="246">
        <f>IF(L1128="nio",0,IF(P1128&gt;0,P1128*J1128/Z1128,0))*VLOOKUP(B1128,'2-Kosten per locatie'!$A$14:$C$56,3,FALSE)</f>
        <v>0</v>
      </c>
      <c r="W1128" s="246">
        <f>IF(L1128="nio",0,IF(Q1128&gt;0,Q1128*J1128/AA1128,0))*VLOOKUP(B1128,'2-Kosten per locatie'!$A$14:$C$56,3,FALSE)</f>
        <v>0</v>
      </c>
      <c r="X1128" s="337">
        <f>IF(L1128="nio",0,IF(L1128&gt;0,VLOOKUP(H1128,'3-Productie normen'!A:L,VLOOKUP(L1128,'3-Productie normen'!$B$35:$C$38,2,FALSE),FALSE)))</f>
        <v>0</v>
      </c>
      <c r="Y1128" s="337">
        <f t="shared" si="275"/>
        <v>0</v>
      </c>
      <c r="Z1128" s="337">
        <f t="shared" si="276"/>
        <v>0</v>
      </c>
      <c r="AA1128" s="337">
        <f t="shared" si="277"/>
        <v>0</v>
      </c>
      <c r="AB1128" s="338">
        <f>VLOOKUP(H1128,'3-Productie normen'!A:O,12,FALSE)</f>
        <v>0</v>
      </c>
      <c r="AC1128" s="338"/>
      <c r="AE1128" s="339">
        <f t="shared" si="268"/>
        <v>0</v>
      </c>
    </row>
    <row r="1129" spans="1:31" ht="14.1" customHeight="1">
      <c r="A1129" s="71">
        <v>1129</v>
      </c>
      <c r="B1129" s="298" t="s">
        <v>90</v>
      </c>
      <c r="C1129" s="298" t="s">
        <v>1135</v>
      </c>
      <c r="D1129" s="538" t="s">
        <v>1136</v>
      </c>
      <c r="E1129" s="334" t="s">
        <v>1162</v>
      </c>
      <c r="F1129" s="513"/>
      <c r="G1129" s="314" t="s">
        <v>1163</v>
      </c>
      <c r="H1129" s="317" t="s">
        <v>148</v>
      </c>
      <c r="I1129" s="69" t="s">
        <v>332</v>
      </c>
      <c r="J1129" s="341">
        <v>69.88</v>
      </c>
      <c r="K1129" s="336">
        <f t="shared" si="271"/>
        <v>0</v>
      </c>
      <c r="L1129" s="247" t="s">
        <v>199</v>
      </c>
      <c r="M1129" s="247"/>
      <c r="N1129" s="247"/>
      <c r="O1129" s="247"/>
      <c r="P1129" s="247"/>
      <c r="Q1129" s="247"/>
      <c r="R1129" s="246">
        <f>IF(L1129="nio",0,IF(L1129&gt;0,L1129*J1129/X1129,0))*VLOOKUP(B1129,'2-Kosten per locatie'!$A$14:$C$56,3,FALSE)</f>
        <v>0</v>
      </c>
      <c r="S1129" s="246">
        <f>IF(L1129="nio",0,IF(M1129&gt;0,M1129*J1129/Y1129,0))*VLOOKUP(B1129,'2-Kosten per locatie'!$A$14:$C$56,3,FALSE)</f>
        <v>0</v>
      </c>
      <c r="T1129" s="246">
        <f>IF(L1129="nio",0,IF(N1129&gt;0,N1129*J1129/Z1129,0))*VLOOKUP(B1129,'2-Kosten per locatie'!$A$14:$C$56,3,FALSE)</f>
        <v>0</v>
      </c>
      <c r="U1129" s="246">
        <f>IF(L1129="nio",0,IF(O1129&gt;0,O1129*J1129/AA1129,0))*VLOOKUP(B1129,'2-Kosten per locatie'!$A$14:$C$56,3,FALSE)</f>
        <v>0</v>
      </c>
      <c r="V1129" s="246">
        <f>IF(L1129="nio",0,IF(P1129&gt;0,P1129*J1129/Z1129,0))*VLOOKUP(B1129,'2-Kosten per locatie'!$A$14:$C$56,3,FALSE)</f>
        <v>0</v>
      </c>
      <c r="W1129" s="246">
        <f>IF(L1129="nio",0,IF(Q1129&gt;0,Q1129*J1129/AA1129,0))*VLOOKUP(B1129,'2-Kosten per locatie'!$A$14:$C$56,3,FALSE)</f>
        <v>0</v>
      </c>
      <c r="X1129" s="337">
        <f>IF(L1129="nio",0,IF(L1129&gt;0,VLOOKUP(H1129,'3-Productie normen'!A:L,VLOOKUP(L1129,'3-Productie normen'!$B$35:$C$38,2,FALSE),FALSE)))</f>
        <v>0</v>
      </c>
      <c r="Y1129" s="337">
        <f t="shared" si="275"/>
        <v>0</v>
      </c>
      <c r="Z1129" s="337">
        <f t="shared" si="276"/>
        <v>0</v>
      </c>
      <c r="AA1129" s="337">
        <f t="shared" si="277"/>
        <v>0</v>
      </c>
      <c r="AB1129" s="338">
        <f>VLOOKUP(H1129,'3-Productie normen'!A:O,12,FALSE)</f>
        <v>0</v>
      </c>
      <c r="AC1129" s="338"/>
      <c r="AE1129" s="339">
        <f t="shared" si="268"/>
        <v>0</v>
      </c>
    </row>
    <row r="1130" spans="1:31" ht="14.1" customHeight="1">
      <c r="A1130" s="71">
        <v>1130</v>
      </c>
      <c r="B1130" s="298" t="s">
        <v>90</v>
      </c>
      <c r="C1130" s="298" t="s">
        <v>1135</v>
      </c>
      <c r="D1130" s="538" t="s">
        <v>1136</v>
      </c>
      <c r="E1130" s="334" t="s">
        <v>1164</v>
      </c>
      <c r="F1130" s="513"/>
      <c r="G1130" s="314" t="s">
        <v>1165</v>
      </c>
      <c r="H1130" s="317" t="s">
        <v>148</v>
      </c>
      <c r="I1130" s="69" t="s">
        <v>332</v>
      </c>
      <c r="J1130" s="341">
        <v>4.41</v>
      </c>
      <c r="K1130" s="336">
        <f t="shared" si="271"/>
        <v>0</v>
      </c>
      <c r="L1130" s="247" t="s">
        <v>199</v>
      </c>
      <c r="M1130" s="247"/>
      <c r="N1130" s="247"/>
      <c r="O1130" s="247"/>
      <c r="P1130" s="247"/>
      <c r="Q1130" s="247"/>
      <c r="R1130" s="246">
        <f>IF(L1130="nio",0,IF(L1130&gt;0,L1130*J1130/X1130,0))*VLOOKUP(B1130,'2-Kosten per locatie'!$A$14:$C$56,3,FALSE)</f>
        <v>0</v>
      </c>
      <c r="S1130" s="246">
        <f>IF(L1130="nio",0,IF(M1130&gt;0,M1130*J1130/Y1130,0))*VLOOKUP(B1130,'2-Kosten per locatie'!$A$14:$C$56,3,FALSE)</f>
        <v>0</v>
      </c>
      <c r="T1130" s="246">
        <f>IF(L1130="nio",0,IF(N1130&gt;0,N1130*J1130/Z1130,0))*VLOOKUP(B1130,'2-Kosten per locatie'!$A$14:$C$56,3,FALSE)</f>
        <v>0</v>
      </c>
      <c r="U1130" s="246">
        <f>IF(L1130="nio",0,IF(O1130&gt;0,O1130*J1130/AA1130,0))*VLOOKUP(B1130,'2-Kosten per locatie'!$A$14:$C$56,3,FALSE)</f>
        <v>0</v>
      </c>
      <c r="V1130" s="246">
        <f>IF(L1130="nio",0,IF(P1130&gt;0,P1130*J1130/Z1130,0))*VLOOKUP(B1130,'2-Kosten per locatie'!$A$14:$C$56,3,FALSE)</f>
        <v>0</v>
      </c>
      <c r="W1130" s="246">
        <f>IF(L1130="nio",0,IF(Q1130&gt;0,Q1130*J1130/AA1130,0))*VLOOKUP(B1130,'2-Kosten per locatie'!$A$14:$C$56,3,FALSE)</f>
        <v>0</v>
      </c>
      <c r="X1130" s="337">
        <f>IF(L1130="nio",0,IF(L1130&gt;0,VLOOKUP(H1130,'3-Productie normen'!A:L,VLOOKUP(L1130,'3-Productie normen'!$B$35:$C$38,2,FALSE),FALSE)))</f>
        <v>0</v>
      </c>
      <c r="Y1130" s="337">
        <f t="shared" si="275"/>
        <v>0</v>
      </c>
      <c r="Z1130" s="337">
        <f t="shared" si="276"/>
        <v>0</v>
      </c>
      <c r="AA1130" s="337">
        <f t="shared" si="277"/>
        <v>0</v>
      </c>
      <c r="AB1130" s="338">
        <f>VLOOKUP(H1130,'3-Productie normen'!A:O,12,FALSE)</f>
        <v>0</v>
      </c>
      <c r="AC1130" s="338"/>
      <c r="AE1130" s="339">
        <f t="shared" si="268"/>
        <v>0</v>
      </c>
    </row>
    <row r="1131" spans="1:31" ht="14.1" customHeight="1">
      <c r="A1131" s="71">
        <v>1131</v>
      </c>
      <c r="B1131" s="298" t="s">
        <v>90</v>
      </c>
      <c r="C1131" s="298" t="s">
        <v>1135</v>
      </c>
      <c r="D1131" s="538" t="s">
        <v>1136</v>
      </c>
      <c r="E1131" s="334" t="s">
        <v>1166</v>
      </c>
      <c r="F1131" s="513"/>
      <c r="G1131" s="314" t="s">
        <v>1167</v>
      </c>
      <c r="H1131" s="317" t="s">
        <v>148</v>
      </c>
      <c r="I1131" s="69" t="s">
        <v>332</v>
      </c>
      <c r="J1131" s="341">
        <v>5.4</v>
      </c>
      <c r="K1131" s="336">
        <f t="shared" si="271"/>
        <v>0</v>
      </c>
      <c r="L1131" s="247" t="s">
        <v>199</v>
      </c>
      <c r="M1131" s="247"/>
      <c r="N1131" s="247"/>
      <c r="O1131" s="247"/>
      <c r="P1131" s="247"/>
      <c r="Q1131" s="247"/>
      <c r="R1131" s="246">
        <f>IF(L1131="nio",0,IF(L1131&gt;0,L1131*J1131/X1131,0))*VLOOKUP(B1131,'2-Kosten per locatie'!$A$14:$C$56,3,FALSE)</f>
        <v>0</v>
      </c>
      <c r="S1131" s="246">
        <f>IF(L1131="nio",0,IF(M1131&gt;0,M1131*J1131/Y1131,0))*VLOOKUP(B1131,'2-Kosten per locatie'!$A$14:$C$56,3,FALSE)</f>
        <v>0</v>
      </c>
      <c r="T1131" s="246">
        <f>IF(L1131="nio",0,IF(N1131&gt;0,N1131*J1131/Z1131,0))*VLOOKUP(B1131,'2-Kosten per locatie'!$A$14:$C$56,3,FALSE)</f>
        <v>0</v>
      </c>
      <c r="U1131" s="246">
        <f>IF(L1131="nio",0,IF(O1131&gt;0,O1131*J1131/AA1131,0))*VLOOKUP(B1131,'2-Kosten per locatie'!$A$14:$C$56,3,FALSE)</f>
        <v>0</v>
      </c>
      <c r="V1131" s="246">
        <f>IF(L1131="nio",0,IF(P1131&gt;0,P1131*J1131/Z1131,0))*VLOOKUP(B1131,'2-Kosten per locatie'!$A$14:$C$56,3,FALSE)</f>
        <v>0</v>
      </c>
      <c r="W1131" s="246">
        <f>IF(L1131="nio",0,IF(Q1131&gt;0,Q1131*J1131/AA1131,0))*VLOOKUP(B1131,'2-Kosten per locatie'!$A$14:$C$56,3,FALSE)</f>
        <v>0</v>
      </c>
      <c r="X1131" s="337">
        <f>IF(L1131="nio",0,IF(L1131&gt;0,VLOOKUP(H1131,'3-Productie normen'!A:L,VLOOKUP(L1131,'3-Productie normen'!$B$35:$C$38,2,FALSE),FALSE)))</f>
        <v>0</v>
      </c>
      <c r="Y1131" s="337">
        <f t="shared" si="275"/>
        <v>0</v>
      </c>
      <c r="Z1131" s="337">
        <f t="shared" si="276"/>
        <v>0</v>
      </c>
      <c r="AA1131" s="337">
        <f t="shared" si="277"/>
        <v>0</v>
      </c>
      <c r="AB1131" s="338">
        <f>VLOOKUP(H1131,'3-Productie normen'!A:O,12,FALSE)</f>
        <v>0</v>
      </c>
      <c r="AC1131" s="338"/>
      <c r="AE1131" s="339">
        <f t="shared" si="268"/>
        <v>0</v>
      </c>
    </row>
    <row r="1132" spans="1:31" ht="14.1" customHeight="1">
      <c r="A1132" s="71">
        <v>1132</v>
      </c>
      <c r="B1132" s="298" t="s">
        <v>90</v>
      </c>
      <c r="C1132" s="298" t="s">
        <v>1135</v>
      </c>
      <c r="D1132" s="538" t="s">
        <v>1136</v>
      </c>
      <c r="E1132" s="334" t="s">
        <v>1168</v>
      </c>
      <c r="F1132" s="513"/>
      <c r="G1132" s="314" t="s">
        <v>1024</v>
      </c>
      <c r="H1132" s="317" t="s">
        <v>148</v>
      </c>
      <c r="I1132" s="69" t="s">
        <v>332</v>
      </c>
      <c r="J1132" s="341">
        <v>14.7</v>
      </c>
      <c r="K1132" s="336">
        <f t="shared" si="271"/>
        <v>0</v>
      </c>
      <c r="L1132" s="247" t="s">
        <v>199</v>
      </c>
      <c r="M1132" s="247"/>
      <c r="N1132" s="247"/>
      <c r="O1132" s="247"/>
      <c r="P1132" s="247"/>
      <c r="Q1132" s="247"/>
      <c r="R1132" s="246">
        <f>IF(L1132="nio",0,IF(L1132&gt;0,L1132*J1132/X1132,0))*VLOOKUP(B1132,'2-Kosten per locatie'!$A$14:$C$56,3,FALSE)</f>
        <v>0</v>
      </c>
      <c r="S1132" s="246">
        <f>IF(L1132="nio",0,IF(M1132&gt;0,M1132*J1132/Y1132,0))*VLOOKUP(B1132,'2-Kosten per locatie'!$A$14:$C$56,3,FALSE)</f>
        <v>0</v>
      </c>
      <c r="T1132" s="246">
        <f>IF(L1132="nio",0,IF(N1132&gt;0,N1132*J1132/Z1132,0))*VLOOKUP(B1132,'2-Kosten per locatie'!$A$14:$C$56,3,FALSE)</f>
        <v>0</v>
      </c>
      <c r="U1132" s="246">
        <f>IF(L1132="nio",0,IF(O1132&gt;0,O1132*J1132/AA1132,0))*VLOOKUP(B1132,'2-Kosten per locatie'!$A$14:$C$56,3,FALSE)</f>
        <v>0</v>
      </c>
      <c r="V1132" s="246">
        <f>IF(L1132="nio",0,IF(P1132&gt;0,P1132*J1132/Z1132,0))*VLOOKUP(B1132,'2-Kosten per locatie'!$A$14:$C$56,3,FALSE)</f>
        <v>0</v>
      </c>
      <c r="W1132" s="246">
        <f>IF(L1132="nio",0,IF(Q1132&gt;0,Q1132*J1132/AA1132,0))*VLOOKUP(B1132,'2-Kosten per locatie'!$A$14:$C$56,3,FALSE)</f>
        <v>0</v>
      </c>
      <c r="X1132" s="337">
        <f>IF(L1132="nio",0,IF(L1132&gt;0,VLOOKUP(H1132,'3-Productie normen'!A:L,VLOOKUP(L1132,'3-Productie normen'!$B$35:$C$38,2,FALSE),FALSE)))</f>
        <v>0</v>
      </c>
      <c r="Y1132" s="337">
        <f t="shared" si="275"/>
        <v>0</v>
      </c>
      <c r="Z1132" s="337">
        <f t="shared" si="276"/>
        <v>0</v>
      </c>
      <c r="AA1132" s="337">
        <f t="shared" si="277"/>
        <v>0</v>
      </c>
      <c r="AB1132" s="338">
        <f>VLOOKUP(H1132,'3-Productie normen'!A:O,12,FALSE)</f>
        <v>0</v>
      </c>
      <c r="AC1132" s="338"/>
      <c r="AE1132" s="339">
        <f t="shared" si="268"/>
        <v>0</v>
      </c>
    </row>
    <row r="1133" spans="1:31" ht="14.1" customHeight="1">
      <c r="A1133" s="71">
        <v>1133</v>
      </c>
      <c r="B1133" s="298" t="s">
        <v>90</v>
      </c>
      <c r="C1133" s="298" t="s">
        <v>1135</v>
      </c>
      <c r="D1133" s="538" t="s">
        <v>1136</v>
      </c>
      <c r="E1133" s="334" t="s">
        <v>1169</v>
      </c>
      <c r="F1133" s="513"/>
      <c r="G1133" s="314" t="s">
        <v>1156</v>
      </c>
      <c r="H1133" s="317" t="s">
        <v>148</v>
      </c>
      <c r="I1133" s="69" t="s">
        <v>332</v>
      </c>
      <c r="J1133" s="341">
        <v>5.43</v>
      </c>
      <c r="K1133" s="336">
        <f t="shared" si="271"/>
        <v>0</v>
      </c>
      <c r="L1133" s="247" t="s">
        <v>199</v>
      </c>
      <c r="M1133" s="247"/>
      <c r="N1133" s="247"/>
      <c r="O1133" s="247"/>
      <c r="P1133" s="247"/>
      <c r="Q1133" s="247"/>
      <c r="R1133" s="246">
        <f>IF(L1133="nio",0,IF(L1133&gt;0,L1133*J1133/X1133,0))*VLOOKUP(B1133,'2-Kosten per locatie'!$A$14:$C$56,3,FALSE)</f>
        <v>0</v>
      </c>
      <c r="S1133" s="246">
        <f>IF(L1133="nio",0,IF(M1133&gt;0,M1133*J1133/Y1133,0))*VLOOKUP(B1133,'2-Kosten per locatie'!$A$14:$C$56,3,FALSE)</f>
        <v>0</v>
      </c>
      <c r="T1133" s="246">
        <f>IF(L1133="nio",0,IF(N1133&gt;0,N1133*J1133/Z1133,0))*VLOOKUP(B1133,'2-Kosten per locatie'!$A$14:$C$56,3,FALSE)</f>
        <v>0</v>
      </c>
      <c r="U1133" s="246">
        <f>IF(L1133="nio",0,IF(O1133&gt;0,O1133*J1133/AA1133,0))*VLOOKUP(B1133,'2-Kosten per locatie'!$A$14:$C$56,3,FALSE)</f>
        <v>0</v>
      </c>
      <c r="V1133" s="246">
        <f>IF(L1133="nio",0,IF(P1133&gt;0,P1133*J1133/Z1133,0))*VLOOKUP(B1133,'2-Kosten per locatie'!$A$14:$C$56,3,FALSE)</f>
        <v>0</v>
      </c>
      <c r="W1133" s="246">
        <f>IF(L1133="nio",0,IF(Q1133&gt;0,Q1133*J1133/AA1133,0))*VLOOKUP(B1133,'2-Kosten per locatie'!$A$14:$C$56,3,FALSE)</f>
        <v>0</v>
      </c>
      <c r="X1133" s="337">
        <f>IF(L1133="nio",0,IF(L1133&gt;0,VLOOKUP(H1133,'3-Productie normen'!A:L,VLOOKUP(L1133,'3-Productie normen'!$B$35:$C$38,2,FALSE),FALSE)))</f>
        <v>0</v>
      </c>
      <c r="Y1133" s="337">
        <f t="shared" si="275"/>
        <v>0</v>
      </c>
      <c r="Z1133" s="337">
        <f t="shared" si="276"/>
        <v>0</v>
      </c>
      <c r="AA1133" s="337">
        <f t="shared" si="277"/>
        <v>0</v>
      </c>
      <c r="AB1133" s="338">
        <f>VLOOKUP(H1133,'3-Productie normen'!A:O,12,FALSE)</f>
        <v>0</v>
      </c>
      <c r="AC1133" s="338"/>
      <c r="AE1133" s="339">
        <f t="shared" si="268"/>
        <v>0</v>
      </c>
    </row>
    <row r="1134" spans="1:31" ht="14.1" customHeight="1">
      <c r="A1134" s="71">
        <v>1134</v>
      </c>
      <c r="B1134" s="298" t="s">
        <v>90</v>
      </c>
      <c r="C1134" s="298" t="s">
        <v>1135</v>
      </c>
      <c r="D1134" s="538" t="s">
        <v>1136</v>
      </c>
      <c r="E1134" s="334" t="s">
        <v>1170</v>
      </c>
      <c r="F1134" s="513"/>
      <c r="G1134" s="314" t="s">
        <v>1145</v>
      </c>
      <c r="H1134" s="317" t="s">
        <v>148</v>
      </c>
      <c r="I1134" s="69" t="s">
        <v>332</v>
      </c>
      <c r="J1134" s="341">
        <v>14.79</v>
      </c>
      <c r="K1134" s="336">
        <f t="shared" si="271"/>
        <v>0</v>
      </c>
      <c r="L1134" s="247" t="s">
        <v>199</v>
      </c>
      <c r="M1134" s="247"/>
      <c r="N1134" s="247"/>
      <c r="O1134" s="247"/>
      <c r="P1134" s="247"/>
      <c r="Q1134" s="247"/>
      <c r="R1134" s="246">
        <f>IF(L1134="nio",0,IF(L1134&gt;0,L1134*J1134/X1134,0))*VLOOKUP(B1134,'2-Kosten per locatie'!$A$14:$C$56,3,FALSE)</f>
        <v>0</v>
      </c>
      <c r="S1134" s="246">
        <f>IF(L1134="nio",0,IF(M1134&gt;0,M1134*J1134/Y1134,0))*VLOOKUP(B1134,'2-Kosten per locatie'!$A$14:$C$56,3,FALSE)</f>
        <v>0</v>
      </c>
      <c r="T1134" s="246">
        <f>IF(L1134="nio",0,IF(N1134&gt;0,N1134*J1134/Z1134,0))*VLOOKUP(B1134,'2-Kosten per locatie'!$A$14:$C$56,3,FALSE)</f>
        <v>0</v>
      </c>
      <c r="U1134" s="246">
        <f>IF(L1134="nio",0,IF(O1134&gt;0,O1134*J1134/AA1134,0))*VLOOKUP(B1134,'2-Kosten per locatie'!$A$14:$C$56,3,FALSE)</f>
        <v>0</v>
      </c>
      <c r="V1134" s="246">
        <f>IF(L1134="nio",0,IF(P1134&gt;0,P1134*J1134/Z1134,0))*VLOOKUP(B1134,'2-Kosten per locatie'!$A$14:$C$56,3,FALSE)</f>
        <v>0</v>
      </c>
      <c r="W1134" s="246">
        <f>IF(L1134="nio",0,IF(Q1134&gt;0,Q1134*J1134/AA1134,0))*VLOOKUP(B1134,'2-Kosten per locatie'!$A$14:$C$56,3,FALSE)</f>
        <v>0</v>
      </c>
      <c r="X1134" s="337">
        <f>IF(L1134="nio",0,IF(L1134&gt;0,VLOOKUP(H1134,'3-Productie normen'!A:L,VLOOKUP(L1134,'3-Productie normen'!$B$35:$C$38,2,FALSE),FALSE)))</f>
        <v>0</v>
      </c>
      <c r="Y1134" s="337">
        <f t="shared" si="275"/>
        <v>0</v>
      </c>
      <c r="Z1134" s="337">
        <f t="shared" si="276"/>
        <v>0</v>
      </c>
      <c r="AA1134" s="337">
        <f t="shared" si="277"/>
        <v>0</v>
      </c>
      <c r="AB1134" s="338">
        <f>VLOOKUP(H1134,'3-Productie normen'!A:O,12,FALSE)</f>
        <v>0</v>
      </c>
      <c r="AC1134" s="338"/>
      <c r="AE1134" s="339">
        <f t="shared" si="268"/>
        <v>0</v>
      </c>
    </row>
    <row r="1135" spans="1:31" ht="14.1" customHeight="1">
      <c r="A1135" s="71">
        <v>1135</v>
      </c>
      <c r="B1135" s="298" t="s">
        <v>90</v>
      </c>
      <c r="C1135" s="298" t="s">
        <v>1135</v>
      </c>
      <c r="D1135" s="538" t="s">
        <v>1136</v>
      </c>
      <c r="E1135" s="334" t="s">
        <v>1171</v>
      </c>
      <c r="F1135" s="513"/>
      <c r="G1135" s="314" t="s">
        <v>1172</v>
      </c>
      <c r="H1135" s="317" t="s">
        <v>142</v>
      </c>
      <c r="I1135" s="69" t="s">
        <v>332</v>
      </c>
      <c r="J1135" s="341">
        <v>5067.18</v>
      </c>
      <c r="K1135" s="336">
        <f t="shared" si="271"/>
        <v>104</v>
      </c>
      <c r="L1135" s="247">
        <v>104</v>
      </c>
      <c r="M1135" s="247"/>
      <c r="N1135" s="247"/>
      <c r="O1135" s="247"/>
      <c r="P1135" s="247"/>
      <c r="Q1135" s="247"/>
      <c r="R1135" s="246" t="e">
        <f>IF(L1135="nio",0,IF(L1135&gt;0,L1135*J1135/X1135,0))*VLOOKUP(B1135,'2-Kosten per locatie'!$A$14:$C$56,3,FALSE)</f>
        <v>#DIV/0!</v>
      </c>
      <c r="S1135" s="246">
        <f>IF(L1135="nio",0,IF(M1135&gt;0,M1135*J1135/Y1135,0))*VLOOKUP(B1135,'2-Kosten per locatie'!$A$14:$C$56,3,FALSE)</f>
        <v>0</v>
      </c>
      <c r="T1135" s="246">
        <f>IF(L1135="nio",0,IF(N1135&gt;0,N1135*J1135/Z1135,0))*VLOOKUP(B1135,'2-Kosten per locatie'!$A$14:$C$56,3,FALSE)</f>
        <v>0</v>
      </c>
      <c r="U1135" s="246">
        <f>IF(L1135="nio",0,IF(O1135&gt;0,O1135*J1135/AA1135,0))*VLOOKUP(B1135,'2-Kosten per locatie'!$A$14:$C$56,3,FALSE)</f>
        <v>0</v>
      </c>
      <c r="V1135" s="246">
        <f>IF(L1135="nio",0,IF(P1135&gt;0,P1135*J1135/Z1135,0))*VLOOKUP(B1135,'2-Kosten per locatie'!$A$14:$C$56,3,FALSE)</f>
        <v>0</v>
      </c>
      <c r="W1135" s="246">
        <f>IF(L1135="nio",0,IF(Q1135&gt;0,Q1135*J1135/AA1135,0))*VLOOKUP(B1135,'2-Kosten per locatie'!$A$14:$C$56,3,FALSE)</f>
        <v>0</v>
      </c>
      <c r="X1135" s="337">
        <f>IF(L1135="nio",0,IF(L1135&gt;0,VLOOKUP(H1135,'3-Productie normen'!A:L,VLOOKUP(L1135,'3-Productie normen'!$B$35:$C$38,2,FALSE),FALSE)))</f>
        <v>0</v>
      </c>
      <c r="Y1135" s="337">
        <f t="shared" si="275"/>
        <v>0</v>
      </c>
      <c r="Z1135" s="337">
        <f t="shared" si="276"/>
        <v>0</v>
      </c>
      <c r="AA1135" s="337">
        <f t="shared" si="277"/>
        <v>0</v>
      </c>
      <c r="AB1135" s="338" t="str">
        <f>VLOOKUP(H1135,'3-Productie normen'!A:O,12,FALSE)</f>
        <v>V</v>
      </c>
      <c r="AC1135" s="338"/>
      <c r="AE1135" s="339">
        <f t="shared" si="268"/>
        <v>526986.72</v>
      </c>
    </row>
    <row r="1136" spans="1:31" ht="14.1" customHeight="1">
      <c r="A1136" s="71">
        <v>1136</v>
      </c>
      <c r="B1136" s="298" t="s">
        <v>90</v>
      </c>
      <c r="C1136" s="298" t="s">
        <v>1135</v>
      </c>
      <c r="D1136" s="538" t="s">
        <v>1136</v>
      </c>
      <c r="E1136" s="334" t="s">
        <v>1173</v>
      </c>
      <c r="F1136" s="513"/>
      <c r="G1136" s="314" t="s">
        <v>1174</v>
      </c>
      <c r="H1136" s="314" t="s">
        <v>128</v>
      </c>
      <c r="I1136" s="69" t="s">
        <v>225</v>
      </c>
      <c r="J1136" s="341">
        <v>21.6</v>
      </c>
      <c r="K1136" s="336">
        <f t="shared" si="271"/>
        <v>255</v>
      </c>
      <c r="L1136" s="247">
        <v>255</v>
      </c>
      <c r="M1136" s="247"/>
      <c r="N1136" s="247"/>
      <c r="O1136" s="247"/>
      <c r="P1136" s="247"/>
      <c r="Q1136" s="247"/>
      <c r="R1136" s="246" t="e">
        <f>IF(L1136="nio",0,IF(L1136&gt;0,L1136*J1136/X1136,0))*VLOOKUP(B1136,'2-Kosten per locatie'!$A$14:$C$56,3,FALSE)</f>
        <v>#DIV/0!</v>
      </c>
      <c r="S1136" s="246">
        <f>IF(L1136="nio",0,IF(M1136&gt;0,M1136*J1136/Y1136,0))*VLOOKUP(B1136,'2-Kosten per locatie'!$A$14:$C$56,3,FALSE)</f>
        <v>0</v>
      </c>
      <c r="T1136" s="246">
        <f>IF(L1136="nio",0,IF(N1136&gt;0,N1136*J1136/Z1136,0))*VLOOKUP(B1136,'2-Kosten per locatie'!$A$14:$C$56,3,FALSE)</f>
        <v>0</v>
      </c>
      <c r="U1136" s="246">
        <f>IF(L1136="nio",0,IF(O1136&gt;0,O1136*J1136/AA1136,0))*VLOOKUP(B1136,'2-Kosten per locatie'!$A$14:$C$56,3,FALSE)</f>
        <v>0</v>
      </c>
      <c r="V1136" s="246">
        <f>IF(L1136="nio",0,IF(P1136&gt;0,P1136*J1136/Z1136,0))*VLOOKUP(B1136,'2-Kosten per locatie'!$A$14:$C$56,3,FALSE)</f>
        <v>0</v>
      </c>
      <c r="W1136" s="246">
        <f>IF(L1136="nio",0,IF(Q1136&gt;0,Q1136*J1136/AA1136,0))*VLOOKUP(B1136,'2-Kosten per locatie'!$A$14:$C$56,3,FALSE)</f>
        <v>0</v>
      </c>
      <c r="X1136" s="337">
        <f>IF(L1136="nio",0,IF(L1136&gt;0,VLOOKUP(H1136,'3-Productie normen'!A:L,VLOOKUP(L1136,'3-Productie normen'!$B$35:$C$38,2,FALSE),FALSE)))</f>
        <v>0</v>
      </c>
      <c r="Y1136" s="337">
        <f t="shared" si="275"/>
        <v>0</v>
      </c>
      <c r="Z1136" s="337">
        <f t="shared" si="276"/>
        <v>0</v>
      </c>
      <c r="AA1136" s="337">
        <f t="shared" si="277"/>
        <v>0</v>
      </c>
      <c r="AB1136" s="338" t="str">
        <f>VLOOKUP(H1136,'3-Productie normen'!A:O,12,FALSE)</f>
        <v>B</v>
      </c>
      <c r="AC1136" s="338"/>
      <c r="AE1136" s="339">
        <f t="shared" si="268"/>
        <v>5508</v>
      </c>
    </row>
    <row r="1137" spans="1:31" ht="14.1" customHeight="1">
      <c r="A1137" s="71">
        <v>1137</v>
      </c>
      <c r="B1137" s="298" t="s">
        <v>90</v>
      </c>
      <c r="C1137" s="298" t="s">
        <v>1135</v>
      </c>
      <c r="D1137" s="538" t="s">
        <v>1136</v>
      </c>
      <c r="E1137" s="334" t="s">
        <v>1175</v>
      </c>
      <c r="F1137" s="513"/>
      <c r="G1137" s="314" t="s">
        <v>552</v>
      </c>
      <c r="H1137" s="314" t="s">
        <v>141</v>
      </c>
      <c r="I1137" s="69" t="s">
        <v>195</v>
      </c>
      <c r="J1137" s="341">
        <v>2.4300000000000002</v>
      </c>
      <c r="K1137" s="336">
        <f t="shared" si="271"/>
        <v>255</v>
      </c>
      <c r="L1137" s="247">
        <v>255</v>
      </c>
      <c r="M1137" s="247"/>
      <c r="N1137" s="247"/>
      <c r="O1137" s="247"/>
      <c r="P1137" s="247"/>
      <c r="Q1137" s="247"/>
      <c r="R1137" s="246" t="e">
        <f>IF(L1137="nio",0,IF(L1137&gt;0,L1137*J1137/X1137,0))*VLOOKUP(B1137,'2-Kosten per locatie'!$A$14:$C$56,3,FALSE)</f>
        <v>#DIV/0!</v>
      </c>
      <c r="S1137" s="246">
        <f>IF(L1137="nio",0,IF(M1137&gt;0,M1137*J1137/Y1137,0))*VLOOKUP(B1137,'2-Kosten per locatie'!$A$14:$C$56,3,FALSE)</f>
        <v>0</v>
      </c>
      <c r="T1137" s="246">
        <f>IF(L1137="nio",0,IF(N1137&gt;0,N1137*J1137/Z1137,0))*VLOOKUP(B1137,'2-Kosten per locatie'!$A$14:$C$56,3,FALSE)</f>
        <v>0</v>
      </c>
      <c r="U1137" s="246">
        <f>IF(L1137="nio",0,IF(O1137&gt;0,O1137*J1137/AA1137,0))*VLOOKUP(B1137,'2-Kosten per locatie'!$A$14:$C$56,3,FALSE)</f>
        <v>0</v>
      </c>
      <c r="V1137" s="246">
        <f>IF(L1137="nio",0,IF(P1137&gt;0,P1137*J1137/Z1137,0))*VLOOKUP(B1137,'2-Kosten per locatie'!$A$14:$C$56,3,FALSE)</f>
        <v>0</v>
      </c>
      <c r="W1137" s="246">
        <f>IF(L1137="nio",0,IF(Q1137&gt;0,Q1137*J1137/AA1137,0))*VLOOKUP(B1137,'2-Kosten per locatie'!$A$14:$C$56,3,FALSE)</f>
        <v>0</v>
      </c>
      <c r="X1137" s="337">
        <f>IF(L1137="nio",0,IF(L1137&gt;0,VLOOKUP(H1137,'3-Productie normen'!A:L,VLOOKUP(L1137,'3-Productie normen'!$B$35:$C$38,2,FALSE),FALSE)))</f>
        <v>0</v>
      </c>
      <c r="Y1137" s="337">
        <f t="shared" si="275"/>
        <v>0</v>
      </c>
      <c r="Z1137" s="337">
        <f t="shared" si="276"/>
        <v>0</v>
      </c>
      <c r="AA1137" s="337">
        <f t="shared" si="277"/>
        <v>0</v>
      </c>
      <c r="AB1137" s="338" t="str">
        <f>VLOOKUP(H1137,'3-Productie normen'!A:O,12,FALSE)</f>
        <v>S</v>
      </c>
      <c r="AC1137" s="338"/>
      <c r="AE1137" s="339">
        <f t="shared" si="268"/>
        <v>619.65000000000009</v>
      </c>
    </row>
    <row r="1138" spans="1:31" ht="14.1" customHeight="1">
      <c r="A1138" s="71">
        <v>1138</v>
      </c>
      <c r="B1138" s="298" t="s">
        <v>90</v>
      </c>
      <c r="C1138" s="298" t="s">
        <v>1135</v>
      </c>
      <c r="D1138" s="538" t="s">
        <v>1136</v>
      </c>
      <c r="E1138" s="334" t="s">
        <v>1176</v>
      </c>
      <c r="F1138" s="513"/>
      <c r="G1138" s="314" t="s">
        <v>545</v>
      </c>
      <c r="H1138" s="314" t="s">
        <v>136</v>
      </c>
      <c r="I1138" s="69" t="s">
        <v>195</v>
      </c>
      <c r="J1138" s="341">
        <v>29.39</v>
      </c>
      <c r="K1138" s="336">
        <f t="shared" si="271"/>
        <v>255</v>
      </c>
      <c r="L1138" s="247">
        <v>255</v>
      </c>
      <c r="M1138" s="247"/>
      <c r="N1138" s="247"/>
      <c r="O1138" s="247"/>
      <c r="P1138" s="247"/>
      <c r="Q1138" s="247"/>
      <c r="R1138" s="246" t="e">
        <f>IF(L1138="nio",0,IF(L1138&gt;0,L1138*J1138/X1138,0))*VLOOKUP(B1138,'2-Kosten per locatie'!$A$14:$C$56,3,FALSE)</f>
        <v>#DIV/0!</v>
      </c>
      <c r="S1138" s="246">
        <f>IF(L1138="nio",0,IF(M1138&gt;0,M1138*J1138/Y1138,0))*VLOOKUP(B1138,'2-Kosten per locatie'!$A$14:$C$56,3,FALSE)</f>
        <v>0</v>
      </c>
      <c r="T1138" s="246">
        <f>IF(L1138="nio",0,IF(N1138&gt;0,N1138*J1138/Z1138,0))*VLOOKUP(B1138,'2-Kosten per locatie'!$A$14:$C$56,3,FALSE)</f>
        <v>0</v>
      </c>
      <c r="U1138" s="246">
        <f>IF(L1138="nio",0,IF(O1138&gt;0,O1138*J1138/AA1138,0))*VLOOKUP(B1138,'2-Kosten per locatie'!$A$14:$C$56,3,FALSE)</f>
        <v>0</v>
      </c>
      <c r="V1138" s="246">
        <f>IF(L1138="nio",0,IF(P1138&gt;0,P1138*J1138/Z1138,0))*VLOOKUP(B1138,'2-Kosten per locatie'!$A$14:$C$56,3,FALSE)</f>
        <v>0</v>
      </c>
      <c r="W1138" s="246">
        <f>IF(L1138="nio",0,IF(Q1138&gt;0,Q1138*J1138/AA1138,0))*VLOOKUP(B1138,'2-Kosten per locatie'!$A$14:$C$56,3,FALSE)</f>
        <v>0</v>
      </c>
      <c r="X1138" s="337">
        <f>IF(L1138="nio",0,IF(L1138&gt;0,VLOOKUP(H1138,'3-Productie normen'!A:L,VLOOKUP(L1138,'3-Productie normen'!$B$35:$C$38,2,FALSE),FALSE)))</f>
        <v>0</v>
      </c>
      <c r="Y1138" s="337">
        <f t="shared" si="275"/>
        <v>0</v>
      </c>
      <c r="Z1138" s="337">
        <f t="shared" si="276"/>
        <v>0</v>
      </c>
      <c r="AA1138" s="337">
        <f t="shared" si="277"/>
        <v>0</v>
      </c>
      <c r="AB1138" s="338" t="str">
        <f>VLOOKUP(H1138,'3-Productie normen'!A:O,12,FALSE)</f>
        <v>S</v>
      </c>
      <c r="AC1138" s="338"/>
      <c r="AE1138" s="339">
        <f t="shared" si="268"/>
        <v>7494.45</v>
      </c>
    </row>
    <row r="1139" spans="1:31" ht="14.1" customHeight="1">
      <c r="A1139" s="71">
        <v>1139</v>
      </c>
      <c r="B1139" s="298" t="s">
        <v>90</v>
      </c>
      <c r="C1139" s="298" t="s">
        <v>1135</v>
      </c>
      <c r="D1139" s="538" t="s">
        <v>1136</v>
      </c>
      <c r="E1139" s="334" t="s">
        <v>1177</v>
      </c>
      <c r="F1139" s="513"/>
      <c r="G1139" s="314" t="s">
        <v>552</v>
      </c>
      <c r="H1139" s="314" t="s">
        <v>141</v>
      </c>
      <c r="I1139" s="69" t="s">
        <v>195</v>
      </c>
      <c r="J1139" s="341">
        <v>2.4300000000000002</v>
      </c>
      <c r="K1139" s="336">
        <f t="shared" si="271"/>
        <v>255</v>
      </c>
      <c r="L1139" s="247">
        <v>255</v>
      </c>
      <c r="M1139" s="247"/>
      <c r="N1139" s="247"/>
      <c r="O1139" s="247"/>
      <c r="P1139" s="247"/>
      <c r="Q1139" s="247"/>
      <c r="R1139" s="246" t="e">
        <f>IF(L1139="nio",0,IF(L1139&gt;0,L1139*J1139/X1139,0))*VLOOKUP(B1139,'2-Kosten per locatie'!$A$14:$C$56,3,FALSE)</f>
        <v>#DIV/0!</v>
      </c>
      <c r="S1139" s="246">
        <f>IF(L1139="nio",0,IF(M1139&gt;0,M1139*J1139/Y1139,0))*VLOOKUP(B1139,'2-Kosten per locatie'!$A$14:$C$56,3,FALSE)</f>
        <v>0</v>
      </c>
      <c r="T1139" s="246">
        <f>IF(L1139="nio",0,IF(N1139&gt;0,N1139*J1139/Z1139,0))*VLOOKUP(B1139,'2-Kosten per locatie'!$A$14:$C$56,3,FALSE)</f>
        <v>0</v>
      </c>
      <c r="U1139" s="246">
        <f>IF(L1139="nio",0,IF(O1139&gt;0,O1139*J1139/AA1139,0))*VLOOKUP(B1139,'2-Kosten per locatie'!$A$14:$C$56,3,FALSE)</f>
        <v>0</v>
      </c>
      <c r="V1139" s="246">
        <f>IF(L1139="nio",0,IF(P1139&gt;0,P1139*J1139/Z1139,0))*VLOOKUP(B1139,'2-Kosten per locatie'!$A$14:$C$56,3,FALSE)</f>
        <v>0</v>
      </c>
      <c r="W1139" s="246">
        <f>IF(L1139="nio",0,IF(Q1139&gt;0,Q1139*J1139/AA1139,0))*VLOOKUP(B1139,'2-Kosten per locatie'!$A$14:$C$56,3,FALSE)</f>
        <v>0</v>
      </c>
      <c r="X1139" s="337">
        <f>IF(L1139="nio",0,IF(L1139&gt;0,VLOOKUP(H1139,'3-Productie normen'!A:L,VLOOKUP(L1139,'3-Productie normen'!$B$35:$C$38,2,FALSE),FALSE)))</f>
        <v>0</v>
      </c>
      <c r="Y1139" s="337">
        <f t="shared" si="275"/>
        <v>0</v>
      </c>
      <c r="Z1139" s="337">
        <f t="shared" si="276"/>
        <v>0</v>
      </c>
      <c r="AA1139" s="337">
        <f t="shared" si="277"/>
        <v>0</v>
      </c>
      <c r="AB1139" s="338" t="str">
        <f>VLOOKUP(H1139,'3-Productie normen'!A:O,12,FALSE)</f>
        <v>S</v>
      </c>
      <c r="AC1139" s="338"/>
      <c r="AE1139" s="339">
        <f t="shared" si="268"/>
        <v>619.65000000000009</v>
      </c>
    </row>
    <row r="1140" spans="1:31" ht="14.1" customHeight="1">
      <c r="A1140" s="71">
        <v>1140</v>
      </c>
      <c r="B1140" s="298" t="s">
        <v>90</v>
      </c>
      <c r="C1140" s="298" t="s">
        <v>1135</v>
      </c>
      <c r="D1140" s="538" t="s">
        <v>1136</v>
      </c>
      <c r="E1140" s="334" t="s">
        <v>1178</v>
      </c>
      <c r="F1140" s="513"/>
      <c r="G1140" s="314" t="s">
        <v>1179</v>
      </c>
      <c r="H1140" s="314" t="s">
        <v>141</v>
      </c>
      <c r="I1140" s="69" t="s">
        <v>195</v>
      </c>
      <c r="J1140" s="341">
        <v>20.22</v>
      </c>
      <c r="K1140" s="336">
        <f t="shared" si="271"/>
        <v>363</v>
      </c>
      <c r="L1140" s="247">
        <v>255</v>
      </c>
      <c r="M1140" s="247"/>
      <c r="N1140" s="247">
        <v>102</v>
      </c>
      <c r="O1140" s="247"/>
      <c r="P1140" s="247">
        <v>6</v>
      </c>
      <c r="Q1140" s="247"/>
      <c r="R1140" s="246" t="e">
        <f>IF(L1140="nio",0,IF(L1140&gt;0,L1140*J1140/X1140,0))*VLOOKUP(B1140,'2-Kosten per locatie'!$A$14:$C$56,3,FALSE)</f>
        <v>#DIV/0!</v>
      </c>
      <c r="S1140" s="246">
        <f>IF(L1140="nio",0,IF(M1140&gt;0,M1140*J1140/Y1140,0))*VLOOKUP(B1140,'2-Kosten per locatie'!$A$14:$C$56,3,FALSE)</f>
        <v>0</v>
      </c>
      <c r="T1140" s="246" t="e">
        <f>IF(L1140="nio",0,IF(N1140&gt;0,N1140*J1140/Z1140,0))*VLOOKUP(B1140,'2-Kosten per locatie'!$A$14:$C$56,3,FALSE)</f>
        <v>#DIV/0!</v>
      </c>
      <c r="U1140" s="246">
        <f>IF(L1140="nio",0,IF(O1140&gt;0,O1140*J1140/AA1140,0))*VLOOKUP(B1140,'2-Kosten per locatie'!$A$14:$C$56,3,FALSE)</f>
        <v>0</v>
      </c>
      <c r="V1140" s="246" t="e">
        <f>IF(L1140="nio",0,IF(P1140&gt;0,P1140*J1140/Z1140,0))*VLOOKUP(B1140,'2-Kosten per locatie'!$A$14:$C$56,3,FALSE)</f>
        <v>#DIV/0!</v>
      </c>
      <c r="W1140" s="246">
        <f>IF(L1140="nio",0,IF(Q1140&gt;0,Q1140*J1140/AA1140,0))*VLOOKUP(B1140,'2-Kosten per locatie'!$A$14:$C$56,3,FALSE)</f>
        <v>0</v>
      </c>
      <c r="X1140" s="337">
        <f>IF(L1140="nio",0,IF(L1140&gt;0,VLOOKUP(H1140,'3-Productie normen'!A:L,VLOOKUP(L1140,'3-Productie normen'!$B$35:$C$38,2,FALSE),FALSE)))</f>
        <v>0</v>
      </c>
      <c r="Y1140" s="337">
        <f t="shared" si="275"/>
        <v>0</v>
      </c>
      <c r="Z1140" s="337">
        <f t="shared" si="276"/>
        <v>0</v>
      </c>
      <c r="AA1140" s="337">
        <f t="shared" si="277"/>
        <v>0</v>
      </c>
      <c r="AB1140" s="338" t="str">
        <f>VLOOKUP(H1140,'3-Productie normen'!A:O,12,FALSE)</f>
        <v>S</v>
      </c>
      <c r="AC1140" s="338"/>
      <c r="AE1140" s="339">
        <f t="shared" si="268"/>
        <v>7339.86</v>
      </c>
    </row>
    <row r="1141" spans="1:31" ht="14.1" customHeight="1">
      <c r="A1141" s="71">
        <v>1141</v>
      </c>
      <c r="B1141" s="298" t="s">
        <v>90</v>
      </c>
      <c r="C1141" s="298" t="s">
        <v>1135</v>
      </c>
      <c r="D1141" s="538" t="s">
        <v>1136</v>
      </c>
      <c r="E1141" s="334" t="s">
        <v>1180</v>
      </c>
      <c r="F1141" s="513"/>
      <c r="G1141" s="314" t="s">
        <v>1179</v>
      </c>
      <c r="H1141" s="314" t="s">
        <v>141</v>
      </c>
      <c r="I1141" s="69" t="s">
        <v>195</v>
      </c>
      <c r="J1141" s="341">
        <v>7.79</v>
      </c>
      <c r="K1141" s="336">
        <f t="shared" si="271"/>
        <v>363</v>
      </c>
      <c r="L1141" s="247">
        <v>255</v>
      </c>
      <c r="M1141" s="247"/>
      <c r="N1141" s="247">
        <v>102</v>
      </c>
      <c r="O1141" s="247"/>
      <c r="P1141" s="247">
        <v>6</v>
      </c>
      <c r="Q1141" s="247"/>
      <c r="R1141" s="246" t="e">
        <f>IF(L1141="nio",0,IF(L1141&gt;0,L1141*J1141/X1141,0))*VLOOKUP(B1141,'2-Kosten per locatie'!$A$14:$C$56,3,FALSE)</f>
        <v>#DIV/0!</v>
      </c>
      <c r="S1141" s="246">
        <f>IF(L1141="nio",0,IF(M1141&gt;0,M1141*J1141/Y1141,0))*VLOOKUP(B1141,'2-Kosten per locatie'!$A$14:$C$56,3,FALSE)</f>
        <v>0</v>
      </c>
      <c r="T1141" s="246" t="e">
        <f>IF(L1141="nio",0,IF(N1141&gt;0,N1141*J1141/Z1141,0))*VLOOKUP(B1141,'2-Kosten per locatie'!$A$14:$C$56,3,FALSE)</f>
        <v>#DIV/0!</v>
      </c>
      <c r="U1141" s="246">
        <f>IF(L1141="nio",0,IF(O1141&gt;0,O1141*J1141/AA1141,0))*VLOOKUP(B1141,'2-Kosten per locatie'!$A$14:$C$56,3,FALSE)</f>
        <v>0</v>
      </c>
      <c r="V1141" s="246" t="e">
        <f>IF(L1141="nio",0,IF(P1141&gt;0,P1141*J1141/Z1141,0))*VLOOKUP(B1141,'2-Kosten per locatie'!$A$14:$C$56,3,FALSE)</f>
        <v>#DIV/0!</v>
      </c>
      <c r="W1141" s="246">
        <f>IF(L1141="nio",0,IF(Q1141&gt;0,Q1141*J1141/AA1141,0))*VLOOKUP(B1141,'2-Kosten per locatie'!$A$14:$C$56,3,FALSE)</f>
        <v>0</v>
      </c>
      <c r="X1141" s="337">
        <f>IF(L1141="nio",0,IF(L1141&gt;0,VLOOKUP(H1141,'3-Productie normen'!A:L,VLOOKUP(L1141,'3-Productie normen'!$B$35:$C$38,2,FALSE),FALSE)))</f>
        <v>0</v>
      </c>
      <c r="Y1141" s="337">
        <f t="shared" si="275"/>
        <v>0</v>
      </c>
      <c r="Z1141" s="337">
        <f t="shared" si="276"/>
        <v>0</v>
      </c>
      <c r="AA1141" s="337">
        <f t="shared" si="277"/>
        <v>0</v>
      </c>
      <c r="AB1141" s="338" t="str">
        <f>VLOOKUP(H1141,'3-Productie normen'!A:O,12,FALSE)</f>
        <v>S</v>
      </c>
      <c r="AC1141" s="338"/>
      <c r="AE1141" s="339">
        <f t="shared" si="268"/>
        <v>2827.77</v>
      </c>
    </row>
    <row r="1142" spans="1:31" ht="14.1" customHeight="1">
      <c r="A1142" s="71">
        <v>1142</v>
      </c>
      <c r="B1142" s="298" t="s">
        <v>90</v>
      </c>
      <c r="C1142" s="298" t="s">
        <v>1135</v>
      </c>
      <c r="D1142" s="538" t="s">
        <v>1136</v>
      </c>
      <c r="E1142" s="334" t="s">
        <v>1181</v>
      </c>
      <c r="F1142" s="513"/>
      <c r="G1142" s="314" t="s">
        <v>1011</v>
      </c>
      <c r="H1142" s="314" t="s">
        <v>144</v>
      </c>
      <c r="I1142" s="69" t="s">
        <v>225</v>
      </c>
      <c r="J1142" s="341">
        <v>99.87</v>
      </c>
      <c r="K1142" s="336">
        <f t="shared" si="271"/>
        <v>363</v>
      </c>
      <c r="L1142" s="247">
        <v>255</v>
      </c>
      <c r="M1142" s="247"/>
      <c r="N1142" s="247">
        <v>102</v>
      </c>
      <c r="O1142" s="247"/>
      <c r="P1142" s="247">
        <v>6</v>
      </c>
      <c r="Q1142" s="247"/>
      <c r="R1142" s="246" t="e">
        <f>IF(L1142="nio",0,IF(L1142&gt;0,L1142*J1142/X1142,0))*VLOOKUP(B1142,'2-Kosten per locatie'!$A$14:$C$56,3,FALSE)</f>
        <v>#DIV/0!</v>
      </c>
      <c r="S1142" s="246">
        <f>IF(L1142="nio",0,IF(M1142&gt;0,M1142*J1142/Y1142,0))*VLOOKUP(B1142,'2-Kosten per locatie'!$A$14:$C$56,3,FALSE)</f>
        <v>0</v>
      </c>
      <c r="T1142" s="246" t="e">
        <f>IF(L1142="nio",0,IF(N1142&gt;0,N1142*J1142/Z1142,0))*VLOOKUP(B1142,'2-Kosten per locatie'!$A$14:$C$56,3,FALSE)</f>
        <v>#DIV/0!</v>
      </c>
      <c r="U1142" s="246">
        <f>IF(L1142="nio",0,IF(O1142&gt;0,O1142*J1142/AA1142,0))*VLOOKUP(B1142,'2-Kosten per locatie'!$A$14:$C$56,3,FALSE)</f>
        <v>0</v>
      </c>
      <c r="V1142" s="246" t="e">
        <f>IF(L1142="nio",0,IF(P1142&gt;0,P1142*J1142/Z1142,0))*VLOOKUP(B1142,'2-Kosten per locatie'!$A$14:$C$56,3,FALSE)</f>
        <v>#DIV/0!</v>
      </c>
      <c r="W1142" s="246">
        <f>IF(L1142="nio",0,IF(Q1142&gt;0,Q1142*J1142/AA1142,0))*VLOOKUP(B1142,'2-Kosten per locatie'!$A$14:$C$56,3,FALSE)</f>
        <v>0</v>
      </c>
      <c r="X1142" s="337">
        <f>IF(L1142="nio",0,IF(L1142&gt;0,VLOOKUP(H1142,'3-Productie normen'!A:L,VLOOKUP(L1142,'3-Productie normen'!$B$35:$C$38,2,FALSE),FALSE)))</f>
        <v>0</v>
      </c>
      <c r="Y1142" s="337">
        <f t="shared" si="275"/>
        <v>0</v>
      </c>
      <c r="Z1142" s="337">
        <f t="shared" si="276"/>
        <v>0</v>
      </c>
      <c r="AA1142" s="337">
        <f t="shared" si="277"/>
        <v>0</v>
      </c>
      <c r="AB1142" s="338" t="str">
        <f>VLOOKUP(H1142,'3-Productie normen'!A:O,12,FALSE)</f>
        <v>B</v>
      </c>
      <c r="AC1142" s="338"/>
      <c r="AE1142" s="339">
        <f t="shared" si="268"/>
        <v>36252.810000000005</v>
      </c>
    </row>
    <row r="1143" spans="1:31" ht="14.1" customHeight="1">
      <c r="A1143" s="71">
        <v>1143</v>
      </c>
      <c r="B1143" s="298" t="s">
        <v>90</v>
      </c>
      <c r="C1143" s="298" t="s">
        <v>1135</v>
      </c>
      <c r="D1143" s="538" t="s">
        <v>1136</v>
      </c>
      <c r="E1143" s="334" t="s">
        <v>1182</v>
      </c>
      <c r="F1143" s="513"/>
      <c r="G1143" s="314" t="s">
        <v>1005</v>
      </c>
      <c r="H1143" s="314" t="s">
        <v>135</v>
      </c>
      <c r="I1143" s="69" t="s">
        <v>225</v>
      </c>
      <c r="J1143" s="341">
        <v>96.31</v>
      </c>
      <c r="K1143" s="336">
        <f t="shared" si="271"/>
        <v>255</v>
      </c>
      <c r="L1143" s="247">
        <v>255</v>
      </c>
      <c r="M1143" s="247"/>
      <c r="N1143" s="247"/>
      <c r="O1143" s="247"/>
      <c r="P1143" s="247"/>
      <c r="Q1143" s="247"/>
      <c r="R1143" s="246" t="e">
        <f>IF(L1143="nio",0,IF(L1143&gt;0,L1143*J1143/X1143,0))*VLOOKUP(B1143,'2-Kosten per locatie'!$A$14:$C$56,3,FALSE)</f>
        <v>#DIV/0!</v>
      </c>
      <c r="S1143" s="246">
        <f>IF(L1143="nio",0,IF(M1143&gt;0,M1143*J1143/Y1143,0))*VLOOKUP(B1143,'2-Kosten per locatie'!$A$14:$C$56,3,FALSE)</f>
        <v>0</v>
      </c>
      <c r="T1143" s="246">
        <f>IF(L1143="nio",0,IF(N1143&gt;0,N1143*J1143/Z1143,0))*VLOOKUP(B1143,'2-Kosten per locatie'!$A$14:$C$56,3,FALSE)</f>
        <v>0</v>
      </c>
      <c r="U1143" s="246">
        <f>IF(L1143="nio",0,IF(O1143&gt;0,O1143*J1143/AA1143,0))*VLOOKUP(B1143,'2-Kosten per locatie'!$A$14:$C$56,3,FALSE)</f>
        <v>0</v>
      </c>
      <c r="V1143" s="246">
        <f>IF(L1143="nio",0,IF(P1143&gt;0,P1143*J1143/Z1143,0))*VLOOKUP(B1143,'2-Kosten per locatie'!$A$14:$C$56,3,FALSE)</f>
        <v>0</v>
      </c>
      <c r="W1143" s="246">
        <f>IF(L1143="nio",0,IF(Q1143&gt;0,Q1143*J1143/AA1143,0))*VLOOKUP(B1143,'2-Kosten per locatie'!$A$14:$C$56,3,FALSE)</f>
        <v>0</v>
      </c>
      <c r="X1143" s="337">
        <f>IF(L1143="nio",0,IF(L1143&gt;0,VLOOKUP(H1143,'3-Productie normen'!A:L,VLOOKUP(L1143,'3-Productie normen'!$B$35:$C$38,2,FALSE),FALSE)))</f>
        <v>0</v>
      </c>
      <c r="Y1143" s="337">
        <f t="shared" si="275"/>
        <v>0</v>
      </c>
      <c r="Z1143" s="337">
        <f t="shared" si="276"/>
        <v>0</v>
      </c>
      <c r="AA1143" s="337">
        <f t="shared" si="277"/>
        <v>0</v>
      </c>
      <c r="AB1143" s="338" t="str">
        <f>VLOOKUP(H1143,'3-Productie normen'!A:O,12,FALSE)</f>
        <v>V</v>
      </c>
      <c r="AC1143" s="338"/>
      <c r="AE1143" s="339">
        <f t="shared" si="268"/>
        <v>24559.05</v>
      </c>
    </row>
    <row r="1144" spans="1:31" ht="14.1" customHeight="1">
      <c r="A1144" s="71">
        <v>1144</v>
      </c>
      <c r="B1144" s="298" t="s">
        <v>90</v>
      </c>
      <c r="C1144" s="298" t="s">
        <v>1135</v>
      </c>
      <c r="D1144" s="538" t="s">
        <v>1136</v>
      </c>
      <c r="E1144" s="334" t="s">
        <v>1183</v>
      </c>
      <c r="F1144" s="513"/>
      <c r="G1144" s="314" t="s">
        <v>146</v>
      </c>
      <c r="H1144" s="314" t="s">
        <v>146</v>
      </c>
      <c r="I1144" s="69" t="s">
        <v>332</v>
      </c>
      <c r="J1144" s="341">
        <v>13.02</v>
      </c>
      <c r="K1144" s="336">
        <f t="shared" si="271"/>
        <v>104</v>
      </c>
      <c r="L1144" s="247">
        <v>104</v>
      </c>
      <c r="M1144" s="247"/>
      <c r="N1144" s="247"/>
      <c r="O1144" s="247"/>
      <c r="P1144" s="247"/>
      <c r="Q1144" s="247"/>
      <c r="R1144" s="246" t="e">
        <f>IF(L1144="nio",0,IF(L1144&gt;0,L1144*J1144/X1144,0))*VLOOKUP(B1144,'2-Kosten per locatie'!$A$14:$C$56,3,FALSE)</f>
        <v>#DIV/0!</v>
      </c>
      <c r="S1144" s="246">
        <f>IF(L1144="nio",0,IF(M1144&gt;0,M1144*J1144/Y1144,0))*VLOOKUP(B1144,'2-Kosten per locatie'!$A$14:$C$56,3,FALSE)</f>
        <v>0</v>
      </c>
      <c r="T1144" s="246">
        <f>IF(L1144="nio",0,IF(N1144&gt;0,N1144*J1144/Z1144,0))*VLOOKUP(B1144,'2-Kosten per locatie'!$A$14:$C$56,3,FALSE)</f>
        <v>0</v>
      </c>
      <c r="U1144" s="246">
        <f>IF(L1144="nio",0,IF(O1144&gt;0,O1144*J1144/AA1144,0))*VLOOKUP(B1144,'2-Kosten per locatie'!$A$14:$C$56,3,FALSE)</f>
        <v>0</v>
      </c>
      <c r="V1144" s="246">
        <f>IF(L1144="nio",0,IF(P1144&gt;0,P1144*J1144/Z1144,0))*VLOOKUP(B1144,'2-Kosten per locatie'!$A$14:$C$56,3,FALSE)</f>
        <v>0</v>
      </c>
      <c r="W1144" s="246">
        <f>IF(L1144="nio",0,IF(Q1144&gt;0,Q1144*J1144/AA1144,0))*VLOOKUP(B1144,'2-Kosten per locatie'!$A$14:$C$56,3,FALSE)</f>
        <v>0</v>
      </c>
      <c r="X1144" s="337">
        <f>IF(L1144="nio",0,IF(L1144&gt;0,VLOOKUP(H1144,'3-Productie normen'!A:L,VLOOKUP(L1144,'3-Productie normen'!$B$35:$C$38,2,FALSE),FALSE)))</f>
        <v>0</v>
      </c>
      <c r="Y1144" s="337">
        <f t="shared" si="275"/>
        <v>0</v>
      </c>
      <c r="Z1144" s="337">
        <f t="shared" si="276"/>
        <v>0</v>
      </c>
      <c r="AA1144" s="337">
        <f t="shared" si="277"/>
        <v>0</v>
      </c>
      <c r="AB1144" s="338" t="str">
        <f>VLOOKUP(H1144,'3-Productie normen'!A:O,12,FALSE)</f>
        <v>V</v>
      </c>
      <c r="AC1144" s="338"/>
      <c r="AE1144" s="339">
        <f t="shared" si="268"/>
        <v>1354.08</v>
      </c>
    </row>
    <row r="1145" spans="1:31" ht="14.1" customHeight="1">
      <c r="A1145" s="71">
        <v>1145</v>
      </c>
      <c r="B1145" s="298" t="s">
        <v>90</v>
      </c>
      <c r="C1145" s="298" t="s">
        <v>1135</v>
      </c>
      <c r="D1145" s="538" t="s">
        <v>1136</v>
      </c>
      <c r="E1145" s="334" t="s">
        <v>1184</v>
      </c>
      <c r="F1145" s="513"/>
      <c r="G1145" s="314" t="s">
        <v>146</v>
      </c>
      <c r="H1145" s="314" t="s">
        <v>146</v>
      </c>
      <c r="I1145" s="69" t="s">
        <v>332</v>
      </c>
      <c r="J1145" s="341">
        <v>345.82</v>
      </c>
      <c r="K1145" s="336">
        <f t="shared" si="271"/>
        <v>104</v>
      </c>
      <c r="L1145" s="247">
        <v>104</v>
      </c>
      <c r="M1145" s="247"/>
      <c r="N1145" s="247"/>
      <c r="O1145" s="247"/>
      <c r="P1145" s="247"/>
      <c r="Q1145" s="247"/>
      <c r="R1145" s="246" t="e">
        <f>IF(L1145="nio",0,IF(L1145&gt;0,L1145*J1145/X1145,0))*VLOOKUP(B1145,'2-Kosten per locatie'!$A$14:$C$56,3,FALSE)</f>
        <v>#DIV/0!</v>
      </c>
      <c r="S1145" s="246">
        <f>IF(L1145="nio",0,IF(M1145&gt;0,M1145*J1145/Y1145,0))*VLOOKUP(B1145,'2-Kosten per locatie'!$A$14:$C$56,3,FALSE)</f>
        <v>0</v>
      </c>
      <c r="T1145" s="246">
        <f>IF(L1145="nio",0,IF(N1145&gt;0,N1145*J1145/Z1145,0))*VLOOKUP(B1145,'2-Kosten per locatie'!$A$14:$C$56,3,FALSE)</f>
        <v>0</v>
      </c>
      <c r="U1145" s="246">
        <f>IF(L1145="nio",0,IF(O1145&gt;0,O1145*J1145/AA1145,0))*VLOOKUP(B1145,'2-Kosten per locatie'!$A$14:$C$56,3,FALSE)</f>
        <v>0</v>
      </c>
      <c r="V1145" s="246">
        <f>IF(L1145="nio",0,IF(P1145&gt;0,P1145*J1145/Z1145,0))*VLOOKUP(B1145,'2-Kosten per locatie'!$A$14:$C$56,3,FALSE)</f>
        <v>0</v>
      </c>
      <c r="W1145" s="246">
        <f>IF(L1145="nio",0,IF(Q1145&gt;0,Q1145*J1145/AA1145,0))*VLOOKUP(B1145,'2-Kosten per locatie'!$A$14:$C$56,3,FALSE)</f>
        <v>0</v>
      </c>
      <c r="X1145" s="337">
        <f>IF(L1145="nio",0,IF(L1145&gt;0,VLOOKUP(H1145,'3-Productie normen'!A:L,VLOOKUP(L1145,'3-Productie normen'!$B$35:$C$38,2,FALSE),FALSE)))</f>
        <v>0</v>
      </c>
      <c r="Y1145" s="337">
        <f t="shared" si="275"/>
        <v>0</v>
      </c>
      <c r="Z1145" s="337">
        <f t="shared" si="276"/>
        <v>0</v>
      </c>
      <c r="AA1145" s="337">
        <f t="shared" si="277"/>
        <v>0</v>
      </c>
      <c r="AB1145" s="338" t="str">
        <f>VLOOKUP(H1145,'3-Productie normen'!A:O,12,FALSE)</f>
        <v>V</v>
      </c>
      <c r="AC1145" s="338"/>
      <c r="AE1145" s="339">
        <f t="shared" si="268"/>
        <v>35965.279999999999</v>
      </c>
    </row>
    <row r="1146" spans="1:31" ht="14.1" customHeight="1">
      <c r="A1146" s="71">
        <v>1146</v>
      </c>
      <c r="B1146" s="298" t="s">
        <v>90</v>
      </c>
      <c r="C1146" s="298" t="s">
        <v>1135</v>
      </c>
      <c r="D1146" s="538" t="s">
        <v>1136</v>
      </c>
      <c r="E1146" s="334" t="s">
        <v>1185</v>
      </c>
      <c r="F1146" s="513"/>
      <c r="G1146" s="314" t="s">
        <v>1186</v>
      </c>
      <c r="H1146" s="317" t="s">
        <v>148</v>
      </c>
      <c r="I1146" s="69" t="s">
        <v>332</v>
      </c>
      <c r="J1146" s="341">
        <v>532.35</v>
      </c>
      <c r="K1146" s="336">
        <f t="shared" si="271"/>
        <v>0</v>
      </c>
      <c r="L1146" s="247" t="s">
        <v>199</v>
      </c>
      <c r="M1146" s="247"/>
      <c r="N1146" s="247"/>
      <c r="O1146" s="247"/>
      <c r="P1146" s="247"/>
      <c r="Q1146" s="247"/>
      <c r="R1146" s="246">
        <f>IF(L1146="nio",0,IF(L1146&gt;0,L1146*J1146/X1146,0))*VLOOKUP(B1146,'2-Kosten per locatie'!$A$14:$C$56,3,FALSE)</f>
        <v>0</v>
      </c>
      <c r="S1146" s="246">
        <f>IF(L1146="nio",0,IF(M1146&gt;0,M1146*J1146/Y1146,0))*VLOOKUP(B1146,'2-Kosten per locatie'!$A$14:$C$56,3,FALSE)</f>
        <v>0</v>
      </c>
      <c r="T1146" s="246">
        <f>IF(L1146="nio",0,IF(N1146&gt;0,N1146*J1146/Z1146,0))*VLOOKUP(B1146,'2-Kosten per locatie'!$A$14:$C$56,3,FALSE)</f>
        <v>0</v>
      </c>
      <c r="U1146" s="246">
        <f>IF(L1146="nio",0,IF(O1146&gt;0,O1146*J1146/AA1146,0))*VLOOKUP(B1146,'2-Kosten per locatie'!$A$14:$C$56,3,FALSE)</f>
        <v>0</v>
      </c>
      <c r="V1146" s="246">
        <f>IF(L1146="nio",0,IF(P1146&gt;0,P1146*J1146/Z1146,0))*VLOOKUP(B1146,'2-Kosten per locatie'!$A$14:$C$56,3,FALSE)</f>
        <v>0</v>
      </c>
      <c r="W1146" s="246">
        <f>IF(L1146="nio",0,IF(Q1146&gt;0,Q1146*J1146/AA1146,0))*VLOOKUP(B1146,'2-Kosten per locatie'!$A$14:$C$56,3,FALSE)</f>
        <v>0</v>
      </c>
      <c r="X1146" s="337">
        <f>IF(L1146="nio",0,IF(L1146&gt;0,VLOOKUP(H1146,'3-Productie normen'!A:L,VLOOKUP(L1146,'3-Productie normen'!$B$35:$C$38,2,FALSE),FALSE)))</f>
        <v>0</v>
      </c>
      <c r="Y1146" s="337">
        <f t="shared" si="275"/>
        <v>0</v>
      </c>
      <c r="Z1146" s="337">
        <f t="shared" si="276"/>
        <v>0</v>
      </c>
      <c r="AA1146" s="337">
        <f t="shared" si="277"/>
        <v>0</v>
      </c>
      <c r="AB1146" s="338">
        <f>VLOOKUP(H1146,'3-Productie normen'!A:O,12,FALSE)</f>
        <v>0</v>
      </c>
      <c r="AC1146" s="338"/>
      <c r="AE1146" s="339">
        <f t="shared" si="268"/>
        <v>0</v>
      </c>
    </row>
    <row r="1147" spans="1:31" ht="14.1" customHeight="1">
      <c r="A1147" s="71">
        <v>1147</v>
      </c>
      <c r="B1147" s="298" t="s">
        <v>90</v>
      </c>
      <c r="C1147" s="298" t="s">
        <v>1135</v>
      </c>
      <c r="D1147" s="538" t="s">
        <v>1136</v>
      </c>
      <c r="E1147" s="334" t="s">
        <v>1187</v>
      </c>
      <c r="F1147" s="513"/>
      <c r="G1147" s="314" t="s">
        <v>1005</v>
      </c>
      <c r="H1147" s="314" t="s">
        <v>135</v>
      </c>
      <c r="I1147" s="69" t="s">
        <v>332</v>
      </c>
      <c r="J1147" s="341">
        <v>48.4</v>
      </c>
      <c r="K1147" s="336">
        <f t="shared" si="271"/>
        <v>104</v>
      </c>
      <c r="L1147" s="247">
        <v>104</v>
      </c>
      <c r="M1147" s="247"/>
      <c r="N1147" s="247"/>
      <c r="O1147" s="247"/>
      <c r="P1147" s="247"/>
      <c r="Q1147" s="247"/>
      <c r="R1147" s="246" t="e">
        <f>IF(L1147="nio",0,IF(L1147&gt;0,L1147*J1147/X1147,0))*VLOOKUP(B1147,'2-Kosten per locatie'!$A$14:$C$56,3,FALSE)</f>
        <v>#DIV/0!</v>
      </c>
      <c r="S1147" s="246">
        <f>IF(L1147="nio",0,IF(M1147&gt;0,M1147*J1147/Y1147,0))*VLOOKUP(B1147,'2-Kosten per locatie'!$A$14:$C$56,3,FALSE)</f>
        <v>0</v>
      </c>
      <c r="T1147" s="246">
        <f>IF(L1147="nio",0,IF(N1147&gt;0,N1147*J1147/Z1147,0))*VLOOKUP(B1147,'2-Kosten per locatie'!$A$14:$C$56,3,FALSE)</f>
        <v>0</v>
      </c>
      <c r="U1147" s="246">
        <f>IF(L1147="nio",0,IF(O1147&gt;0,O1147*J1147/AA1147,0))*VLOOKUP(B1147,'2-Kosten per locatie'!$A$14:$C$56,3,FALSE)</f>
        <v>0</v>
      </c>
      <c r="V1147" s="246">
        <f>IF(L1147="nio",0,IF(P1147&gt;0,P1147*J1147/Z1147,0))*VLOOKUP(B1147,'2-Kosten per locatie'!$A$14:$C$56,3,FALSE)</f>
        <v>0</v>
      </c>
      <c r="W1147" s="246">
        <f>IF(L1147="nio",0,IF(Q1147&gt;0,Q1147*J1147/AA1147,0))*VLOOKUP(B1147,'2-Kosten per locatie'!$A$14:$C$56,3,FALSE)</f>
        <v>0</v>
      </c>
      <c r="X1147" s="337">
        <f>IF(L1147="nio",0,IF(L1147&gt;0,VLOOKUP(H1147,'3-Productie normen'!A:L,VLOOKUP(L1147,'3-Productie normen'!$B$35:$C$38,2,FALSE),FALSE)))</f>
        <v>0</v>
      </c>
      <c r="Y1147" s="337">
        <f t="shared" si="275"/>
        <v>0</v>
      </c>
      <c r="Z1147" s="337">
        <f t="shared" si="276"/>
        <v>0</v>
      </c>
      <c r="AA1147" s="337">
        <f t="shared" si="277"/>
        <v>0</v>
      </c>
      <c r="AB1147" s="338" t="str">
        <f>VLOOKUP(H1147,'3-Productie normen'!A:O,12,FALSE)</f>
        <v>V</v>
      </c>
      <c r="AC1147" s="338"/>
      <c r="AE1147" s="339">
        <f t="shared" si="268"/>
        <v>5033.5999999999995</v>
      </c>
    </row>
    <row r="1148" spans="1:31" ht="14.1" customHeight="1">
      <c r="A1148" s="71">
        <v>1148</v>
      </c>
      <c r="B1148" s="298" t="s">
        <v>90</v>
      </c>
      <c r="C1148" s="298" t="s">
        <v>1135</v>
      </c>
      <c r="D1148" s="538" t="s">
        <v>1136</v>
      </c>
      <c r="E1148" s="334" t="s">
        <v>1188</v>
      </c>
      <c r="F1148" s="513"/>
      <c r="G1148" s="314" t="s">
        <v>143</v>
      </c>
      <c r="H1148" s="314" t="s">
        <v>143</v>
      </c>
      <c r="I1148" s="69" t="s">
        <v>332</v>
      </c>
      <c r="J1148" s="341">
        <v>4.62</v>
      </c>
      <c r="K1148" s="336">
        <f t="shared" si="271"/>
        <v>255</v>
      </c>
      <c r="L1148" s="247">
        <v>255</v>
      </c>
      <c r="M1148" s="247"/>
      <c r="N1148" s="247"/>
      <c r="O1148" s="247"/>
      <c r="P1148" s="247"/>
      <c r="Q1148" s="247"/>
      <c r="R1148" s="246" t="e">
        <f>IF(L1148="nio",0,IF(L1148&gt;0,L1148*J1148/X1148,0))*VLOOKUP(B1148,'2-Kosten per locatie'!$A$14:$C$56,3,FALSE)</f>
        <v>#DIV/0!</v>
      </c>
      <c r="S1148" s="246">
        <f>IF(L1148="nio",0,IF(M1148&gt;0,M1148*J1148/Y1148,0))*VLOOKUP(B1148,'2-Kosten per locatie'!$A$14:$C$56,3,FALSE)</f>
        <v>0</v>
      </c>
      <c r="T1148" s="246">
        <f>IF(L1148="nio",0,IF(N1148&gt;0,N1148*J1148/Z1148,0))*VLOOKUP(B1148,'2-Kosten per locatie'!$A$14:$C$56,3,FALSE)</f>
        <v>0</v>
      </c>
      <c r="U1148" s="246">
        <f>IF(L1148="nio",0,IF(O1148&gt;0,O1148*J1148/AA1148,0))*VLOOKUP(B1148,'2-Kosten per locatie'!$A$14:$C$56,3,FALSE)</f>
        <v>0</v>
      </c>
      <c r="V1148" s="246">
        <f>IF(L1148="nio",0,IF(P1148&gt;0,P1148*J1148/Z1148,0))*VLOOKUP(B1148,'2-Kosten per locatie'!$A$14:$C$56,3,FALSE)</f>
        <v>0</v>
      </c>
      <c r="W1148" s="246">
        <f>IF(L1148="nio",0,IF(Q1148&gt;0,Q1148*J1148/AA1148,0))*VLOOKUP(B1148,'2-Kosten per locatie'!$A$14:$C$56,3,FALSE)</f>
        <v>0</v>
      </c>
      <c r="X1148" s="337">
        <f>IF(L1148="nio",0,IF(L1148&gt;0,VLOOKUP(H1148,'3-Productie normen'!A:L,VLOOKUP(L1148,'3-Productie normen'!$B$35:$C$38,2,FALSE),FALSE)))</f>
        <v>0</v>
      </c>
      <c r="Y1148" s="337">
        <f t="shared" si="275"/>
        <v>0</v>
      </c>
      <c r="Z1148" s="337">
        <f t="shared" si="276"/>
        <v>0</v>
      </c>
      <c r="AA1148" s="337">
        <f t="shared" si="277"/>
        <v>0</v>
      </c>
      <c r="AB1148" s="338" t="str">
        <f>VLOOKUP(H1148,'3-Productie normen'!A:O,12,FALSE)</f>
        <v>V</v>
      </c>
      <c r="AC1148" s="338"/>
      <c r="AE1148" s="339">
        <f t="shared" si="268"/>
        <v>1178.1000000000001</v>
      </c>
    </row>
    <row r="1149" spans="1:31" ht="14.1" customHeight="1">
      <c r="A1149" s="71">
        <v>1149</v>
      </c>
      <c r="B1149" s="298" t="s">
        <v>90</v>
      </c>
      <c r="C1149" s="298" t="s">
        <v>1189</v>
      </c>
      <c r="D1149" s="538" t="s">
        <v>1136</v>
      </c>
      <c r="E1149" s="334" t="s">
        <v>1190</v>
      </c>
      <c r="F1149" s="513"/>
      <c r="G1149" s="314" t="s">
        <v>146</v>
      </c>
      <c r="H1149" s="314" t="s">
        <v>146</v>
      </c>
      <c r="I1149" s="69" t="s">
        <v>332</v>
      </c>
      <c r="J1149" s="341">
        <v>983.87</v>
      </c>
      <c r="K1149" s="336">
        <f t="shared" si="271"/>
        <v>104</v>
      </c>
      <c r="L1149" s="247">
        <v>104</v>
      </c>
      <c r="M1149" s="247"/>
      <c r="N1149" s="247"/>
      <c r="O1149" s="247"/>
      <c r="P1149" s="247"/>
      <c r="Q1149" s="247"/>
      <c r="R1149" s="246" t="e">
        <f>IF(L1149="nio",0,IF(L1149&gt;0,L1149*J1149/X1149,0))*VLOOKUP(B1149,'2-Kosten per locatie'!$A$14:$C$56,3,FALSE)</f>
        <v>#DIV/0!</v>
      </c>
      <c r="S1149" s="246">
        <f>IF(L1149="nio",0,IF(M1149&gt;0,M1149*J1149/Y1149,0))*VLOOKUP(B1149,'2-Kosten per locatie'!$A$14:$C$56,3,FALSE)</f>
        <v>0</v>
      </c>
      <c r="T1149" s="246">
        <f>IF(L1149="nio",0,IF(N1149&gt;0,N1149*J1149/Z1149,0))*VLOOKUP(B1149,'2-Kosten per locatie'!$A$14:$C$56,3,FALSE)</f>
        <v>0</v>
      </c>
      <c r="U1149" s="246">
        <f>IF(L1149="nio",0,IF(O1149&gt;0,O1149*J1149/AA1149,0))*VLOOKUP(B1149,'2-Kosten per locatie'!$A$14:$C$56,3,FALSE)</f>
        <v>0</v>
      </c>
      <c r="V1149" s="246">
        <f>IF(L1149="nio",0,IF(P1149&gt;0,P1149*J1149/Z1149,0))*VLOOKUP(B1149,'2-Kosten per locatie'!$A$14:$C$56,3,FALSE)</f>
        <v>0</v>
      </c>
      <c r="W1149" s="246">
        <f>IF(L1149="nio",0,IF(Q1149&gt;0,Q1149*J1149/AA1149,0))*VLOOKUP(B1149,'2-Kosten per locatie'!$A$14:$C$56,3,FALSE)</f>
        <v>0</v>
      </c>
      <c r="X1149" s="337">
        <f>IF(L1149="nio",0,IF(L1149&gt;0,VLOOKUP(H1149,'3-Productie normen'!A:L,VLOOKUP(L1149,'3-Productie normen'!$B$35:$C$38,2,FALSE),FALSE)))</f>
        <v>0</v>
      </c>
      <c r="Y1149" s="337">
        <f t="shared" si="275"/>
        <v>0</v>
      </c>
      <c r="Z1149" s="337">
        <f t="shared" si="276"/>
        <v>0</v>
      </c>
      <c r="AA1149" s="337">
        <f t="shared" si="277"/>
        <v>0</v>
      </c>
      <c r="AB1149" s="338" t="str">
        <f>VLOOKUP(H1149,'3-Productie normen'!A:O,12,FALSE)</f>
        <v>V</v>
      </c>
      <c r="AC1149" s="338"/>
      <c r="AE1149" s="339">
        <f t="shared" si="268"/>
        <v>102322.48</v>
      </c>
    </row>
    <row r="1150" spans="1:31" ht="14.1" customHeight="1">
      <c r="A1150" s="71">
        <v>1150</v>
      </c>
      <c r="B1150" s="298" t="s">
        <v>90</v>
      </c>
      <c r="C1150" s="298" t="s">
        <v>1189</v>
      </c>
      <c r="D1150" s="538" t="s">
        <v>1136</v>
      </c>
      <c r="E1150" s="334" t="s">
        <v>1191</v>
      </c>
      <c r="F1150" s="513"/>
      <c r="G1150" s="314" t="s">
        <v>1192</v>
      </c>
      <c r="H1150" s="314" t="s">
        <v>146</v>
      </c>
      <c r="I1150" s="69" t="s">
        <v>332</v>
      </c>
      <c r="J1150" s="341">
        <v>223.89</v>
      </c>
      <c r="K1150" s="336">
        <f t="shared" si="271"/>
        <v>104</v>
      </c>
      <c r="L1150" s="247">
        <v>104</v>
      </c>
      <c r="M1150" s="247"/>
      <c r="N1150" s="247"/>
      <c r="O1150" s="247"/>
      <c r="P1150" s="247"/>
      <c r="Q1150" s="247"/>
      <c r="R1150" s="246" t="e">
        <f>IF(L1150="nio",0,IF(L1150&gt;0,L1150*J1150/X1150,0))*VLOOKUP(B1150,'2-Kosten per locatie'!$A$14:$C$56,3,FALSE)</f>
        <v>#DIV/0!</v>
      </c>
      <c r="S1150" s="246">
        <f>IF(L1150="nio",0,IF(M1150&gt;0,M1150*J1150/Y1150,0))*VLOOKUP(B1150,'2-Kosten per locatie'!$A$14:$C$56,3,FALSE)</f>
        <v>0</v>
      </c>
      <c r="T1150" s="246">
        <f>IF(L1150="nio",0,IF(N1150&gt;0,N1150*J1150/Z1150,0))*VLOOKUP(B1150,'2-Kosten per locatie'!$A$14:$C$56,3,FALSE)</f>
        <v>0</v>
      </c>
      <c r="U1150" s="246">
        <f>IF(L1150="nio",0,IF(O1150&gt;0,O1150*J1150/AA1150,0))*VLOOKUP(B1150,'2-Kosten per locatie'!$A$14:$C$56,3,FALSE)</f>
        <v>0</v>
      </c>
      <c r="V1150" s="246">
        <f>IF(L1150="nio",0,IF(P1150&gt;0,P1150*J1150/Z1150,0))*VLOOKUP(B1150,'2-Kosten per locatie'!$A$14:$C$56,3,FALSE)</f>
        <v>0</v>
      </c>
      <c r="W1150" s="246">
        <f>IF(L1150="nio",0,IF(Q1150&gt;0,Q1150*J1150/AA1150,0))*VLOOKUP(B1150,'2-Kosten per locatie'!$A$14:$C$56,3,FALSE)</f>
        <v>0</v>
      </c>
      <c r="X1150" s="337">
        <f>IF(L1150="nio",0,IF(L1150&gt;0,VLOOKUP(H1150,'3-Productie normen'!A:L,VLOOKUP(L1150,'3-Productie normen'!$B$35:$C$38,2,FALSE),FALSE)))</f>
        <v>0</v>
      </c>
      <c r="Y1150" s="337">
        <f t="shared" si="275"/>
        <v>0</v>
      </c>
      <c r="Z1150" s="337">
        <f t="shared" si="276"/>
        <v>0</v>
      </c>
      <c r="AA1150" s="337">
        <f t="shared" si="277"/>
        <v>0</v>
      </c>
      <c r="AB1150" s="338" t="str">
        <f>VLOOKUP(H1150,'3-Productie normen'!A:O,12,FALSE)</f>
        <v>V</v>
      </c>
      <c r="AC1150" s="338"/>
      <c r="AE1150" s="339">
        <f t="shared" si="268"/>
        <v>23284.559999999998</v>
      </c>
    </row>
    <row r="1151" spans="1:31" ht="14.1" customHeight="1">
      <c r="A1151" s="71">
        <v>1151</v>
      </c>
      <c r="B1151" s="298" t="s">
        <v>90</v>
      </c>
      <c r="C1151" s="298" t="s">
        <v>1189</v>
      </c>
      <c r="D1151" s="538" t="s">
        <v>1136</v>
      </c>
      <c r="E1151" s="334" t="s">
        <v>1193</v>
      </c>
      <c r="F1151" s="513"/>
      <c r="G1151" s="314" t="s">
        <v>549</v>
      </c>
      <c r="H1151" s="317" t="s">
        <v>148</v>
      </c>
      <c r="I1151" s="69" t="s">
        <v>332</v>
      </c>
      <c r="J1151" s="341">
        <v>183.1</v>
      </c>
      <c r="K1151" s="336">
        <f t="shared" si="271"/>
        <v>0</v>
      </c>
      <c r="L1151" s="247" t="s">
        <v>199</v>
      </c>
      <c r="M1151" s="247"/>
      <c r="N1151" s="247"/>
      <c r="O1151" s="247"/>
      <c r="P1151" s="247"/>
      <c r="Q1151" s="247"/>
      <c r="R1151" s="246">
        <f>IF(L1151="nio",0,IF(L1151&gt;0,L1151*J1151/X1151,0))*VLOOKUP(B1151,'2-Kosten per locatie'!$A$14:$C$56,3,FALSE)</f>
        <v>0</v>
      </c>
      <c r="S1151" s="246">
        <f>IF(L1151="nio",0,IF(M1151&gt;0,M1151*J1151/Y1151,0))*VLOOKUP(B1151,'2-Kosten per locatie'!$A$14:$C$56,3,FALSE)</f>
        <v>0</v>
      </c>
      <c r="T1151" s="246">
        <f>IF(L1151="nio",0,IF(N1151&gt;0,N1151*J1151/Z1151,0))*VLOOKUP(B1151,'2-Kosten per locatie'!$A$14:$C$56,3,FALSE)</f>
        <v>0</v>
      </c>
      <c r="U1151" s="246">
        <f>IF(L1151="nio",0,IF(O1151&gt;0,O1151*J1151/AA1151,0))*VLOOKUP(B1151,'2-Kosten per locatie'!$A$14:$C$56,3,FALSE)</f>
        <v>0</v>
      </c>
      <c r="V1151" s="246">
        <f>IF(L1151="nio",0,IF(P1151&gt;0,P1151*J1151/Z1151,0))*VLOOKUP(B1151,'2-Kosten per locatie'!$A$14:$C$56,3,FALSE)</f>
        <v>0</v>
      </c>
      <c r="W1151" s="246">
        <f>IF(L1151="nio",0,IF(Q1151&gt;0,Q1151*J1151/AA1151,0))*VLOOKUP(B1151,'2-Kosten per locatie'!$A$14:$C$56,3,FALSE)</f>
        <v>0</v>
      </c>
      <c r="X1151" s="337">
        <f>IF(L1151="nio",0,IF(L1151&gt;0,VLOOKUP(H1151,'3-Productie normen'!A:L,VLOOKUP(L1151,'3-Productie normen'!$B$35:$C$38,2,FALSE),FALSE)))</f>
        <v>0</v>
      </c>
      <c r="Y1151" s="337">
        <f t="shared" si="275"/>
        <v>0</v>
      </c>
      <c r="Z1151" s="337">
        <f t="shared" si="276"/>
        <v>0</v>
      </c>
      <c r="AA1151" s="337">
        <f t="shared" si="277"/>
        <v>0</v>
      </c>
      <c r="AB1151" s="338">
        <f>VLOOKUP(H1151,'3-Productie normen'!A:O,12,FALSE)</f>
        <v>0</v>
      </c>
      <c r="AC1151" s="338"/>
      <c r="AE1151" s="339">
        <f t="shared" si="268"/>
        <v>0</v>
      </c>
    </row>
    <row r="1152" spans="1:31" ht="14.1" customHeight="1">
      <c r="A1152" s="71">
        <v>1152</v>
      </c>
      <c r="B1152" s="298" t="s">
        <v>90</v>
      </c>
      <c r="C1152" s="298" t="s">
        <v>1189</v>
      </c>
      <c r="D1152" s="538" t="s">
        <v>1136</v>
      </c>
      <c r="E1152" s="334" t="s">
        <v>1194</v>
      </c>
      <c r="F1152" s="513"/>
      <c r="G1152" s="314" t="s">
        <v>1195</v>
      </c>
      <c r="H1152" s="314" t="s">
        <v>146</v>
      </c>
      <c r="I1152" s="69" t="s">
        <v>332</v>
      </c>
      <c r="J1152" s="341">
        <v>13.81</v>
      </c>
      <c r="K1152" s="336">
        <f t="shared" si="271"/>
        <v>255</v>
      </c>
      <c r="L1152" s="247">
        <v>255</v>
      </c>
      <c r="M1152" s="247"/>
      <c r="N1152" s="247"/>
      <c r="O1152" s="247"/>
      <c r="P1152" s="247"/>
      <c r="Q1152" s="247"/>
      <c r="R1152" s="246" t="e">
        <f>IF(L1152="nio",0,IF(L1152&gt;0,L1152*J1152/X1152,0))*VLOOKUP(B1152,'2-Kosten per locatie'!$A$14:$C$56,3,FALSE)</f>
        <v>#DIV/0!</v>
      </c>
      <c r="S1152" s="246">
        <f>IF(L1152="nio",0,IF(M1152&gt;0,M1152*J1152/Y1152,0))*VLOOKUP(B1152,'2-Kosten per locatie'!$A$14:$C$56,3,FALSE)</f>
        <v>0</v>
      </c>
      <c r="T1152" s="246">
        <f>IF(L1152="nio",0,IF(N1152&gt;0,N1152*J1152/Z1152,0))*VLOOKUP(B1152,'2-Kosten per locatie'!$A$14:$C$56,3,FALSE)</f>
        <v>0</v>
      </c>
      <c r="U1152" s="246">
        <f>IF(L1152="nio",0,IF(O1152&gt;0,O1152*J1152/AA1152,0))*VLOOKUP(B1152,'2-Kosten per locatie'!$A$14:$C$56,3,FALSE)</f>
        <v>0</v>
      </c>
      <c r="V1152" s="246">
        <f>IF(L1152="nio",0,IF(P1152&gt;0,P1152*J1152/Z1152,0))*VLOOKUP(B1152,'2-Kosten per locatie'!$A$14:$C$56,3,FALSE)</f>
        <v>0</v>
      </c>
      <c r="W1152" s="246">
        <f>IF(L1152="nio",0,IF(Q1152&gt;0,Q1152*J1152/AA1152,0))*VLOOKUP(B1152,'2-Kosten per locatie'!$A$14:$C$56,3,FALSE)</f>
        <v>0</v>
      </c>
      <c r="X1152" s="337">
        <f>IF(L1152="nio",0,IF(L1152&gt;0,VLOOKUP(H1152,'3-Productie normen'!A:L,VLOOKUP(L1152,'3-Productie normen'!$B$35:$C$38,2,FALSE),FALSE)))</f>
        <v>0</v>
      </c>
      <c r="Y1152" s="337">
        <f t="shared" si="275"/>
        <v>0</v>
      </c>
      <c r="Z1152" s="337">
        <f t="shared" si="276"/>
        <v>0</v>
      </c>
      <c r="AA1152" s="337">
        <f t="shared" si="277"/>
        <v>0</v>
      </c>
      <c r="AB1152" s="338" t="str">
        <f>VLOOKUP(H1152,'3-Productie normen'!A:O,12,FALSE)</f>
        <v>V</v>
      </c>
      <c r="AC1152" s="338"/>
      <c r="AE1152" s="339">
        <f t="shared" si="268"/>
        <v>3521.55</v>
      </c>
    </row>
    <row r="1153" spans="1:31" ht="14.1" customHeight="1">
      <c r="A1153" s="71">
        <v>1153</v>
      </c>
      <c r="B1153" s="298" t="s">
        <v>90</v>
      </c>
      <c r="C1153" s="298" t="s">
        <v>1189</v>
      </c>
      <c r="D1153" s="538" t="s">
        <v>1136</v>
      </c>
      <c r="E1153" s="334" t="s">
        <v>1196</v>
      </c>
      <c r="F1153" s="513"/>
      <c r="G1153" s="314" t="s">
        <v>1197</v>
      </c>
      <c r="H1153" s="317" t="s">
        <v>148</v>
      </c>
      <c r="I1153" s="69" t="s">
        <v>332</v>
      </c>
      <c r="J1153" s="341">
        <v>18.21</v>
      </c>
      <c r="K1153" s="336">
        <f t="shared" si="271"/>
        <v>0</v>
      </c>
      <c r="L1153" s="247" t="s">
        <v>199</v>
      </c>
      <c r="M1153" s="247"/>
      <c r="N1153" s="247"/>
      <c r="O1153" s="247"/>
      <c r="P1153" s="247"/>
      <c r="Q1153" s="247"/>
      <c r="R1153" s="246">
        <f>IF(L1153="nio",0,IF(L1153&gt;0,L1153*J1153/X1153,0))*VLOOKUP(B1153,'2-Kosten per locatie'!$A$14:$C$56,3,FALSE)</f>
        <v>0</v>
      </c>
      <c r="S1153" s="246">
        <f>IF(L1153="nio",0,IF(M1153&gt;0,M1153*J1153/Y1153,0))*VLOOKUP(B1153,'2-Kosten per locatie'!$A$14:$C$56,3,FALSE)</f>
        <v>0</v>
      </c>
      <c r="T1153" s="246">
        <f>IF(L1153="nio",0,IF(N1153&gt;0,N1153*J1153/Z1153,0))*VLOOKUP(B1153,'2-Kosten per locatie'!$A$14:$C$56,3,FALSE)</f>
        <v>0</v>
      </c>
      <c r="U1153" s="246">
        <f>IF(L1153="nio",0,IF(O1153&gt;0,O1153*J1153/AA1153,0))*VLOOKUP(B1153,'2-Kosten per locatie'!$A$14:$C$56,3,FALSE)</f>
        <v>0</v>
      </c>
      <c r="V1153" s="246">
        <f>IF(L1153="nio",0,IF(P1153&gt;0,P1153*J1153/Z1153,0))*VLOOKUP(B1153,'2-Kosten per locatie'!$A$14:$C$56,3,FALSE)</f>
        <v>0</v>
      </c>
      <c r="W1153" s="246">
        <f>IF(L1153="nio",0,IF(Q1153&gt;0,Q1153*J1153/AA1153,0))*VLOOKUP(B1153,'2-Kosten per locatie'!$A$14:$C$56,3,FALSE)</f>
        <v>0</v>
      </c>
      <c r="X1153" s="337">
        <f>IF(L1153="nio",0,IF(L1153&gt;0,VLOOKUP(H1153,'3-Productie normen'!A:L,VLOOKUP(L1153,'3-Productie normen'!$B$35:$C$38,2,FALSE),FALSE)))</f>
        <v>0</v>
      </c>
      <c r="Y1153" s="337">
        <f t="shared" si="275"/>
        <v>0</v>
      </c>
      <c r="Z1153" s="337">
        <f t="shared" si="276"/>
        <v>0</v>
      </c>
      <c r="AA1153" s="337">
        <f t="shared" si="277"/>
        <v>0</v>
      </c>
      <c r="AB1153" s="338">
        <f>VLOOKUP(H1153,'3-Productie normen'!A:O,12,FALSE)</f>
        <v>0</v>
      </c>
      <c r="AC1153" s="338"/>
      <c r="AE1153" s="339">
        <f t="shared" si="268"/>
        <v>0</v>
      </c>
    </row>
    <row r="1154" spans="1:31" ht="14.1" customHeight="1">
      <c r="A1154" s="71">
        <v>1154</v>
      </c>
      <c r="B1154" s="298" t="s">
        <v>90</v>
      </c>
      <c r="C1154" s="298" t="s">
        <v>1189</v>
      </c>
      <c r="D1154" s="538" t="s">
        <v>1136</v>
      </c>
      <c r="E1154" s="334" t="s">
        <v>1198</v>
      </c>
      <c r="F1154" s="513"/>
      <c r="G1154" s="314" t="s">
        <v>310</v>
      </c>
      <c r="H1154" s="314" t="s">
        <v>128</v>
      </c>
      <c r="I1154" s="69" t="s">
        <v>225</v>
      </c>
      <c r="J1154" s="341">
        <v>97.85</v>
      </c>
      <c r="K1154" s="336">
        <f t="shared" si="271"/>
        <v>255</v>
      </c>
      <c r="L1154" s="247">
        <v>255</v>
      </c>
      <c r="M1154" s="247"/>
      <c r="N1154" s="247"/>
      <c r="O1154" s="247"/>
      <c r="P1154" s="247"/>
      <c r="Q1154" s="247"/>
      <c r="R1154" s="246" t="e">
        <f>IF(L1154="nio",0,IF(L1154&gt;0,L1154*J1154/X1154,0))*VLOOKUP(B1154,'2-Kosten per locatie'!$A$14:$C$56,3,FALSE)</f>
        <v>#DIV/0!</v>
      </c>
      <c r="S1154" s="246">
        <f>IF(L1154="nio",0,IF(M1154&gt;0,M1154*J1154/Y1154,0))*VLOOKUP(B1154,'2-Kosten per locatie'!$A$14:$C$56,3,FALSE)</f>
        <v>0</v>
      </c>
      <c r="T1154" s="246">
        <f>IF(L1154="nio",0,IF(N1154&gt;0,N1154*J1154/Z1154,0))*VLOOKUP(B1154,'2-Kosten per locatie'!$A$14:$C$56,3,FALSE)</f>
        <v>0</v>
      </c>
      <c r="U1154" s="246">
        <f>IF(L1154="nio",0,IF(O1154&gt;0,O1154*J1154/AA1154,0))*VLOOKUP(B1154,'2-Kosten per locatie'!$A$14:$C$56,3,FALSE)</f>
        <v>0</v>
      </c>
      <c r="V1154" s="246">
        <f>IF(L1154="nio",0,IF(P1154&gt;0,P1154*J1154/Z1154,0))*VLOOKUP(B1154,'2-Kosten per locatie'!$A$14:$C$56,3,FALSE)</f>
        <v>0</v>
      </c>
      <c r="W1154" s="246">
        <f>IF(L1154="nio",0,IF(Q1154&gt;0,Q1154*J1154/AA1154,0))*VLOOKUP(B1154,'2-Kosten per locatie'!$A$14:$C$56,3,FALSE)</f>
        <v>0</v>
      </c>
      <c r="X1154" s="337">
        <f>IF(L1154="nio",0,IF(L1154&gt;0,VLOOKUP(H1154,'3-Productie normen'!A:L,VLOOKUP(L1154,'3-Productie normen'!$B$35:$C$38,2,FALSE),FALSE)))</f>
        <v>0</v>
      </c>
      <c r="Y1154" s="337">
        <f t="shared" si="275"/>
        <v>0</v>
      </c>
      <c r="Z1154" s="337">
        <f t="shared" si="276"/>
        <v>0</v>
      </c>
      <c r="AA1154" s="337">
        <f t="shared" si="277"/>
        <v>0</v>
      </c>
      <c r="AB1154" s="338" t="str">
        <f>VLOOKUP(H1154,'3-Productie normen'!A:O,12,FALSE)</f>
        <v>B</v>
      </c>
      <c r="AC1154" s="338"/>
      <c r="AE1154" s="339">
        <f t="shared" si="268"/>
        <v>24951.75</v>
      </c>
    </row>
    <row r="1155" spans="1:31" ht="14.1" customHeight="1">
      <c r="A1155" s="71">
        <v>1155</v>
      </c>
      <c r="B1155" s="298" t="s">
        <v>90</v>
      </c>
      <c r="C1155" s="298" t="s">
        <v>1189</v>
      </c>
      <c r="D1155" s="538" t="s">
        <v>1136</v>
      </c>
      <c r="E1155" s="334" t="s">
        <v>1199</v>
      </c>
      <c r="F1155" s="513"/>
      <c r="G1155" s="314" t="s">
        <v>310</v>
      </c>
      <c r="H1155" s="314" t="s">
        <v>128</v>
      </c>
      <c r="I1155" s="69" t="s">
        <v>225</v>
      </c>
      <c r="J1155" s="341">
        <v>24.33</v>
      </c>
      <c r="K1155" s="336">
        <f t="shared" si="271"/>
        <v>255</v>
      </c>
      <c r="L1155" s="247">
        <v>255</v>
      </c>
      <c r="M1155" s="247"/>
      <c r="N1155" s="247"/>
      <c r="O1155" s="247"/>
      <c r="P1155" s="247"/>
      <c r="Q1155" s="247"/>
      <c r="R1155" s="246" t="e">
        <f>IF(L1155="nio",0,IF(L1155&gt;0,L1155*J1155/X1155,0))*VLOOKUP(B1155,'2-Kosten per locatie'!$A$14:$C$56,3,FALSE)</f>
        <v>#DIV/0!</v>
      </c>
      <c r="S1155" s="246">
        <f>IF(L1155="nio",0,IF(M1155&gt;0,M1155*J1155/Y1155,0))*VLOOKUP(B1155,'2-Kosten per locatie'!$A$14:$C$56,3,FALSE)</f>
        <v>0</v>
      </c>
      <c r="T1155" s="246">
        <f>IF(L1155="nio",0,IF(N1155&gt;0,N1155*J1155/Z1155,0))*VLOOKUP(B1155,'2-Kosten per locatie'!$A$14:$C$56,3,FALSE)</f>
        <v>0</v>
      </c>
      <c r="U1155" s="246">
        <f>IF(L1155="nio",0,IF(O1155&gt;0,O1155*J1155/AA1155,0))*VLOOKUP(B1155,'2-Kosten per locatie'!$A$14:$C$56,3,FALSE)</f>
        <v>0</v>
      </c>
      <c r="V1155" s="246">
        <f>IF(L1155="nio",0,IF(P1155&gt;0,P1155*J1155/Z1155,0))*VLOOKUP(B1155,'2-Kosten per locatie'!$A$14:$C$56,3,FALSE)</f>
        <v>0</v>
      </c>
      <c r="W1155" s="246">
        <f>IF(L1155="nio",0,IF(Q1155&gt;0,Q1155*J1155/AA1155,0))*VLOOKUP(B1155,'2-Kosten per locatie'!$A$14:$C$56,3,FALSE)</f>
        <v>0</v>
      </c>
      <c r="X1155" s="337">
        <f>IF(L1155="nio",0,IF(L1155&gt;0,VLOOKUP(H1155,'3-Productie normen'!A:L,VLOOKUP(L1155,'3-Productie normen'!$B$35:$C$38,2,FALSE),FALSE)))</f>
        <v>0</v>
      </c>
      <c r="Y1155" s="337">
        <f t="shared" si="275"/>
        <v>0</v>
      </c>
      <c r="Z1155" s="337">
        <f t="shared" si="276"/>
        <v>0</v>
      </c>
      <c r="AA1155" s="337">
        <f t="shared" si="277"/>
        <v>0</v>
      </c>
      <c r="AB1155" s="338" t="str">
        <f>VLOOKUP(H1155,'3-Productie normen'!A:O,12,FALSE)</f>
        <v>B</v>
      </c>
      <c r="AC1155" s="338"/>
      <c r="AE1155" s="339">
        <f t="shared" si="268"/>
        <v>6204.15</v>
      </c>
    </row>
    <row r="1156" spans="1:31" ht="14.1" customHeight="1">
      <c r="A1156" s="71">
        <v>1156</v>
      </c>
      <c r="B1156" s="298" t="s">
        <v>90</v>
      </c>
      <c r="C1156" s="298" t="s">
        <v>1189</v>
      </c>
      <c r="D1156" s="538" t="s">
        <v>1136</v>
      </c>
      <c r="E1156" s="334" t="s">
        <v>1200</v>
      </c>
      <c r="F1156" s="513"/>
      <c r="G1156" s="314" t="s">
        <v>1005</v>
      </c>
      <c r="H1156" s="314" t="s">
        <v>135</v>
      </c>
      <c r="I1156" s="69" t="s">
        <v>225</v>
      </c>
      <c r="J1156" s="341">
        <v>57.53</v>
      </c>
      <c r="K1156" s="336">
        <f t="shared" si="271"/>
        <v>255</v>
      </c>
      <c r="L1156" s="247">
        <v>255</v>
      </c>
      <c r="M1156" s="247"/>
      <c r="N1156" s="247"/>
      <c r="O1156" s="247"/>
      <c r="P1156" s="247"/>
      <c r="Q1156" s="247"/>
      <c r="R1156" s="246" t="e">
        <f>IF(L1156="nio",0,IF(L1156&gt;0,L1156*J1156/X1156,0))*VLOOKUP(B1156,'2-Kosten per locatie'!$A$14:$C$56,3,FALSE)</f>
        <v>#DIV/0!</v>
      </c>
      <c r="S1156" s="246">
        <f>IF(L1156="nio",0,IF(M1156&gt;0,M1156*J1156/Y1156,0))*VLOOKUP(B1156,'2-Kosten per locatie'!$A$14:$C$56,3,FALSE)</f>
        <v>0</v>
      </c>
      <c r="T1156" s="246">
        <f>IF(L1156="nio",0,IF(N1156&gt;0,N1156*J1156/Z1156,0))*VLOOKUP(B1156,'2-Kosten per locatie'!$A$14:$C$56,3,FALSE)</f>
        <v>0</v>
      </c>
      <c r="U1156" s="246">
        <f>IF(L1156="nio",0,IF(O1156&gt;0,O1156*J1156/AA1156,0))*VLOOKUP(B1156,'2-Kosten per locatie'!$A$14:$C$56,3,FALSE)</f>
        <v>0</v>
      </c>
      <c r="V1156" s="246">
        <f>IF(L1156="nio",0,IF(P1156&gt;0,P1156*J1156/Z1156,0))*VLOOKUP(B1156,'2-Kosten per locatie'!$A$14:$C$56,3,FALSE)</f>
        <v>0</v>
      </c>
      <c r="W1156" s="246">
        <f>IF(L1156="nio",0,IF(Q1156&gt;0,Q1156*J1156/AA1156,0))*VLOOKUP(B1156,'2-Kosten per locatie'!$A$14:$C$56,3,FALSE)</f>
        <v>0</v>
      </c>
      <c r="X1156" s="337">
        <f>IF(L1156="nio",0,IF(L1156&gt;0,VLOOKUP(H1156,'3-Productie normen'!A:L,VLOOKUP(L1156,'3-Productie normen'!$B$35:$C$38,2,FALSE),FALSE)))</f>
        <v>0</v>
      </c>
      <c r="Y1156" s="337">
        <f t="shared" si="275"/>
        <v>0</v>
      </c>
      <c r="Z1156" s="337">
        <f t="shared" si="276"/>
        <v>0</v>
      </c>
      <c r="AA1156" s="337">
        <f t="shared" si="277"/>
        <v>0</v>
      </c>
      <c r="AB1156" s="338" t="str">
        <f>VLOOKUP(H1156,'3-Productie normen'!A:O,12,FALSE)</f>
        <v>V</v>
      </c>
      <c r="AC1156" s="338"/>
      <c r="AE1156" s="339">
        <f t="shared" si="268"/>
        <v>14670.15</v>
      </c>
    </row>
    <row r="1157" spans="1:31" ht="14.1" customHeight="1">
      <c r="A1157" s="71">
        <v>1157</v>
      </c>
      <c r="B1157" s="298" t="s">
        <v>90</v>
      </c>
      <c r="C1157" s="298" t="s">
        <v>1189</v>
      </c>
      <c r="D1157" s="538" t="s">
        <v>1136</v>
      </c>
      <c r="E1157" s="334" t="s">
        <v>1201</v>
      </c>
      <c r="F1157" s="513"/>
      <c r="G1157" s="314" t="s">
        <v>940</v>
      </c>
      <c r="H1157" s="317" t="s">
        <v>148</v>
      </c>
      <c r="I1157" s="69" t="s">
        <v>332</v>
      </c>
      <c r="J1157" s="341">
        <v>0.91</v>
      </c>
      <c r="K1157" s="336">
        <f t="shared" si="271"/>
        <v>0</v>
      </c>
      <c r="L1157" s="247" t="s">
        <v>199</v>
      </c>
      <c r="M1157" s="247"/>
      <c r="N1157" s="247"/>
      <c r="O1157" s="247"/>
      <c r="P1157" s="247"/>
      <c r="Q1157" s="247"/>
      <c r="R1157" s="246">
        <f>IF(L1157="nio",0,IF(L1157&gt;0,L1157*J1157/X1157,0))*VLOOKUP(B1157,'2-Kosten per locatie'!$A$14:$C$56,3,FALSE)</f>
        <v>0</v>
      </c>
      <c r="S1157" s="246">
        <f>IF(L1157="nio",0,IF(M1157&gt;0,M1157*J1157/Y1157,0))*VLOOKUP(B1157,'2-Kosten per locatie'!$A$14:$C$56,3,FALSE)</f>
        <v>0</v>
      </c>
      <c r="T1157" s="246">
        <f>IF(L1157="nio",0,IF(N1157&gt;0,N1157*J1157/Z1157,0))*VLOOKUP(B1157,'2-Kosten per locatie'!$A$14:$C$56,3,FALSE)</f>
        <v>0</v>
      </c>
      <c r="U1157" s="246">
        <f>IF(L1157="nio",0,IF(O1157&gt;0,O1157*J1157/AA1157,0))*VLOOKUP(B1157,'2-Kosten per locatie'!$A$14:$C$56,3,FALSE)</f>
        <v>0</v>
      </c>
      <c r="V1157" s="246">
        <f>IF(L1157="nio",0,IF(P1157&gt;0,P1157*J1157/Z1157,0))*VLOOKUP(B1157,'2-Kosten per locatie'!$A$14:$C$56,3,FALSE)</f>
        <v>0</v>
      </c>
      <c r="W1157" s="246">
        <f>IF(L1157="nio",0,IF(Q1157&gt;0,Q1157*J1157/AA1157,0))*VLOOKUP(B1157,'2-Kosten per locatie'!$A$14:$C$56,3,FALSE)</f>
        <v>0</v>
      </c>
      <c r="X1157" s="337">
        <f>IF(L1157="nio",0,IF(L1157&gt;0,VLOOKUP(H1157,'3-Productie normen'!A:L,VLOOKUP(L1157,'3-Productie normen'!$B$35:$C$38,2,FALSE),FALSE)))</f>
        <v>0</v>
      </c>
      <c r="Y1157" s="337">
        <f t="shared" si="275"/>
        <v>0</v>
      </c>
      <c r="Z1157" s="337">
        <f t="shared" si="276"/>
        <v>0</v>
      </c>
      <c r="AA1157" s="337">
        <f t="shared" si="277"/>
        <v>0</v>
      </c>
      <c r="AB1157" s="338">
        <f>VLOOKUP(H1157,'3-Productie normen'!A:O,12,FALSE)</f>
        <v>0</v>
      </c>
      <c r="AC1157" s="338"/>
      <c r="AE1157" s="339">
        <f t="shared" si="268"/>
        <v>0</v>
      </c>
    </row>
    <row r="1158" spans="1:31" ht="14.1" customHeight="1">
      <c r="A1158" s="71">
        <v>1158</v>
      </c>
      <c r="B1158" s="298" t="s">
        <v>90</v>
      </c>
      <c r="C1158" s="298" t="s">
        <v>1189</v>
      </c>
      <c r="D1158" s="538" t="s">
        <v>1136</v>
      </c>
      <c r="E1158" s="334" t="s">
        <v>1202</v>
      </c>
      <c r="F1158" s="513"/>
      <c r="G1158" s="314" t="s">
        <v>1203</v>
      </c>
      <c r="H1158" s="314" t="s">
        <v>141</v>
      </c>
      <c r="I1158" s="69" t="s">
        <v>195</v>
      </c>
      <c r="J1158" s="341">
        <v>24.66</v>
      </c>
      <c r="K1158" s="336">
        <f t="shared" si="271"/>
        <v>255</v>
      </c>
      <c r="L1158" s="247">
        <v>255</v>
      </c>
      <c r="M1158" s="247"/>
      <c r="N1158" s="247"/>
      <c r="O1158" s="247"/>
      <c r="P1158" s="247"/>
      <c r="Q1158" s="247"/>
      <c r="R1158" s="246" t="e">
        <f>IF(L1158="nio",0,IF(L1158&gt;0,L1158*J1158/X1158,0))*VLOOKUP(B1158,'2-Kosten per locatie'!$A$14:$C$56,3,FALSE)</f>
        <v>#DIV/0!</v>
      </c>
      <c r="S1158" s="246">
        <f>IF(L1158="nio",0,IF(M1158&gt;0,M1158*J1158/Y1158,0))*VLOOKUP(B1158,'2-Kosten per locatie'!$A$14:$C$56,3,FALSE)</f>
        <v>0</v>
      </c>
      <c r="T1158" s="246">
        <f>IF(L1158="nio",0,IF(N1158&gt;0,N1158*J1158/Z1158,0))*VLOOKUP(B1158,'2-Kosten per locatie'!$A$14:$C$56,3,FALSE)</f>
        <v>0</v>
      </c>
      <c r="U1158" s="246">
        <f>IF(L1158="nio",0,IF(O1158&gt;0,O1158*J1158/AA1158,0))*VLOOKUP(B1158,'2-Kosten per locatie'!$A$14:$C$56,3,FALSE)</f>
        <v>0</v>
      </c>
      <c r="V1158" s="246">
        <f>IF(L1158="nio",0,IF(P1158&gt;0,P1158*J1158/Z1158,0))*VLOOKUP(B1158,'2-Kosten per locatie'!$A$14:$C$56,3,FALSE)</f>
        <v>0</v>
      </c>
      <c r="W1158" s="246">
        <f>IF(L1158="nio",0,IF(Q1158&gt;0,Q1158*J1158/AA1158,0))*VLOOKUP(B1158,'2-Kosten per locatie'!$A$14:$C$56,3,FALSE)</f>
        <v>0</v>
      </c>
      <c r="X1158" s="337">
        <f>IF(L1158="nio",0,IF(L1158&gt;0,VLOOKUP(H1158,'3-Productie normen'!A:L,VLOOKUP(L1158,'3-Productie normen'!$B$35:$C$38,2,FALSE),FALSE)))</f>
        <v>0</v>
      </c>
      <c r="Y1158" s="337">
        <f t="shared" si="275"/>
        <v>0</v>
      </c>
      <c r="Z1158" s="337">
        <f t="shared" si="276"/>
        <v>0</v>
      </c>
      <c r="AA1158" s="337">
        <f t="shared" si="277"/>
        <v>0</v>
      </c>
      <c r="AB1158" s="338" t="str">
        <f>VLOOKUP(H1158,'3-Productie normen'!A:O,12,FALSE)</f>
        <v>S</v>
      </c>
      <c r="AC1158" s="338"/>
      <c r="AE1158" s="339">
        <f t="shared" si="268"/>
        <v>6288.3</v>
      </c>
    </row>
    <row r="1159" spans="1:31" ht="14.1" customHeight="1">
      <c r="A1159" s="71">
        <v>1159</v>
      </c>
      <c r="B1159" s="298" t="s">
        <v>90</v>
      </c>
      <c r="C1159" s="298" t="s">
        <v>1189</v>
      </c>
      <c r="D1159" s="538" t="s">
        <v>1136</v>
      </c>
      <c r="E1159" s="334" t="s">
        <v>1204</v>
      </c>
      <c r="F1159" s="513"/>
      <c r="G1159" s="314" t="s">
        <v>1205</v>
      </c>
      <c r="H1159" s="314" t="s">
        <v>146</v>
      </c>
      <c r="I1159" s="69" t="s">
        <v>332</v>
      </c>
      <c r="J1159" s="341">
        <v>29.94</v>
      </c>
      <c r="K1159" s="336">
        <f t="shared" si="271"/>
        <v>104</v>
      </c>
      <c r="L1159" s="247">
        <v>104</v>
      </c>
      <c r="M1159" s="247"/>
      <c r="N1159" s="247"/>
      <c r="O1159" s="247"/>
      <c r="P1159" s="247"/>
      <c r="Q1159" s="247"/>
      <c r="R1159" s="246" t="e">
        <f>IF(L1159="nio",0,IF(L1159&gt;0,L1159*J1159/X1159,0))*VLOOKUP(B1159,'2-Kosten per locatie'!$A$14:$C$56,3,FALSE)</f>
        <v>#DIV/0!</v>
      </c>
      <c r="S1159" s="246">
        <f>IF(L1159="nio",0,IF(M1159&gt;0,M1159*J1159/Y1159,0))*VLOOKUP(B1159,'2-Kosten per locatie'!$A$14:$C$56,3,FALSE)</f>
        <v>0</v>
      </c>
      <c r="T1159" s="246">
        <f>IF(L1159="nio",0,IF(N1159&gt;0,N1159*J1159/Z1159,0))*VLOOKUP(B1159,'2-Kosten per locatie'!$A$14:$C$56,3,FALSE)</f>
        <v>0</v>
      </c>
      <c r="U1159" s="246">
        <f>IF(L1159="nio",0,IF(O1159&gt;0,O1159*J1159/AA1159,0))*VLOOKUP(B1159,'2-Kosten per locatie'!$A$14:$C$56,3,FALSE)</f>
        <v>0</v>
      </c>
      <c r="V1159" s="246">
        <f>IF(L1159="nio",0,IF(P1159&gt;0,P1159*J1159/Z1159,0))*VLOOKUP(B1159,'2-Kosten per locatie'!$A$14:$C$56,3,FALSE)</f>
        <v>0</v>
      </c>
      <c r="W1159" s="246">
        <f>IF(L1159="nio",0,IF(Q1159&gt;0,Q1159*J1159/AA1159,0))*VLOOKUP(B1159,'2-Kosten per locatie'!$A$14:$C$56,3,FALSE)</f>
        <v>0</v>
      </c>
      <c r="X1159" s="337">
        <f>IF(L1159="nio",0,IF(L1159&gt;0,VLOOKUP(H1159,'3-Productie normen'!A:L,VLOOKUP(L1159,'3-Productie normen'!$B$35:$C$38,2,FALSE),FALSE)))</f>
        <v>0</v>
      </c>
      <c r="Y1159" s="337">
        <f t="shared" si="275"/>
        <v>0</v>
      </c>
      <c r="Z1159" s="337">
        <f t="shared" si="276"/>
        <v>0</v>
      </c>
      <c r="AA1159" s="337">
        <f t="shared" si="277"/>
        <v>0</v>
      </c>
      <c r="AB1159" s="338" t="str">
        <f>VLOOKUP(H1159,'3-Productie normen'!A:O,12,FALSE)</f>
        <v>V</v>
      </c>
      <c r="AC1159" s="338"/>
      <c r="AE1159" s="339">
        <f t="shared" si="268"/>
        <v>3113.76</v>
      </c>
    </row>
    <row r="1160" spans="1:31" ht="14.1" customHeight="1">
      <c r="A1160" s="71">
        <v>1160</v>
      </c>
      <c r="B1160" s="298" t="s">
        <v>90</v>
      </c>
      <c r="C1160" s="298" t="s">
        <v>1189</v>
      </c>
      <c r="D1160" s="538" t="s">
        <v>1136</v>
      </c>
      <c r="E1160" s="334" t="s">
        <v>1206</v>
      </c>
      <c r="F1160" s="513"/>
      <c r="G1160" s="314" t="s">
        <v>1207</v>
      </c>
      <c r="H1160" s="314" t="s">
        <v>146</v>
      </c>
      <c r="I1160" s="69" t="s">
        <v>332</v>
      </c>
      <c r="J1160" s="341">
        <v>10.63</v>
      </c>
      <c r="K1160" s="336">
        <f t="shared" si="271"/>
        <v>104</v>
      </c>
      <c r="L1160" s="247">
        <v>104</v>
      </c>
      <c r="M1160" s="247"/>
      <c r="N1160" s="247"/>
      <c r="O1160" s="247"/>
      <c r="P1160" s="247"/>
      <c r="Q1160" s="247"/>
      <c r="R1160" s="246" t="e">
        <f>IF(L1160="nio",0,IF(L1160&gt;0,L1160*J1160/X1160,0))*VLOOKUP(B1160,'2-Kosten per locatie'!$A$14:$C$56,3,FALSE)</f>
        <v>#DIV/0!</v>
      </c>
      <c r="S1160" s="246">
        <f>IF(L1160="nio",0,IF(M1160&gt;0,M1160*J1160/Y1160,0))*VLOOKUP(B1160,'2-Kosten per locatie'!$A$14:$C$56,3,FALSE)</f>
        <v>0</v>
      </c>
      <c r="T1160" s="246">
        <f>IF(L1160="nio",0,IF(N1160&gt;0,N1160*J1160/Z1160,0))*VLOOKUP(B1160,'2-Kosten per locatie'!$A$14:$C$56,3,FALSE)</f>
        <v>0</v>
      </c>
      <c r="U1160" s="246">
        <f>IF(L1160="nio",0,IF(O1160&gt;0,O1160*J1160/AA1160,0))*VLOOKUP(B1160,'2-Kosten per locatie'!$A$14:$C$56,3,FALSE)</f>
        <v>0</v>
      </c>
      <c r="V1160" s="246">
        <f>IF(L1160="nio",0,IF(P1160&gt;0,P1160*J1160/Z1160,0))*VLOOKUP(B1160,'2-Kosten per locatie'!$A$14:$C$56,3,FALSE)</f>
        <v>0</v>
      </c>
      <c r="W1160" s="246">
        <f>IF(L1160="nio",0,IF(Q1160&gt;0,Q1160*J1160/AA1160,0))*VLOOKUP(B1160,'2-Kosten per locatie'!$A$14:$C$56,3,FALSE)</f>
        <v>0</v>
      </c>
      <c r="X1160" s="337">
        <f>IF(L1160="nio",0,IF(L1160&gt;0,VLOOKUP(H1160,'3-Productie normen'!A:L,VLOOKUP(L1160,'3-Productie normen'!$B$35:$C$38,2,FALSE),FALSE)))</f>
        <v>0</v>
      </c>
      <c r="Y1160" s="337">
        <f t="shared" si="275"/>
        <v>0</v>
      </c>
      <c r="Z1160" s="337">
        <f t="shared" si="276"/>
        <v>0</v>
      </c>
      <c r="AA1160" s="337">
        <f t="shared" si="277"/>
        <v>0</v>
      </c>
      <c r="AB1160" s="338" t="str">
        <f>VLOOKUP(H1160,'3-Productie normen'!A:O,12,FALSE)</f>
        <v>V</v>
      </c>
      <c r="AC1160" s="338"/>
      <c r="AE1160" s="339">
        <f t="shared" si="268"/>
        <v>1105.52</v>
      </c>
    </row>
    <row r="1161" spans="1:31" ht="14.1" customHeight="1">
      <c r="A1161" s="71">
        <v>1161</v>
      </c>
      <c r="B1161" s="298" t="s">
        <v>90</v>
      </c>
      <c r="C1161" s="298" t="s">
        <v>1189</v>
      </c>
      <c r="D1161" s="538" t="s">
        <v>1136</v>
      </c>
      <c r="E1161" s="334" t="s">
        <v>1208</v>
      </c>
      <c r="F1161" s="513"/>
      <c r="G1161" s="314" t="s">
        <v>1209</v>
      </c>
      <c r="H1161" s="314" t="s">
        <v>146</v>
      </c>
      <c r="I1161" s="69" t="s">
        <v>332</v>
      </c>
      <c r="J1161" s="341">
        <v>4.33</v>
      </c>
      <c r="K1161" s="336">
        <f t="shared" si="271"/>
        <v>104</v>
      </c>
      <c r="L1161" s="247">
        <v>104</v>
      </c>
      <c r="M1161" s="247"/>
      <c r="N1161" s="247"/>
      <c r="O1161" s="247"/>
      <c r="P1161" s="247"/>
      <c r="Q1161" s="247"/>
      <c r="R1161" s="246" t="e">
        <f>IF(L1161="nio",0,IF(L1161&gt;0,L1161*J1161/X1161,0))*VLOOKUP(B1161,'2-Kosten per locatie'!$A$14:$C$56,3,FALSE)</f>
        <v>#DIV/0!</v>
      </c>
      <c r="S1161" s="246">
        <f>IF(L1161="nio",0,IF(M1161&gt;0,M1161*J1161/Y1161,0))*VLOOKUP(B1161,'2-Kosten per locatie'!$A$14:$C$56,3,FALSE)</f>
        <v>0</v>
      </c>
      <c r="T1161" s="246">
        <f>IF(L1161="nio",0,IF(N1161&gt;0,N1161*J1161/Z1161,0))*VLOOKUP(B1161,'2-Kosten per locatie'!$A$14:$C$56,3,FALSE)</f>
        <v>0</v>
      </c>
      <c r="U1161" s="246">
        <f>IF(L1161="nio",0,IF(O1161&gt;0,O1161*J1161/AA1161,0))*VLOOKUP(B1161,'2-Kosten per locatie'!$A$14:$C$56,3,FALSE)</f>
        <v>0</v>
      </c>
      <c r="V1161" s="246">
        <f>IF(L1161="nio",0,IF(P1161&gt;0,P1161*J1161/Z1161,0))*VLOOKUP(B1161,'2-Kosten per locatie'!$A$14:$C$56,3,FALSE)</f>
        <v>0</v>
      </c>
      <c r="W1161" s="246">
        <f>IF(L1161="nio",0,IF(Q1161&gt;0,Q1161*J1161/AA1161,0))*VLOOKUP(B1161,'2-Kosten per locatie'!$A$14:$C$56,3,FALSE)</f>
        <v>0</v>
      </c>
      <c r="X1161" s="337">
        <f>IF(L1161="nio",0,IF(L1161&gt;0,VLOOKUP(H1161,'3-Productie normen'!A:L,VLOOKUP(L1161,'3-Productie normen'!$B$35:$C$38,2,FALSE),FALSE)))</f>
        <v>0</v>
      </c>
      <c r="Y1161" s="337">
        <f t="shared" si="275"/>
        <v>0</v>
      </c>
      <c r="Z1161" s="337">
        <f t="shared" si="276"/>
        <v>0</v>
      </c>
      <c r="AA1161" s="337">
        <f t="shared" si="277"/>
        <v>0</v>
      </c>
      <c r="AB1161" s="338" t="str">
        <f>VLOOKUP(H1161,'3-Productie normen'!A:O,12,FALSE)</f>
        <v>V</v>
      </c>
      <c r="AC1161" s="338"/>
      <c r="AE1161" s="339">
        <f t="shared" si="268"/>
        <v>450.32</v>
      </c>
    </row>
    <row r="1162" spans="1:31" ht="14.1" customHeight="1">
      <c r="A1162" s="71">
        <v>1162</v>
      </c>
      <c r="B1162" s="298" t="s">
        <v>90</v>
      </c>
      <c r="C1162" s="298" t="s">
        <v>1189</v>
      </c>
      <c r="D1162" s="538" t="s">
        <v>1136</v>
      </c>
      <c r="E1162" s="334" t="s">
        <v>1210</v>
      </c>
      <c r="F1162" s="513"/>
      <c r="G1162" s="314" t="s">
        <v>1163</v>
      </c>
      <c r="H1162" s="317" t="s">
        <v>148</v>
      </c>
      <c r="I1162" s="69" t="s">
        <v>332</v>
      </c>
      <c r="J1162" s="341">
        <v>25.6</v>
      </c>
      <c r="K1162" s="336">
        <f t="shared" si="271"/>
        <v>0</v>
      </c>
      <c r="L1162" s="247" t="s">
        <v>199</v>
      </c>
      <c r="M1162" s="247"/>
      <c r="N1162" s="247"/>
      <c r="O1162" s="247"/>
      <c r="P1162" s="247"/>
      <c r="Q1162" s="247"/>
      <c r="R1162" s="246">
        <f>IF(L1162="nio",0,IF(L1162&gt;0,L1162*J1162/X1162,0))*VLOOKUP(B1162,'2-Kosten per locatie'!$A$14:$C$56,3,FALSE)</f>
        <v>0</v>
      </c>
      <c r="S1162" s="246">
        <f>IF(L1162="nio",0,IF(M1162&gt;0,M1162*J1162/Y1162,0))*VLOOKUP(B1162,'2-Kosten per locatie'!$A$14:$C$56,3,FALSE)</f>
        <v>0</v>
      </c>
      <c r="T1162" s="246">
        <f>IF(L1162="nio",0,IF(N1162&gt;0,N1162*J1162/Z1162,0))*VLOOKUP(B1162,'2-Kosten per locatie'!$A$14:$C$56,3,FALSE)</f>
        <v>0</v>
      </c>
      <c r="U1162" s="246">
        <f>IF(L1162="nio",0,IF(O1162&gt;0,O1162*J1162/AA1162,0))*VLOOKUP(B1162,'2-Kosten per locatie'!$A$14:$C$56,3,FALSE)</f>
        <v>0</v>
      </c>
      <c r="V1162" s="246">
        <f>IF(L1162="nio",0,IF(P1162&gt;0,P1162*J1162/Z1162,0))*VLOOKUP(B1162,'2-Kosten per locatie'!$A$14:$C$56,3,FALSE)</f>
        <v>0</v>
      </c>
      <c r="W1162" s="246">
        <f>IF(L1162="nio",0,IF(Q1162&gt;0,Q1162*J1162/AA1162,0))*VLOOKUP(B1162,'2-Kosten per locatie'!$A$14:$C$56,3,FALSE)</f>
        <v>0</v>
      </c>
      <c r="X1162" s="337">
        <f>IF(L1162="nio",0,IF(L1162&gt;0,VLOOKUP(H1162,'3-Productie normen'!A:L,VLOOKUP(L1162,'3-Productie normen'!$B$35:$C$38,2,FALSE),FALSE)))</f>
        <v>0</v>
      </c>
      <c r="Y1162" s="337">
        <f t="shared" si="275"/>
        <v>0</v>
      </c>
      <c r="Z1162" s="337">
        <f t="shared" si="276"/>
        <v>0</v>
      </c>
      <c r="AA1162" s="337">
        <f t="shared" si="277"/>
        <v>0</v>
      </c>
      <c r="AB1162" s="338">
        <f>VLOOKUP(H1162,'3-Productie normen'!A:O,12,FALSE)</f>
        <v>0</v>
      </c>
      <c r="AC1162" s="338"/>
      <c r="AE1162" s="339">
        <f t="shared" ref="AE1162:AE1225" si="278">K1162*J1162</f>
        <v>0</v>
      </c>
    </row>
    <row r="1163" spans="1:31" ht="14.1" customHeight="1">
      <c r="A1163" s="71">
        <v>1163</v>
      </c>
      <c r="B1163" s="298" t="s">
        <v>90</v>
      </c>
      <c r="C1163" s="298" t="s">
        <v>1189</v>
      </c>
      <c r="D1163" s="538" t="s">
        <v>1136</v>
      </c>
      <c r="E1163" s="334" t="s">
        <v>1211</v>
      </c>
      <c r="F1163" s="513"/>
      <c r="G1163" s="314" t="s">
        <v>1212</v>
      </c>
      <c r="H1163" s="314" t="s">
        <v>136</v>
      </c>
      <c r="I1163" s="69" t="s">
        <v>195</v>
      </c>
      <c r="J1163" s="341">
        <v>54.65</v>
      </c>
      <c r="K1163" s="336">
        <f t="shared" si="271"/>
        <v>363</v>
      </c>
      <c r="L1163" s="247">
        <v>255</v>
      </c>
      <c r="M1163" s="247"/>
      <c r="N1163" s="247">
        <v>102</v>
      </c>
      <c r="O1163" s="247"/>
      <c r="P1163" s="247">
        <v>6</v>
      </c>
      <c r="Q1163" s="247"/>
      <c r="R1163" s="246" t="e">
        <f>IF(L1163="nio",0,IF(L1163&gt;0,L1163*J1163/X1163,0))*VLOOKUP(B1163,'2-Kosten per locatie'!$A$14:$C$56,3,FALSE)</f>
        <v>#DIV/0!</v>
      </c>
      <c r="S1163" s="246">
        <f>IF(L1163="nio",0,IF(M1163&gt;0,M1163*J1163/Y1163,0))*VLOOKUP(B1163,'2-Kosten per locatie'!$A$14:$C$56,3,FALSE)</f>
        <v>0</v>
      </c>
      <c r="T1163" s="246" t="e">
        <f>IF(L1163="nio",0,IF(N1163&gt;0,N1163*J1163/Z1163,0))*VLOOKUP(B1163,'2-Kosten per locatie'!$A$14:$C$56,3,FALSE)</f>
        <v>#DIV/0!</v>
      </c>
      <c r="U1163" s="246">
        <f>IF(L1163="nio",0,IF(O1163&gt;0,O1163*J1163/AA1163,0))*VLOOKUP(B1163,'2-Kosten per locatie'!$A$14:$C$56,3,FALSE)</f>
        <v>0</v>
      </c>
      <c r="V1163" s="246" t="e">
        <f>IF(L1163="nio",0,IF(P1163&gt;0,P1163*J1163/Z1163,0))*VLOOKUP(B1163,'2-Kosten per locatie'!$A$14:$C$56,3,FALSE)</f>
        <v>#DIV/0!</v>
      </c>
      <c r="W1163" s="246">
        <f>IF(L1163="nio",0,IF(Q1163&gt;0,Q1163*J1163/AA1163,0))*VLOOKUP(B1163,'2-Kosten per locatie'!$A$14:$C$56,3,FALSE)</f>
        <v>0</v>
      </c>
      <c r="X1163" s="337">
        <f>IF(L1163="nio",0,IF(L1163&gt;0,VLOOKUP(H1163,'3-Productie normen'!A:L,VLOOKUP(L1163,'3-Productie normen'!$B$35:$C$38,2,FALSE),FALSE)))</f>
        <v>0</v>
      </c>
      <c r="Y1163" s="337">
        <f t="shared" si="275"/>
        <v>0</v>
      </c>
      <c r="Z1163" s="337">
        <f t="shared" si="276"/>
        <v>0</v>
      </c>
      <c r="AA1163" s="337">
        <f t="shared" si="277"/>
        <v>0</v>
      </c>
      <c r="AB1163" s="338" t="str">
        <f>VLOOKUP(H1163,'3-Productie normen'!A:O,12,FALSE)</f>
        <v>S</v>
      </c>
      <c r="AC1163" s="338"/>
      <c r="AE1163" s="339">
        <f t="shared" si="278"/>
        <v>19837.95</v>
      </c>
    </row>
    <row r="1164" spans="1:31" ht="14.1" customHeight="1">
      <c r="A1164" s="71">
        <v>1164</v>
      </c>
      <c r="B1164" s="298" t="s">
        <v>90</v>
      </c>
      <c r="C1164" s="298" t="s">
        <v>1189</v>
      </c>
      <c r="D1164" s="538" t="s">
        <v>1136</v>
      </c>
      <c r="E1164" s="334" t="s">
        <v>1213</v>
      </c>
      <c r="F1164" s="513"/>
      <c r="G1164" s="314" t="s">
        <v>1005</v>
      </c>
      <c r="H1164" s="314" t="s">
        <v>135</v>
      </c>
      <c r="I1164" s="69" t="s">
        <v>195</v>
      </c>
      <c r="J1164" s="341">
        <v>44.38</v>
      </c>
      <c r="K1164" s="336">
        <f t="shared" si="271"/>
        <v>255</v>
      </c>
      <c r="L1164" s="247">
        <v>255</v>
      </c>
      <c r="M1164" s="247"/>
      <c r="N1164" s="247"/>
      <c r="O1164" s="247"/>
      <c r="P1164" s="247"/>
      <c r="Q1164" s="247"/>
      <c r="R1164" s="246" t="e">
        <f>IF(L1164="nio",0,IF(L1164&gt;0,L1164*J1164/X1164,0))*VLOOKUP(B1164,'2-Kosten per locatie'!$A$14:$C$56,3,FALSE)</f>
        <v>#DIV/0!</v>
      </c>
      <c r="S1164" s="246">
        <f>IF(L1164="nio",0,IF(M1164&gt;0,M1164*J1164/Y1164,0))*VLOOKUP(B1164,'2-Kosten per locatie'!$A$14:$C$56,3,FALSE)</f>
        <v>0</v>
      </c>
      <c r="T1164" s="246">
        <f>IF(L1164="nio",0,IF(N1164&gt;0,N1164*J1164/Z1164,0))*VLOOKUP(B1164,'2-Kosten per locatie'!$A$14:$C$56,3,FALSE)</f>
        <v>0</v>
      </c>
      <c r="U1164" s="246">
        <f>IF(L1164="nio",0,IF(O1164&gt;0,O1164*J1164/AA1164,0))*VLOOKUP(B1164,'2-Kosten per locatie'!$A$14:$C$56,3,FALSE)</f>
        <v>0</v>
      </c>
      <c r="V1164" s="246">
        <f>IF(L1164="nio",0,IF(P1164&gt;0,P1164*J1164/Z1164,0))*VLOOKUP(B1164,'2-Kosten per locatie'!$A$14:$C$56,3,FALSE)</f>
        <v>0</v>
      </c>
      <c r="W1164" s="246">
        <f>IF(L1164="nio",0,IF(Q1164&gt;0,Q1164*J1164/AA1164,0))*VLOOKUP(B1164,'2-Kosten per locatie'!$A$14:$C$56,3,FALSE)</f>
        <v>0</v>
      </c>
      <c r="X1164" s="337">
        <f>IF(L1164="nio",0,IF(L1164&gt;0,VLOOKUP(H1164,'3-Productie normen'!A:L,VLOOKUP(L1164,'3-Productie normen'!$B$35:$C$38,2,FALSE),FALSE)))</f>
        <v>0</v>
      </c>
      <c r="Y1164" s="337">
        <f t="shared" si="275"/>
        <v>0</v>
      </c>
      <c r="Z1164" s="337">
        <f t="shared" si="276"/>
        <v>0</v>
      </c>
      <c r="AA1164" s="337">
        <f t="shared" si="277"/>
        <v>0</v>
      </c>
      <c r="AB1164" s="338" t="str">
        <f>VLOOKUP(H1164,'3-Productie normen'!A:O,12,FALSE)</f>
        <v>V</v>
      </c>
      <c r="AC1164" s="338"/>
      <c r="AE1164" s="339">
        <f t="shared" si="278"/>
        <v>11316.900000000001</v>
      </c>
    </row>
    <row r="1165" spans="1:31" ht="14.1" customHeight="1">
      <c r="A1165" s="71">
        <v>1165</v>
      </c>
      <c r="B1165" s="298" t="s">
        <v>90</v>
      </c>
      <c r="C1165" s="298" t="s">
        <v>1189</v>
      </c>
      <c r="D1165" s="538" t="s">
        <v>1136</v>
      </c>
      <c r="E1165" s="334" t="s">
        <v>1214</v>
      </c>
      <c r="F1165" s="513"/>
      <c r="G1165" s="314" t="s">
        <v>1215</v>
      </c>
      <c r="H1165" s="314" t="s">
        <v>141</v>
      </c>
      <c r="I1165" s="69" t="s">
        <v>195</v>
      </c>
      <c r="J1165" s="341">
        <v>8.4600000000000009</v>
      </c>
      <c r="K1165" s="336">
        <f t="shared" si="271"/>
        <v>363</v>
      </c>
      <c r="L1165" s="247">
        <v>255</v>
      </c>
      <c r="M1165" s="247"/>
      <c r="N1165" s="247">
        <v>102</v>
      </c>
      <c r="O1165" s="247"/>
      <c r="P1165" s="247">
        <v>6</v>
      </c>
      <c r="Q1165" s="247"/>
      <c r="R1165" s="246" t="e">
        <f>IF(L1165="nio",0,IF(L1165&gt;0,L1165*J1165/X1165,0))*VLOOKUP(B1165,'2-Kosten per locatie'!$A$14:$C$56,3,FALSE)</f>
        <v>#DIV/0!</v>
      </c>
      <c r="S1165" s="246">
        <f>IF(L1165="nio",0,IF(M1165&gt;0,M1165*J1165/Y1165,0))*VLOOKUP(B1165,'2-Kosten per locatie'!$A$14:$C$56,3,FALSE)</f>
        <v>0</v>
      </c>
      <c r="T1165" s="246" t="e">
        <f>IF(L1165="nio",0,IF(N1165&gt;0,N1165*J1165/Z1165,0))*VLOOKUP(B1165,'2-Kosten per locatie'!$A$14:$C$56,3,FALSE)</f>
        <v>#DIV/0!</v>
      </c>
      <c r="U1165" s="246">
        <f>IF(L1165="nio",0,IF(O1165&gt;0,O1165*J1165/AA1165,0))*VLOOKUP(B1165,'2-Kosten per locatie'!$A$14:$C$56,3,FALSE)</f>
        <v>0</v>
      </c>
      <c r="V1165" s="246" t="e">
        <f>IF(L1165="nio",0,IF(P1165&gt;0,P1165*J1165/Z1165,0))*VLOOKUP(B1165,'2-Kosten per locatie'!$A$14:$C$56,3,FALSE)</f>
        <v>#DIV/0!</v>
      </c>
      <c r="W1165" s="246">
        <f>IF(L1165="nio",0,IF(Q1165&gt;0,Q1165*J1165/AA1165,0))*VLOOKUP(B1165,'2-Kosten per locatie'!$A$14:$C$56,3,FALSE)</f>
        <v>0</v>
      </c>
      <c r="X1165" s="337">
        <f>IF(L1165="nio",0,IF(L1165&gt;0,VLOOKUP(H1165,'3-Productie normen'!A:L,VLOOKUP(L1165,'3-Productie normen'!$B$35:$C$38,2,FALSE),FALSE)))</f>
        <v>0</v>
      </c>
      <c r="Y1165" s="337">
        <f t="shared" si="275"/>
        <v>0</v>
      </c>
      <c r="Z1165" s="337">
        <f t="shared" si="276"/>
        <v>0</v>
      </c>
      <c r="AA1165" s="337">
        <f t="shared" si="277"/>
        <v>0</v>
      </c>
      <c r="AB1165" s="338" t="str">
        <f>VLOOKUP(H1165,'3-Productie normen'!A:O,12,FALSE)</f>
        <v>S</v>
      </c>
      <c r="AC1165" s="338"/>
      <c r="AE1165" s="339">
        <f t="shared" si="278"/>
        <v>3070.9800000000005</v>
      </c>
    </row>
    <row r="1166" spans="1:31" ht="14.1" customHeight="1">
      <c r="A1166" s="71">
        <v>1166</v>
      </c>
      <c r="B1166" s="298" t="s">
        <v>90</v>
      </c>
      <c r="C1166" s="298" t="s">
        <v>1189</v>
      </c>
      <c r="D1166" s="538" t="s">
        <v>1136</v>
      </c>
      <c r="E1166" s="334" t="s">
        <v>1216</v>
      </c>
      <c r="F1166" s="513"/>
      <c r="G1166" s="314" t="s">
        <v>1215</v>
      </c>
      <c r="H1166" s="314" t="s">
        <v>141</v>
      </c>
      <c r="I1166" s="69" t="s">
        <v>195</v>
      </c>
      <c r="J1166" s="341">
        <v>9.5</v>
      </c>
      <c r="K1166" s="336">
        <f t="shared" si="271"/>
        <v>363</v>
      </c>
      <c r="L1166" s="247">
        <v>255</v>
      </c>
      <c r="M1166" s="247"/>
      <c r="N1166" s="247">
        <v>102</v>
      </c>
      <c r="O1166" s="247"/>
      <c r="P1166" s="247">
        <v>6</v>
      </c>
      <c r="Q1166" s="247"/>
      <c r="R1166" s="246" t="e">
        <f>IF(L1166="nio",0,IF(L1166&gt;0,L1166*J1166/X1166,0))*VLOOKUP(B1166,'2-Kosten per locatie'!$A$14:$C$56,3,FALSE)</f>
        <v>#DIV/0!</v>
      </c>
      <c r="S1166" s="246">
        <f>IF(L1166="nio",0,IF(M1166&gt;0,M1166*J1166/Y1166,0))*VLOOKUP(B1166,'2-Kosten per locatie'!$A$14:$C$56,3,FALSE)</f>
        <v>0</v>
      </c>
      <c r="T1166" s="246" t="e">
        <f>IF(L1166="nio",0,IF(N1166&gt;0,N1166*J1166/Z1166,0))*VLOOKUP(B1166,'2-Kosten per locatie'!$A$14:$C$56,3,FALSE)</f>
        <v>#DIV/0!</v>
      </c>
      <c r="U1166" s="246">
        <f>IF(L1166="nio",0,IF(O1166&gt;0,O1166*J1166/AA1166,0))*VLOOKUP(B1166,'2-Kosten per locatie'!$A$14:$C$56,3,FALSE)</f>
        <v>0</v>
      </c>
      <c r="V1166" s="246" t="e">
        <f>IF(L1166="nio",0,IF(P1166&gt;0,P1166*J1166/Z1166,0))*VLOOKUP(B1166,'2-Kosten per locatie'!$A$14:$C$56,3,FALSE)</f>
        <v>#DIV/0!</v>
      </c>
      <c r="W1166" s="246">
        <f>IF(L1166="nio",0,IF(Q1166&gt;0,Q1166*J1166/AA1166,0))*VLOOKUP(B1166,'2-Kosten per locatie'!$A$14:$C$56,3,FALSE)</f>
        <v>0</v>
      </c>
      <c r="X1166" s="337">
        <f>IF(L1166="nio",0,IF(L1166&gt;0,VLOOKUP(H1166,'3-Productie normen'!A:L,VLOOKUP(L1166,'3-Productie normen'!$B$35:$C$38,2,FALSE),FALSE)))</f>
        <v>0</v>
      </c>
      <c r="Y1166" s="337">
        <f t="shared" si="275"/>
        <v>0</v>
      </c>
      <c r="Z1166" s="337">
        <f t="shared" si="276"/>
        <v>0</v>
      </c>
      <c r="AA1166" s="337">
        <f t="shared" si="277"/>
        <v>0</v>
      </c>
      <c r="AB1166" s="338" t="str">
        <f>VLOOKUP(H1166,'3-Productie normen'!A:O,12,FALSE)</f>
        <v>S</v>
      </c>
      <c r="AC1166" s="338"/>
      <c r="AE1166" s="339">
        <f t="shared" si="278"/>
        <v>3448.5</v>
      </c>
    </row>
    <row r="1167" spans="1:31" ht="14.1" customHeight="1">
      <c r="A1167" s="71">
        <v>1167</v>
      </c>
      <c r="B1167" s="298" t="s">
        <v>90</v>
      </c>
      <c r="C1167" s="298" t="s">
        <v>1189</v>
      </c>
      <c r="D1167" s="538" t="s">
        <v>1136</v>
      </c>
      <c r="E1167" s="334" t="s">
        <v>1217</v>
      </c>
      <c r="F1167" s="513"/>
      <c r="G1167" s="314" t="s">
        <v>303</v>
      </c>
      <c r="H1167" s="314" t="s">
        <v>139</v>
      </c>
      <c r="I1167" s="69" t="s">
        <v>195</v>
      </c>
      <c r="J1167" s="341">
        <v>62.21</v>
      </c>
      <c r="K1167" s="336">
        <f t="shared" si="271"/>
        <v>255</v>
      </c>
      <c r="L1167" s="247">
        <v>255</v>
      </c>
      <c r="M1167" s="247"/>
      <c r="N1167" s="247"/>
      <c r="O1167" s="247"/>
      <c r="P1167" s="247"/>
      <c r="Q1167" s="247"/>
      <c r="R1167" s="246" t="e">
        <f>IF(L1167="nio",0,IF(L1167&gt;0,L1167*J1167/X1167,0))*VLOOKUP(B1167,'2-Kosten per locatie'!$A$14:$C$56,3,FALSE)</f>
        <v>#DIV/0!</v>
      </c>
      <c r="S1167" s="246">
        <f>IF(L1167="nio",0,IF(M1167&gt;0,M1167*J1167/Y1167,0))*VLOOKUP(B1167,'2-Kosten per locatie'!$A$14:$C$56,3,FALSE)</f>
        <v>0</v>
      </c>
      <c r="T1167" s="246">
        <f>IF(L1167="nio",0,IF(N1167&gt;0,N1167*J1167/Z1167,0))*VLOOKUP(B1167,'2-Kosten per locatie'!$A$14:$C$56,3,FALSE)</f>
        <v>0</v>
      </c>
      <c r="U1167" s="246">
        <f>IF(L1167="nio",0,IF(O1167&gt;0,O1167*J1167/AA1167,0))*VLOOKUP(B1167,'2-Kosten per locatie'!$A$14:$C$56,3,FALSE)</f>
        <v>0</v>
      </c>
      <c r="V1167" s="246">
        <f>IF(L1167="nio",0,IF(P1167&gt;0,P1167*J1167/Z1167,0))*VLOOKUP(B1167,'2-Kosten per locatie'!$A$14:$C$56,3,FALSE)</f>
        <v>0</v>
      </c>
      <c r="W1167" s="246">
        <f>IF(L1167="nio",0,IF(Q1167&gt;0,Q1167*J1167/AA1167,0))*VLOOKUP(B1167,'2-Kosten per locatie'!$A$14:$C$56,3,FALSE)</f>
        <v>0</v>
      </c>
      <c r="X1167" s="337">
        <f>IF(L1167="nio",0,IF(L1167&gt;0,VLOOKUP(H1167,'3-Productie normen'!A:L,VLOOKUP(L1167,'3-Productie normen'!$B$35:$C$38,2,FALSE),FALSE)))</f>
        <v>0</v>
      </c>
      <c r="Y1167" s="337">
        <f t="shared" si="275"/>
        <v>0</v>
      </c>
      <c r="Z1167" s="337">
        <f t="shared" si="276"/>
        <v>0</v>
      </c>
      <c r="AA1167" s="337">
        <f t="shared" si="277"/>
        <v>0</v>
      </c>
      <c r="AB1167" s="338" t="str">
        <f>VLOOKUP(H1167,'3-Productie normen'!A:O,12,FALSE)</f>
        <v>V</v>
      </c>
      <c r="AC1167" s="338"/>
      <c r="AE1167" s="339">
        <f t="shared" si="278"/>
        <v>15863.550000000001</v>
      </c>
    </row>
    <row r="1168" spans="1:31" ht="14.1" customHeight="1">
      <c r="A1168" s="71">
        <v>1168</v>
      </c>
      <c r="B1168" s="298" t="s">
        <v>90</v>
      </c>
      <c r="C1168" s="298" t="s">
        <v>1189</v>
      </c>
      <c r="D1168" s="538" t="s">
        <v>1136</v>
      </c>
      <c r="E1168" s="334" t="s">
        <v>1218</v>
      </c>
      <c r="F1168" s="513"/>
      <c r="G1168" s="314" t="s">
        <v>1219</v>
      </c>
      <c r="H1168" s="314" t="s">
        <v>128</v>
      </c>
      <c r="I1168" s="69" t="s">
        <v>195</v>
      </c>
      <c r="J1168" s="341">
        <v>8.7200000000000006</v>
      </c>
      <c r="K1168" s="336">
        <f t="shared" si="271"/>
        <v>255</v>
      </c>
      <c r="L1168" s="247">
        <v>255</v>
      </c>
      <c r="M1168" s="247"/>
      <c r="N1168" s="247"/>
      <c r="O1168" s="247"/>
      <c r="P1168" s="247"/>
      <c r="Q1168" s="247"/>
      <c r="R1168" s="246" t="e">
        <f>IF(L1168="nio",0,IF(L1168&gt;0,L1168*J1168/X1168,0))*VLOOKUP(B1168,'2-Kosten per locatie'!$A$14:$C$56,3,FALSE)</f>
        <v>#DIV/0!</v>
      </c>
      <c r="S1168" s="246">
        <f>IF(L1168="nio",0,IF(M1168&gt;0,M1168*J1168/Y1168,0))*VLOOKUP(B1168,'2-Kosten per locatie'!$A$14:$C$56,3,FALSE)</f>
        <v>0</v>
      </c>
      <c r="T1168" s="246">
        <f>IF(L1168="nio",0,IF(N1168&gt;0,N1168*J1168/Z1168,0))*VLOOKUP(B1168,'2-Kosten per locatie'!$A$14:$C$56,3,FALSE)</f>
        <v>0</v>
      </c>
      <c r="U1168" s="246">
        <f>IF(L1168="nio",0,IF(O1168&gt;0,O1168*J1168/AA1168,0))*VLOOKUP(B1168,'2-Kosten per locatie'!$A$14:$C$56,3,FALSE)</f>
        <v>0</v>
      </c>
      <c r="V1168" s="246">
        <f>IF(L1168="nio",0,IF(P1168&gt;0,P1168*J1168/Z1168,0))*VLOOKUP(B1168,'2-Kosten per locatie'!$A$14:$C$56,3,FALSE)</f>
        <v>0</v>
      </c>
      <c r="W1168" s="246">
        <f>IF(L1168="nio",0,IF(Q1168&gt;0,Q1168*J1168/AA1168,0))*VLOOKUP(B1168,'2-Kosten per locatie'!$A$14:$C$56,3,FALSE)</f>
        <v>0</v>
      </c>
      <c r="X1168" s="337">
        <f>IF(L1168="nio",0,IF(L1168&gt;0,VLOOKUP(H1168,'3-Productie normen'!A:L,VLOOKUP(L1168,'3-Productie normen'!$B$35:$C$38,2,FALSE),FALSE)))</f>
        <v>0</v>
      </c>
      <c r="Y1168" s="337">
        <f t="shared" si="275"/>
        <v>0</v>
      </c>
      <c r="Z1168" s="337">
        <f t="shared" si="276"/>
        <v>0</v>
      </c>
      <c r="AA1168" s="337">
        <f t="shared" si="277"/>
        <v>0</v>
      </c>
      <c r="AB1168" s="338" t="str">
        <f>VLOOKUP(H1168,'3-Productie normen'!A:O,12,FALSE)</f>
        <v>B</v>
      </c>
      <c r="AC1168" s="338"/>
      <c r="AE1168" s="339">
        <f t="shared" si="278"/>
        <v>2223.6000000000004</v>
      </c>
    </row>
    <row r="1169" spans="1:31" ht="14.1" customHeight="1">
      <c r="A1169" s="71">
        <v>1169</v>
      </c>
      <c r="B1169" s="298" t="s">
        <v>90</v>
      </c>
      <c r="C1169" s="298" t="s">
        <v>1189</v>
      </c>
      <c r="D1169" s="538" t="s">
        <v>1136</v>
      </c>
      <c r="E1169" s="334" t="s">
        <v>1220</v>
      </c>
      <c r="F1169" s="513"/>
      <c r="G1169" s="314" t="s">
        <v>1014</v>
      </c>
      <c r="H1169" s="317" t="s">
        <v>148</v>
      </c>
      <c r="I1169" s="69" t="s">
        <v>195</v>
      </c>
      <c r="J1169" s="341">
        <v>2.56</v>
      </c>
      <c r="K1169" s="336">
        <f t="shared" si="271"/>
        <v>0</v>
      </c>
      <c r="L1169" s="247" t="s">
        <v>199</v>
      </c>
      <c r="M1169" s="247"/>
      <c r="N1169" s="247"/>
      <c r="O1169" s="247"/>
      <c r="P1169" s="247"/>
      <c r="Q1169" s="247"/>
      <c r="R1169" s="246">
        <f>IF(L1169="nio",0,IF(L1169&gt;0,L1169*J1169/X1169,0))*VLOOKUP(B1169,'2-Kosten per locatie'!$A$14:$C$56,3,FALSE)</f>
        <v>0</v>
      </c>
      <c r="S1169" s="246">
        <f>IF(L1169="nio",0,IF(M1169&gt;0,M1169*J1169/Y1169,0))*VLOOKUP(B1169,'2-Kosten per locatie'!$A$14:$C$56,3,FALSE)</f>
        <v>0</v>
      </c>
      <c r="T1169" s="246">
        <f>IF(L1169="nio",0,IF(N1169&gt;0,N1169*J1169/Z1169,0))*VLOOKUP(B1169,'2-Kosten per locatie'!$A$14:$C$56,3,FALSE)</f>
        <v>0</v>
      </c>
      <c r="U1169" s="246">
        <f>IF(L1169="nio",0,IF(O1169&gt;0,O1169*J1169/AA1169,0))*VLOOKUP(B1169,'2-Kosten per locatie'!$A$14:$C$56,3,FALSE)</f>
        <v>0</v>
      </c>
      <c r="V1169" s="246">
        <f>IF(L1169="nio",0,IF(P1169&gt;0,P1169*J1169/Z1169,0))*VLOOKUP(B1169,'2-Kosten per locatie'!$A$14:$C$56,3,FALSE)</f>
        <v>0</v>
      </c>
      <c r="W1169" s="246">
        <f>IF(L1169="nio",0,IF(Q1169&gt;0,Q1169*J1169/AA1169,0))*VLOOKUP(B1169,'2-Kosten per locatie'!$A$14:$C$56,3,FALSE)</f>
        <v>0</v>
      </c>
      <c r="X1169" s="337">
        <f>IF(L1169="nio",0,IF(L1169&gt;0,VLOOKUP(H1169,'3-Productie normen'!A:L,VLOOKUP(L1169,'3-Productie normen'!$B$35:$C$38,2,FALSE),FALSE)))</f>
        <v>0</v>
      </c>
      <c r="Y1169" s="337">
        <f t="shared" si="275"/>
        <v>0</v>
      </c>
      <c r="Z1169" s="337">
        <f t="shared" si="276"/>
        <v>0</v>
      </c>
      <c r="AA1169" s="337">
        <f t="shared" si="277"/>
        <v>0</v>
      </c>
      <c r="AB1169" s="338">
        <f>VLOOKUP(H1169,'3-Productie normen'!A:O,12,FALSE)</f>
        <v>0</v>
      </c>
      <c r="AC1169" s="338"/>
      <c r="AE1169" s="339">
        <f t="shared" si="278"/>
        <v>0</v>
      </c>
    </row>
    <row r="1170" spans="1:31" ht="14.1" customHeight="1">
      <c r="A1170" s="71">
        <v>1170</v>
      </c>
      <c r="B1170" s="298" t="s">
        <v>90</v>
      </c>
      <c r="C1170" s="298" t="s">
        <v>1189</v>
      </c>
      <c r="D1170" s="538" t="s">
        <v>1136</v>
      </c>
      <c r="E1170" s="334" t="s">
        <v>1221</v>
      </c>
      <c r="F1170" s="513"/>
      <c r="G1170" s="314" t="s">
        <v>1003</v>
      </c>
      <c r="H1170" s="314" t="s">
        <v>135</v>
      </c>
      <c r="I1170" s="69" t="s">
        <v>195</v>
      </c>
      <c r="J1170" s="341">
        <v>4.01</v>
      </c>
      <c r="K1170" s="336">
        <f t="shared" si="271"/>
        <v>255</v>
      </c>
      <c r="L1170" s="247">
        <v>255</v>
      </c>
      <c r="M1170" s="247"/>
      <c r="N1170" s="247"/>
      <c r="O1170" s="247"/>
      <c r="P1170" s="247"/>
      <c r="Q1170" s="247"/>
      <c r="R1170" s="246" t="e">
        <f>IF(L1170="nio",0,IF(L1170&gt;0,L1170*J1170/X1170,0))*VLOOKUP(B1170,'2-Kosten per locatie'!$A$14:$C$56,3,FALSE)</f>
        <v>#DIV/0!</v>
      </c>
      <c r="S1170" s="246">
        <f>IF(L1170="nio",0,IF(M1170&gt;0,M1170*J1170/Y1170,0))*VLOOKUP(B1170,'2-Kosten per locatie'!$A$14:$C$56,3,FALSE)</f>
        <v>0</v>
      </c>
      <c r="T1170" s="246">
        <f>IF(L1170="nio",0,IF(N1170&gt;0,N1170*J1170/Z1170,0))*VLOOKUP(B1170,'2-Kosten per locatie'!$A$14:$C$56,3,FALSE)</f>
        <v>0</v>
      </c>
      <c r="U1170" s="246">
        <f>IF(L1170="nio",0,IF(O1170&gt;0,O1170*J1170/AA1170,0))*VLOOKUP(B1170,'2-Kosten per locatie'!$A$14:$C$56,3,FALSE)</f>
        <v>0</v>
      </c>
      <c r="V1170" s="246">
        <f>IF(L1170="nio",0,IF(P1170&gt;0,P1170*J1170/Z1170,0))*VLOOKUP(B1170,'2-Kosten per locatie'!$A$14:$C$56,3,FALSE)</f>
        <v>0</v>
      </c>
      <c r="W1170" s="246">
        <f>IF(L1170="nio",0,IF(Q1170&gt;0,Q1170*J1170/AA1170,0))*VLOOKUP(B1170,'2-Kosten per locatie'!$A$14:$C$56,3,FALSE)</f>
        <v>0</v>
      </c>
      <c r="X1170" s="337">
        <f>IF(L1170="nio",0,IF(L1170&gt;0,VLOOKUP(H1170,'3-Productie normen'!A:L,VLOOKUP(L1170,'3-Productie normen'!$B$35:$C$38,2,FALSE),FALSE)))</f>
        <v>0</v>
      </c>
      <c r="Y1170" s="337">
        <f t="shared" si="275"/>
        <v>0</v>
      </c>
      <c r="Z1170" s="337">
        <f t="shared" si="276"/>
        <v>0</v>
      </c>
      <c r="AA1170" s="337">
        <f t="shared" si="277"/>
        <v>0</v>
      </c>
      <c r="AB1170" s="338" t="str">
        <f>VLOOKUP(H1170,'3-Productie normen'!A:O,12,FALSE)</f>
        <v>V</v>
      </c>
      <c r="AC1170" s="338"/>
      <c r="AE1170" s="339">
        <f t="shared" si="278"/>
        <v>1022.55</v>
      </c>
    </row>
    <row r="1171" spans="1:31" ht="14.1" customHeight="1">
      <c r="A1171" s="71">
        <v>1171</v>
      </c>
      <c r="B1171" s="298" t="s">
        <v>92</v>
      </c>
      <c r="C1171" s="298" t="s">
        <v>92</v>
      </c>
      <c r="D1171" s="538" t="s">
        <v>1222</v>
      </c>
      <c r="E1171" s="334" t="s">
        <v>1223</v>
      </c>
      <c r="F1171" s="513"/>
      <c r="G1171" s="314" t="s">
        <v>143</v>
      </c>
      <c r="H1171" s="317" t="s">
        <v>143</v>
      </c>
      <c r="I1171" s="69" t="s">
        <v>1224</v>
      </c>
      <c r="J1171" s="341">
        <v>11.42</v>
      </c>
      <c r="K1171" s="336">
        <f t="shared" si="271"/>
        <v>255</v>
      </c>
      <c r="L1171" s="247">
        <v>255</v>
      </c>
      <c r="M1171" s="247"/>
      <c r="N1171" s="247"/>
      <c r="O1171" s="247"/>
      <c r="P1171" s="247"/>
      <c r="Q1171" s="247"/>
      <c r="R1171" s="246" t="e">
        <f>IF(L1171="nio",0,IF(L1171&gt;0,L1171*J1171/X1171,0))*VLOOKUP(B1171,'2-Kosten per locatie'!$A$14:$C$56,3,FALSE)</f>
        <v>#DIV/0!</v>
      </c>
      <c r="S1171" s="246">
        <f>IF(L1171="nio",0,IF(M1171&gt;0,M1171*J1171/Y1171,0))*VLOOKUP(B1171,'2-Kosten per locatie'!$A$14:$C$56,3,FALSE)</f>
        <v>0</v>
      </c>
      <c r="T1171" s="246">
        <f>IF(L1171="nio",0,IF(N1171&gt;0,N1171*J1171/Z1171,0))*VLOOKUP(B1171,'2-Kosten per locatie'!$A$14:$C$56,3,FALSE)</f>
        <v>0</v>
      </c>
      <c r="U1171" s="246">
        <f>IF(L1171="nio",0,IF(O1171&gt;0,O1171*J1171/AA1171,0))*VLOOKUP(B1171,'2-Kosten per locatie'!$A$14:$C$56,3,FALSE)</f>
        <v>0</v>
      </c>
      <c r="V1171" s="246">
        <f>IF(L1171="nio",0,IF(P1171&gt;0,P1171*J1171/Z1171,0))*VLOOKUP(B1171,'2-Kosten per locatie'!$A$14:$C$56,3,FALSE)</f>
        <v>0</v>
      </c>
      <c r="W1171" s="246">
        <f>IF(L1171="nio",0,IF(Q1171&gt;0,Q1171*J1171/AA1171,0))*VLOOKUP(B1171,'2-Kosten per locatie'!$A$14:$C$56,3,FALSE)</f>
        <v>0</v>
      </c>
      <c r="X1171" s="337">
        <f>IF(L1171="nio",0,IF(L1171&gt;0,VLOOKUP(H1171,'3-Productie normen'!A:L,VLOOKUP(L1171,'3-Productie normen'!$B$35:$C$38,2,FALSE),FALSE)))</f>
        <v>0</v>
      </c>
      <c r="Y1171" s="337">
        <f t="shared" si="275"/>
        <v>0</v>
      </c>
      <c r="Z1171" s="337">
        <f t="shared" si="276"/>
        <v>0</v>
      </c>
      <c r="AA1171" s="337">
        <f t="shared" si="277"/>
        <v>0</v>
      </c>
      <c r="AB1171" s="338" t="str">
        <f>VLOOKUP(H1171,'3-Productie normen'!A:O,12,FALSE)</f>
        <v>V</v>
      </c>
      <c r="AC1171" s="338"/>
      <c r="AE1171" s="339">
        <f t="shared" si="278"/>
        <v>2912.1</v>
      </c>
    </row>
    <row r="1172" spans="1:31" ht="14.1" customHeight="1">
      <c r="A1172" s="71">
        <v>1172</v>
      </c>
      <c r="B1172" s="298" t="s">
        <v>92</v>
      </c>
      <c r="C1172" s="298" t="s">
        <v>92</v>
      </c>
      <c r="D1172" s="538" t="s">
        <v>1222</v>
      </c>
      <c r="E1172" s="334" t="s">
        <v>1225</v>
      </c>
      <c r="F1172" s="513"/>
      <c r="G1172" s="314" t="s">
        <v>545</v>
      </c>
      <c r="H1172" s="317" t="s">
        <v>148</v>
      </c>
      <c r="I1172" s="69"/>
      <c r="J1172" s="341">
        <v>8.16</v>
      </c>
      <c r="K1172" s="336">
        <f t="shared" si="271"/>
        <v>0</v>
      </c>
      <c r="L1172" s="247" t="s">
        <v>199</v>
      </c>
      <c r="M1172" s="247"/>
      <c r="N1172" s="247"/>
      <c r="O1172" s="247"/>
      <c r="P1172" s="247"/>
      <c r="Q1172" s="247"/>
      <c r="R1172" s="246">
        <f>IF(L1172="nio",0,IF(L1172&gt;0,L1172*J1172/X1172,0))*VLOOKUP(B1172,'2-Kosten per locatie'!$A$14:$C$56,3,FALSE)</f>
        <v>0</v>
      </c>
      <c r="S1172" s="246">
        <f>IF(L1172="nio",0,IF(M1172&gt;0,M1172*J1172/Y1172,0))*VLOOKUP(B1172,'2-Kosten per locatie'!$A$14:$C$56,3,FALSE)</f>
        <v>0</v>
      </c>
      <c r="T1172" s="246">
        <f>IF(L1172="nio",0,IF(N1172&gt;0,N1172*J1172/Z1172,0))*VLOOKUP(B1172,'2-Kosten per locatie'!$A$14:$C$56,3,FALSE)</f>
        <v>0</v>
      </c>
      <c r="U1172" s="246">
        <f>IF(L1172="nio",0,IF(O1172&gt;0,O1172*J1172/AA1172,0))*VLOOKUP(B1172,'2-Kosten per locatie'!$A$14:$C$56,3,FALSE)</f>
        <v>0</v>
      </c>
      <c r="V1172" s="246">
        <f>IF(L1172="nio",0,IF(P1172&gt;0,P1172*J1172/Z1172,0))*VLOOKUP(B1172,'2-Kosten per locatie'!$A$14:$C$56,3,FALSE)</f>
        <v>0</v>
      </c>
      <c r="W1172" s="246">
        <f>IF(L1172="nio",0,IF(Q1172&gt;0,Q1172*J1172/AA1172,0))*VLOOKUP(B1172,'2-Kosten per locatie'!$A$14:$C$56,3,FALSE)</f>
        <v>0</v>
      </c>
      <c r="X1172" s="337">
        <f>IF(L1172="nio",0,IF(L1172&gt;0,VLOOKUP(H1172,'3-Productie normen'!A:L,VLOOKUP(L1172,'3-Productie normen'!$B$35:$C$38,2,FALSE),FALSE)))</f>
        <v>0</v>
      </c>
      <c r="Y1172" s="337">
        <f t="shared" si="275"/>
        <v>0</v>
      </c>
      <c r="Z1172" s="337">
        <f t="shared" si="276"/>
        <v>0</v>
      </c>
      <c r="AA1172" s="337">
        <f t="shared" si="277"/>
        <v>0</v>
      </c>
      <c r="AB1172" s="338">
        <f>VLOOKUP(H1172,'3-Productie normen'!A:O,12,FALSE)</f>
        <v>0</v>
      </c>
      <c r="AC1172" s="338"/>
      <c r="AE1172" s="339">
        <f t="shared" si="278"/>
        <v>0</v>
      </c>
    </row>
    <row r="1173" spans="1:31" ht="14.1" customHeight="1">
      <c r="A1173" s="71">
        <v>1173</v>
      </c>
      <c r="B1173" s="298" t="s">
        <v>92</v>
      </c>
      <c r="C1173" s="298" t="s">
        <v>92</v>
      </c>
      <c r="D1173" s="538" t="s">
        <v>1222</v>
      </c>
      <c r="E1173" s="334" t="s">
        <v>1226</v>
      </c>
      <c r="F1173" s="513"/>
      <c r="G1173" s="314" t="s">
        <v>545</v>
      </c>
      <c r="H1173" s="317" t="s">
        <v>148</v>
      </c>
      <c r="I1173" s="69"/>
      <c r="J1173" s="341">
        <v>24.73</v>
      </c>
      <c r="K1173" s="336">
        <f t="shared" si="271"/>
        <v>0</v>
      </c>
      <c r="L1173" s="247" t="s">
        <v>199</v>
      </c>
      <c r="M1173" s="247"/>
      <c r="N1173" s="247"/>
      <c r="O1173" s="247"/>
      <c r="P1173" s="247"/>
      <c r="Q1173" s="247"/>
      <c r="R1173" s="246">
        <f>IF(L1173="nio",0,IF(L1173&gt;0,L1173*J1173/X1173,0))*VLOOKUP(B1173,'2-Kosten per locatie'!$A$14:$C$56,3,FALSE)</f>
        <v>0</v>
      </c>
      <c r="S1173" s="246">
        <f>IF(L1173="nio",0,IF(M1173&gt;0,M1173*J1173/Y1173,0))*VLOOKUP(B1173,'2-Kosten per locatie'!$A$14:$C$56,3,FALSE)</f>
        <v>0</v>
      </c>
      <c r="T1173" s="246">
        <f>IF(L1173="nio",0,IF(N1173&gt;0,N1173*J1173/Z1173,0))*VLOOKUP(B1173,'2-Kosten per locatie'!$A$14:$C$56,3,FALSE)</f>
        <v>0</v>
      </c>
      <c r="U1173" s="246">
        <f>IF(L1173="nio",0,IF(O1173&gt;0,O1173*J1173/AA1173,0))*VLOOKUP(B1173,'2-Kosten per locatie'!$A$14:$C$56,3,FALSE)</f>
        <v>0</v>
      </c>
      <c r="V1173" s="246">
        <f>IF(L1173="nio",0,IF(P1173&gt;0,P1173*J1173/Z1173,0))*VLOOKUP(B1173,'2-Kosten per locatie'!$A$14:$C$56,3,FALSE)</f>
        <v>0</v>
      </c>
      <c r="W1173" s="246">
        <f>IF(L1173="nio",0,IF(Q1173&gt;0,Q1173*J1173/AA1173,0))*VLOOKUP(B1173,'2-Kosten per locatie'!$A$14:$C$56,3,FALSE)</f>
        <v>0</v>
      </c>
      <c r="X1173" s="337">
        <f>IF(L1173="nio",0,IF(L1173&gt;0,VLOOKUP(H1173,'3-Productie normen'!A:L,VLOOKUP(L1173,'3-Productie normen'!$B$35:$C$38,2,FALSE),FALSE)))</f>
        <v>0</v>
      </c>
      <c r="Y1173" s="337">
        <f t="shared" si="275"/>
        <v>0</v>
      </c>
      <c r="Z1173" s="337">
        <f t="shared" si="276"/>
        <v>0</v>
      </c>
      <c r="AA1173" s="337">
        <f t="shared" si="277"/>
        <v>0</v>
      </c>
      <c r="AB1173" s="338">
        <f>VLOOKUP(H1173,'3-Productie normen'!A:O,12,FALSE)</f>
        <v>0</v>
      </c>
      <c r="AC1173" s="338"/>
      <c r="AE1173" s="339">
        <f t="shared" si="278"/>
        <v>0</v>
      </c>
    </row>
    <row r="1174" spans="1:31" ht="14.1" customHeight="1">
      <c r="A1174" s="71">
        <v>1174</v>
      </c>
      <c r="B1174" s="298" t="s">
        <v>92</v>
      </c>
      <c r="C1174" s="298" t="s">
        <v>92</v>
      </c>
      <c r="D1174" s="538" t="s">
        <v>1222</v>
      </c>
      <c r="E1174" s="334" t="s">
        <v>1227</v>
      </c>
      <c r="F1174" s="513"/>
      <c r="G1174" s="314" t="s">
        <v>301</v>
      </c>
      <c r="H1174" s="317" t="s">
        <v>148</v>
      </c>
      <c r="I1174" s="69" t="s">
        <v>332</v>
      </c>
      <c r="J1174" s="341">
        <v>32.409999999999997</v>
      </c>
      <c r="K1174" s="336">
        <f t="shared" si="271"/>
        <v>0</v>
      </c>
      <c r="L1174" s="247" t="s">
        <v>199</v>
      </c>
      <c r="M1174" s="247"/>
      <c r="N1174" s="247"/>
      <c r="O1174" s="247"/>
      <c r="P1174" s="247"/>
      <c r="Q1174" s="247"/>
      <c r="R1174" s="246">
        <f>IF(L1174="nio",0,IF(L1174&gt;0,L1174*J1174/X1174,0))*VLOOKUP(B1174,'2-Kosten per locatie'!$A$14:$C$56,3,FALSE)</f>
        <v>0</v>
      </c>
      <c r="S1174" s="246">
        <f>IF(L1174="nio",0,IF(M1174&gt;0,M1174*J1174/Y1174,0))*VLOOKUP(B1174,'2-Kosten per locatie'!$A$14:$C$56,3,FALSE)</f>
        <v>0</v>
      </c>
      <c r="T1174" s="246">
        <f>IF(L1174="nio",0,IF(N1174&gt;0,N1174*J1174/Z1174,0))*VLOOKUP(B1174,'2-Kosten per locatie'!$A$14:$C$56,3,FALSE)</f>
        <v>0</v>
      </c>
      <c r="U1174" s="246">
        <f>IF(L1174="nio",0,IF(O1174&gt;0,O1174*J1174/AA1174,0))*VLOOKUP(B1174,'2-Kosten per locatie'!$A$14:$C$56,3,FALSE)</f>
        <v>0</v>
      </c>
      <c r="V1174" s="246">
        <f>IF(L1174="nio",0,IF(P1174&gt;0,P1174*J1174/Z1174,0))*VLOOKUP(B1174,'2-Kosten per locatie'!$A$14:$C$56,3,FALSE)</f>
        <v>0</v>
      </c>
      <c r="W1174" s="246">
        <f>IF(L1174="nio",0,IF(Q1174&gt;0,Q1174*J1174/AA1174,0))*VLOOKUP(B1174,'2-Kosten per locatie'!$A$14:$C$56,3,FALSE)</f>
        <v>0</v>
      </c>
      <c r="X1174" s="337">
        <f>IF(L1174="nio",0,IF(L1174&gt;0,VLOOKUP(H1174,'3-Productie normen'!A:L,VLOOKUP(L1174,'3-Productie normen'!$B$35:$C$38,2,FALSE),FALSE)))</f>
        <v>0</v>
      </c>
      <c r="Y1174" s="337">
        <f t="shared" si="275"/>
        <v>0</v>
      </c>
      <c r="Z1174" s="337">
        <f t="shared" si="276"/>
        <v>0</v>
      </c>
      <c r="AA1174" s="337">
        <f t="shared" si="277"/>
        <v>0</v>
      </c>
      <c r="AB1174" s="338">
        <f>VLOOKUP(H1174,'3-Productie normen'!A:O,12,FALSE)</f>
        <v>0</v>
      </c>
      <c r="AC1174" s="338"/>
      <c r="AE1174" s="339">
        <f t="shared" si="278"/>
        <v>0</v>
      </c>
    </row>
    <row r="1175" spans="1:31" ht="14.1" customHeight="1">
      <c r="A1175" s="71">
        <v>1175</v>
      </c>
      <c r="B1175" s="298" t="s">
        <v>92</v>
      </c>
      <c r="C1175" s="298" t="s">
        <v>92</v>
      </c>
      <c r="D1175" s="538" t="s">
        <v>1222</v>
      </c>
      <c r="E1175" s="334" t="s">
        <v>1228</v>
      </c>
      <c r="F1175" s="513"/>
      <c r="G1175" s="314" t="s">
        <v>1229</v>
      </c>
      <c r="H1175" s="317" t="s">
        <v>148</v>
      </c>
      <c r="I1175" s="69" t="s">
        <v>332</v>
      </c>
      <c r="J1175" s="341">
        <v>3.55</v>
      </c>
      <c r="K1175" s="336">
        <f t="shared" ref="K1175:K1238" si="279">SUM(L1175:Q1175)</f>
        <v>0</v>
      </c>
      <c r="L1175" s="247" t="s">
        <v>199</v>
      </c>
      <c r="M1175" s="247"/>
      <c r="N1175" s="247"/>
      <c r="O1175" s="247"/>
      <c r="P1175" s="247"/>
      <c r="Q1175" s="247"/>
      <c r="R1175" s="246">
        <f>IF(L1175="nio",0,IF(L1175&gt;0,L1175*J1175/X1175,0))*VLOOKUP(B1175,'2-Kosten per locatie'!$A$14:$C$56,3,FALSE)</f>
        <v>0</v>
      </c>
      <c r="S1175" s="246">
        <f>IF(L1175="nio",0,IF(M1175&gt;0,M1175*J1175/Y1175,0))*VLOOKUP(B1175,'2-Kosten per locatie'!$A$14:$C$56,3,FALSE)</f>
        <v>0</v>
      </c>
      <c r="T1175" s="246">
        <f>IF(L1175="nio",0,IF(N1175&gt;0,N1175*J1175/Z1175,0))*VLOOKUP(B1175,'2-Kosten per locatie'!$A$14:$C$56,3,FALSE)</f>
        <v>0</v>
      </c>
      <c r="U1175" s="246">
        <f>IF(L1175="nio",0,IF(O1175&gt;0,O1175*J1175/AA1175,0))*VLOOKUP(B1175,'2-Kosten per locatie'!$A$14:$C$56,3,FALSE)</f>
        <v>0</v>
      </c>
      <c r="V1175" s="246">
        <f>IF(L1175="nio",0,IF(P1175&gt;0,P1175*J1175/Z1175,0))*VLOOKUP(B1175,'2-Kosten per locatie'!$A$14:$C$56,3,FALSE)</f>
        <v>0</v>
      </c>
      <c r="W1175" s="246">
        <f>IF(L1175="nio",0,IF(Q1175&gt;0,Q1175*J1175/AA1175,0))*VLOOKUP(B1175,'2-Kosten per locatie'!$A$14:$C$56,3,FALSE)</f>
        <v>0</v>
      </c>
      <c r="X1175" s="337">
        <f>IF(L1175="nio",0,IF(L1175&gt;0,VLOOKUP(H1175,'3-Productie normen'!A:L,VLOOKUP(L1175,'3-Productie normen'!$B$35:$C$38,2,FALSE),FALSE)))</f>
        <v>0</v>
      </c>
      <c r="Y1175" s="337">
        <f t="shared" si="275"/>
        <v>0</v>
      </c>
      <c r="Z1175" s="337">
        <f t="shared" si="276"/>
        <v>0</v>
      </c>
      <c r="AA1175" s="337">
        <f t="shared" si="277"/>
        <v>0</v>
      </c>
      <c r="AB1175" s="338">
        <f>VLOOKUP(H1175,'3-Productie normen'!A:O,12,FALSE)</f>
        <v>0</v>
      </c>
      <c r="AC1175" s="338"/>
      <c r="AE1175" s="339">
        <f t="shared" si="278"/>
        <v>0</v>
      </c>
    </row>
    <row r="1176" spans="1:31" ht="14.1" customHeight="1">
      <c r="A1176" s="71">
        <v>1176</v>
      </c>
      <c r="B1176" s="298" t="s">
        <v>92</v>
      </c>
      <c r="C1176" s="298" t="s">
        <v>92</v>
      </c>
      <c r="D1176" s="538" t="s">
        <v>1222</v>
      </c>
      <c r="E1176" s="334" t="s">
        <v>1230</v>
      </c>
      <c r="F1176" s="513"/>
      <c r="G1176" s="314" t="s">
        <v>301</v>
      </c>
      <c r="H1176" s="317" t="s">
        <v>148</v>
      </c>
      <c r="I1176" s="69" t="s">
        <v>332</v>
      </c>
      <c r="J1176" s="341">
        <v>2.54</v>
      </c>
      <c r="K1176" s="336">
        <f t="shared" si="279"/>
        <v>0</v>
      </c>
      <c r="L1176" s="247" t="s">
        <v>199</v>
      </c>
      <c r="M1176" s="247"/>
      <c r="N1176" s="247"/>
      <c r="O1176" s="247"/>
      <c r="P1176" s="247"/>
      <c r="Q1176" s="247"/>
      <c r="R1176" s="246">
        <f>IF(L1176="nio",0,IF(L1176&gt;0,L1176*J1176/X1176,0))*VLOOKUP(B1176,'2-Kosten per locatie'!$A$14:$C$56,3,FALSE)</f>
        <v>0</v>
      </c>
      <c r="S1176" s="246">
        <f>IF(L1176="nio",0,IF(M1176&gt;0,M1176*J1176/Y1176,0))*VLOOKUP(B1176,'2-Kosten per locatie'!$A$14:$C$56,3,FALSE)</f>
        <v>0</v>
      </c>
      <c r="T1176" s="246">
        <f>IF(L1176="nio",0,IF(N1176&gt;0,N1176*J1176/Z1176,0))*VLOOKUP(B1176,'2-Kosten per locatie'!$A$14:$C$56,3,FALSE)</f>
        <v>0</v>
      </c>
      <c r="U1176" s="246">
        <f>IF(L1176="nio",0,IF(O1176&gt;0,O1176*J1176/AA1176,0))*VLOOKUP(B1176,'2-Kosten per locatie'!$A$14:$C$56,3,FALSE)</f>
        <v>0</v>
      </c>
      <c r="V1176" s="246">
        <f>IF(L1176="nio",0,IF(P1176&gt;0,P1176*J1176/Z1176,0))*VLOOKUP(B1176,'2-Kosten per locatie'!$A$14:$C$56,3,FALSE)</f>
        <v>0</v>
      </c>
      <c r="W1176" s="246">
        <f>IF(L1176="nio",0,IF(Q1176&gt;0,Q1176*J1176/AA1176,0))*VLOOKUP(B1176,'2-Kosten per locatie'!$A$14:$C$56,3,FALSE)</f>
        <v>0</v>
      </c>
      <c r="X1176" s="337">
        <f>IF(L1176="nio",0,IF(L1176&gt;0,VLOOKUP(H1176,'3-Productie normen'!A:L,VLOOKUP(L1176,'3-Productie normen'!$B$35:$C$38,2,FALSE),FALSE)))</f>
        <v>0</v>
      </c>
      <c r="Y1176" s="337">
        <f t="shared" ref="Y1176:Y1239" si="280">IF(M1176&gt;0,X1176*$Y$8,0)</f>
        <v>0</v>
      </c>
      <c r="Z1176" s="337">
        <f t="shared" ref="Z1176:Z1239" si="281">IF((OR(N1176&gt;0,P1176&gt;0)),X1176*$Z$8,0)</f>
        <v>0</v>
      </c>
      <c r="AA1176" s="337">
        <f t="shared" ref="AA1176:AA1239" si="282">IF((OR(O1176&gt;0,Q1176&gt;0)),X1176*$AA$8,0)</f>
        <v>0</v>
      </c>
      <c r="AB1176" s="338">
        <f>VLOOKUP(H1176,'3-Productie normen'!A:O,12,FALSE)</f>
        <v>0</v>
      </c>
      <c r="AC1176" s="338"/>
      <c r="AE1176" s="339">
        <f t="shared" si="278"/>
        <v>0</v>
      </c>
    </row>
    <row r="1177" spans="1:31" ht="14.1" customHeight="1">
      <c r="A1177" s="71">
        <v>1177</v>
      </c>
      <c r="B1177" s="298" t="s">
        <v>92</v>
      </c>
      <c r="C1177" s="298" t="s">
        <v>92</v>
      </c>
      <c r="D1177" s="538" t="s">
        <v>1222</v>
      </c>
      <c r="E1177" s="334" t="s">
        <v>1231</v>
      </c>
      <c r="F1177" s="513"/>
      <c r="G1177" s="314" t="s">
        <v>549</v>
      </c>
      <c r="H1177" s="317" t="s">
        <v>148</v>
      </c>
      <c r="I1177" s="69" t="s">
        <v>332</v>
      </c>
      <c r="J1177" s="341">
        <v>165.98</v>
      </c>
      <c r="K1177" s="336">
        <f t="shared" si="279"/>
        <v>0</v>
      </c>
      <c r="L1177" s="247" t="s">
        <v>199</v>
      </c>
      <c r="M1177" s="247"/>
      <c r="N1177" s="247"/>
      <c r="O1177" s="247"/>
      <c r="P1177" s="247"/>
      <c r="Q1177" s="247"/>
      <c r="R1177" s="246">
        <f>IF(L1177="nio",0,IF(L1177&gt;0,L1177*J1177/X1177,0))*VLOOKUP(B1177,'2-Kosten per locatie'!$A$14:$C$56,3,FALSE)</f>
        <v>0</v>
      </c>
      <c r="S1177" s="246">
        <f>IF(L1177="nio",0,IF(M1177&gt;0,M1177*J1177/Y1177,0))*VLOOKUP(B1177,'2-Kosten per locatie'!$A$14:$C$56,3,FALSE)</f>
        <v>0</v>
      </c>
      <c r="T1177" s="246">
        <f>IF(L1177="nio",0,IF(N1177&gt;0,N1177*J1177/Z1177,0))*VLOOKUP(B1177,'2-Kosten per locatie'!$A$14:$C$56,3,FALSE)</f>
        <v>0</v>
      </c>
      <c r="U1177" s="246">
        <f>IF(L1177="nio",0,IF(O1177&gt;0,O1177*J1177/AA1177,0))*VLOOKUP(B1177,'2-Kosten per locatie'!$A$14:$C$56,3,FALSE)</f>
        <v>0</v>
      </c>
      <c r="V1177" s="246">
        <f>IF(L1177="nio",0,IF(P1177&gt;0,P1177*J1177/Z1177,0))*VLOOKUP(B1177,'2-Kosten per locatie'!$A$14:$C$56,3,FALSE)</f>
        <v>0</v>
      </c>
      <c r="W1177" s="246">
        <f>IF(L1177="nio",0,IF(Q1177&gt;0,Q1177*J1177/AA1177,0))*VLOOKUP(B1177,'2-Kosten per locatie'!$A$14:$C$56,3,FALSE)</f>
        <v>0</v>
      </c>
      <c r="X1177" s="337">
        <f>IF(L1177="nio",0,IF(L1177&gt;0,VLOOKUP(H1177,'3-Productie normen'!A:L,VLOOKUP(L1177,'3-Productie normen'!$B$35:$C$38,2,FALSE),FALSE)))</f>
        <v>0</v>
      </c>
      <c r="Y1177" s="337">
        <f t="shared" si="280"/>
        <v>0</v>
      </c>
      <c r="Z1177" s="337">
        <f t="shared" si="281"/>
        <v>0</v>
      </c>
      <c r="AA1177" s="337">
        <f t="shared" si="282"/>
        <v>0</v>
      </c>
      <c r="AB1177" s="338">
        <f>VLOOKUP(H1177,'3-Productie normen'!A:O,12,FALSE)</f>
        <v>0</v>
      </c>
      <c r="AC1177" s="338"/>
      <c r="AE1177" s="339">
        <f t="shared" si="278"/>
        <v>0</v>
      </c>
    </row>
    <row r="1178" spans="1:31" ht="14.1" customHeight="1">
      <c r="A1178" s="71">
        <v>1178</v>
      </c>
      <c r="B1178" s="298" t="s">
        <v>92</v>
      </c>
      <c r="C1178" s="298" t="s">
        <v>92</v>
      </c>
      <c r="D1178" s="538" t="s">
        <v>1222</v>
      </c>
      <c r="E1178" s="334" t="s">
        <v>1232</v>
      </c>
      <c r="F1178" s="513"/>
      <c r="G1178" s="314" t="s">
        <v>549</v>
      </c>
      <c r="H1178" s="317" t="s">
        <v>148</v>
      </c>
      <c r="I1178" s="69" t="s">
        <v>332</v>
      </c>
      <c r="J1178" s="341">
        <v>256.73</v>
      </c>
      <c r="K1178" s="336">
        <f t="shared" si="279"/>
        <v>0</v>
      </c>
      <c r="L1178" s="247" t="s">
        <v>199</v>
      </c>
      <c r="M1178" s="247"/>
      <c r="N1178" s="247"/>
      <c r="O1178" s="247"/>
      <c r="P1178" s="247"/>
      <c r="Q1178" s="247"/>
      <c r="R1178" s="246">
        <f>IF(L1178="nio",0,IF(L1178&gt;0,L1178*J1178/X1178,0))*VLOOKUP(B1178,'2-Kosten per locatie'!$A$14:$C$56,3,FALSE)</f>
        <v>0</v>
      </c>
      <c r="S1178" s="246">
        <f>IF(L1178="nio",0,IF(M1178&gt;0,M1178*J1178/Y1178,0))*VLOOKUP(B1178,'2-Kosten per locatie'!$A$14:$C$56,3,FALSE)</f>
        <v>0</v>
      </c>
      <c r="T1178" s="246">
        <f>IF(L1178="nio",0,IF(N1178&gt;0,N1178*J1178/Z1178,0))*VLOOKUP(B1178,'2-Kosten per locatie'!$A$14:$C$56,3,FALSE)</f>
        <v>0</v>
      </c>
      <c r="U1178" s="246">
        <f>IF(L1178="nio",0,IF(O1178&gt;0,O1178*J1178/AA1178,0))*VLOOKUP(B1178,'2-Kosten per locatie'!$A$14:$C$56,3,FALSE)</f>
        <v>0</v>
      </c>
      <c r="V1178" s="246">
        <f>IF(L1178="nio",0,IF(P1178&gt;0,P1178*J1178/Z1178,0))*VLOOKUP(B1178,'2-Kosten per locatie'!$A$14:$C$56,3,FALSE)</f>
        <v>0</v>
      </c>
      <c r="W1178" s="246">
        <f>IF(L1178="nio",0,IF(Q1178&gt;0,Q1178*J1178/AA1178,0))*VLOOKUP(B1178,'2-Kosten per locatie'!$A$14:$C$56,3,FALSE)</f>
        <v>0</v>
      </c>
      <c r="X1178" s="337">
        <f>IF(L1178="nio",0,IF(L1178&gt;0,VLOOKUP(H1178,'3-Productie normen'!A:L,VLOOKUP(L1178,'3-Productie normen'!$B$35:$C$38,2,FALSE),FALSE)))</f>
        <v>0</v>
      </c>
      <c r="Y1178" s="337">
        <f t="shared" si="280"/>
        <v>0</v>
      </c>
      <c r="Z1178" s="337">
        <f t="shared" si="281"/>
        <v>0</v>
      </c>
      <c r="AA1178" s="337">
        <f t="shared" si="282"/>
        <v>0</v>
      </c>
      <c r="AB1178" s="338">
        <f>VLOOKUP(H1178,'3-Productie normen'!A:O,12,FALSE)</f>
        <v>0</v>
      </c>
      <c r="AC1178" s="338"/>
      <c r="AE1178" s="339">
        <f t="shared" si="278"/>
        <v>0</v>
      </c>
    </row>
    <row r="1179" spans="1:31" ht="14.1" customHeight="1">
      <c r="A1179" s="71">
        <v>1179</v>
      </c>
      <c r="B1179" s="298" t="s">
        <v>92</v>
      </c>
      <c r="C1179" s="298" t="s">
        <v>92</v>
      </c>
      <c r="D1179" s="538" t="s">
        <v>1222</v>
      </c>
      <c r="E1179" s="334" t="s">
        <v>1233</v>
      </c>
      <c r="F1179" s="513"/>
      <c r="G1179" s="314" t="s">
        <v>143</v>
      </c>
      <c r="H1179" s="314" t="s">
        <v>143</v>
      </c>
      <c r="I1179" s="69" t="s">
        <v>332</v>
      </c>
      <c r="J1179" s="341">
        <v>25.13</v>
      </c>
      <c r="K1179" s="336">
        <f t="shared" si="279"/>
        <v>255</v>
      </c>
      <c r="L1179" s="247">
        <v>255</v>
      </c>
      <c r="M1179" s="247"/>
      <c r="N1179" s="247"/>
      <c r="O1179" s="247"/>
      <c r="P1179" s="247"/>
      <c r="Q1179" s="247"/>
      <c r="R1179" s="246" t="e">
        <f>IF(L1179="nio",0,IF(L1179&gt;0,L1179*J1179/X1179,0))*VLOOKUP(B1179,'2-Kosten per locatie'!$A$14:$C$56,3,FALSE)</f>
        <v>#DIV/0!</v>
      </c>
      <c r="S1179" s="246">
        <f>IF(L1179="nio",0,IF(M1179&gt;0,M1179*J1179/Y1179,0))*VLOOKUP(B1179,'2-Kosten per locatie'!$A$14:$C$56,3,FALSE)</f>
        <v>0</v>
      </c>
      <c r="T1179" s="246">
        <f>IF(L1179="nio",0,IF(N1179&gt;0,N1179*J1179/Z1179,0))*VLOOKUP(B1179,'2-Kosten per locatie'!$A$14:$C$56,3,FALSE)</f>
        <v>0</v>
      </c>
      <c r="U1179" s="246">
        <f>IF(L1179="nio",0,IF(O1179&gt;0,O1179*J1179/AA1179,0))*VLOOKUP(B1179,'2-Kosten per locatie'!$A$14:$C$56,3,FALSE)</f>
        <v>0</v>
      </c>
      <c r="V1179" s="246">
        <f>IF(L1179="nio",0,IF(P1179&gt;0,P1179*J1179/Z1179,0))*VLOOKUP(B1179,'2-Kosten per locatie'!$A$14:$C$56,3,FALSE)</f>
        <v>0</v>
      </c>
      <c r="W1179" s="246">
        <f>IF(L1179="nio",0,IF(Q1179&gt;0,Q1179*J1179/AA1179,0))*VLOOKUP(B1179,'2-Kosten per locatie'!$A$14:$C$56,3,FALSE)</f>
        <v>0</v>
      </c>
      <c r="X1179" s="337">
        <f>IF(L1179="nio",0,IF(L1179&gt;0,VLOOKUP(H1179,'3-Productie normen'!A:L,VLOOKUP(L1179,'3-Productie normen'!$B$35:$C$38,2,FALSE),FALSE)))</f>
        <v>0</v>
      </c>
      <c r="Y1179" s="337">
        <f t="shared" si="280"/>
        <v>0</v>
      </c>
      <c r="Z1179" s="337">
        <f t="shared" si="281"/>
        <v>0</v>
      </c>
      <c r="AA1179" s="337">
        <f t="shared" si="282"/>
        <v>0</v>
      </c>
      <c r="AB1179" s="338" t="str">
        <f>VLOOKUP(H1179,'3-Productie normen'!A:O,12,FALSE)</f>
        <v>V</v>
      </c>
      <c r="AC1179" s="338"/>
      <c r="AE1179" s="339">
        <f t="shared" si="278"/>
        <v>6408.15</v>
      </c>
    </row>
    <row r="1180" spans="1:31" ht="14.1" customHeight="1">
      <c r="A1180" s="71">
        <v>1180</v>
      </c>
      <c r="B1180" s="298" t="s">
        <v>92</v>
      </c>
      <c r="C1180" s="298" t="s">
        <v>92</v>
      </c>
      <c r="D1180" s="538" t="s">
        <v>1222</v>
      </c>
      <c r="E1180" s="334" t="s">
        <v>1234</v>
      </c>
      <c r="F1180" s="513"/>
      <c r="G1180" s="314" t="s">
        <v>554</v>
      </c>
      <c r="H1180" s="317" t="s">
        <v>148</v>
      </c>
      <c r="I1180" s="69" t="s">
        <v>332</v>
      </c>
      <c r="J1180" s="341">
        <v>7.58</v>
      </c>
      <c r="K1180" s="336">
        <f t="shared" si="279"/>
        <v>0</v>
      </c>
      <c r="L1180" s="247" t="s">
        <v>199</v>
      </c>
      <c r="M1180" s="247"/>
      <c r="N1180" s="247"/>
      <c r="O1180" s="247"/>
      <c r="P1180" s="247"/>
      <c r="Q1180" s="247"/>
      <c r="R1180" s="246">
        <f>IF(L1180="nio",0,IF(L1180&gt;0,L1180*J1180/X1180,0))*VLOOKUP(B1180,'2-Kosten per locatie'!$A$14:$C$56,3,FALSE)</f>
        <v>0</v>
      </c>
      <c r="S1180" s="246">
        <f>IF(L1180="nio",0,IF(M1180&gt;0,M1180*J1180/Y1180,0))*VLOOKUP(B1180,'2-Kosten per locatie'!$A$14:$C$56,3,FALSE)</f>
        <v>0</v>
      </c>
      <c r="T1180" s="246">
        <f>IF(L1180="nio",0,IF(N1180&gt;0,N1180*J1180/Z1180,0))*VLOOKUP(B1180,'2-Kosten per locatie'!$A$14:$C$56,3,FALSE)</f>
        <v>0</v>
      </c>
      <c r="U1180" s="246">
        <f>IF(L1180="nio",0,IF(O1180&gt;0,O1180*J1180/AA1180,0))*VLOOKUP(B1180,'2-Kosten per locatie'!$A$14:$C$56,3,FALSE)</f>
        <v>0</v>
      </c>
      <c r="V1180" s="246">
        <f>IF(L1180="nio",0,IF(P1180&gt;0,P1180*J1180/Z1180,0))*VLOOKUP(B1180,'2-Kosten per locatie'!$A$14:$C$56,3,FALSE)</f>
        <v>0</v>
      </c>
      <c r="W1180" s="246">
        <f>IF(L1180="nio",0,IF(Q1180&gt;0,Q1180*J1180/AA1180,0))*VLOOKUP(B1180,'2-Kosten per locatie'!$A$14:$C$56,3,FALSE)</f>
        <v>0</v>
      </c>
      <c r="X1180" s="337">
        <f>IF(L1180="nio",0,IF(L1180&gt;0,VLOOKUP(H1180,'3-Productie normen'!A:L,VLOOKUP(L1180,'3-Productie normen'!$B$35:$C$38,2,FALSE),FALSE)))</f>
        <v>0</v>
      </c>
      <c r="Y1180" s="337">
        <f t="shared" si="280"/>
        <v>0</v>
      </c>
      <c r="Z1180" s="337">
        <f t="shared" si="281"/>
        <v>0</v>
      </c>
      <c r="AA1180" s="337">
        <f t="shared" si="282"/>
        <v>0</v>
      </c>
      <c r="AB1180" s="338">
        <f>VLOOKUP(H1180,'3-Productie normen'!A:O,12,FALSE)</f>
        <v>0</v>
      </c>
      <c r="AC1180" s="338"/>
      <c r="AE1180" s="339">
        <f t="shared" si="278"/>
        <v>0</v>
      </c>
    </row>
    <row r="1181" spans="1:31" ht="14.1" customHeight="1">
      <c r="A1181" s="71">
        <v>1181</v>
      </c>
      <c r="B1181" s="298" t="s">
        <v>92</v>
      </c>
      <c r="C1181" s="298" t="s">
        <v>92</v>
      </c>
      <c r="D1181" s="538" t="s">
        <v>1222</v>
      </c>
      <c r="E1181" s="334" t="s">
        <v>1235</v>
      </c>
      <c r="F1181" s="513"/>
      <c r="G1181" s="314" t="s">
        <v>549</v>
      </c>
      <c r="H1181" s="317" t="s">
        <v>148</v>
      </c>
      <c r="I1181" s="69" t="s">
        <v>332</v>
      </c>
      <c r="J1181" s="341">
        <v>24.42</v>
      </c>
      <c r="K1181" s="336">
        <f t="shared" si="279"/>
        <v>0</v>
      </c>
      <c r="L1181" s="247" t="s">
        <v>199</v>
      </c>
      <c r="M1181" s="247"/>
      <c r="N1181" s="247"/>
      <c r="O1181" s="247"/>
      <c r="P1181" s="247"/>
      <c r="Q1181" s="247"/>
      <c r="R1181" s="246">
        <f>IF(L1181="nio",0,IF(L1181&gt;0,L1181*J1181/X1181,0))*VLOOKUP(B1181,'2-Kosten per locatie'!$A$14:$C$56,3,FALSE)</f>
        <v>0</v>
      </c>
      <c r="S1181" s="246">
        <f>IF(L1181="nio",0,IF(M1181&gt;0,M1181*J1181/Y1181,0))*VLOOKUP(B1181,'2-Kosten per locatie'!$A$14:$C$56,3,FALSE)</f>
        <v>0</v>
      </c>
      <c r="T1181" s="246">
        <f>IF(L1181="nio",0,IF(N1181&gt;0,N1181*J1181/Z1181,0))*VLOOKUP(B1181,'2-Kosten per locatie'!$A$14:$C$56,3,FALSE)</f>
        <v>0</v>
      </c>
      <c r="U1181" s="246">
        <f>IF(L1181="nio",0,IF(O1181&gt;0,O1181*J1181/AA1181,0))*VLOOKUP(B1181,'2-Kosten per locatie'!$A$14:$C$56,3,FALSE)</f>
        <v>0</v>
      </c>
      <c r="V1181" s="246">
        <f>IF(L1181="nio",0,IF(P1181&gt;0,P1181*J1181/Z1181,0))*VLOOKUP(B1181,'2-Kosten per locatie'!$A$14:$C$56,3,FALSE)</f>
        <v>0</v>
      </c>
      <c r="W1181" s="246">
        <f>IF(L1181="nio",0,IF(Q1181&gt;0,Q1181*J1181/AA1181,0))*VLOOKUP(B1181,'2-Kosten per locatie'!$A$14:$C$56,3,FALSE)</f>
        <v>0</v>
      </c>
      <c r="X1181" s="337">
        <f>IF(L1181="nio",0,IF(L1181&gt;0,VLOOKUP(H1181,'3-Productie normen'!A:L,VLOOKUP(L1181,'3-Productie normen'!$B$35:$C$38,2,FALSE),FALSE)))</f>
        <v>0</v>
      </c>
      <c r="Y1181" s="337">
        <f t="shared" si="280"/>
        <v>0</v>
      </c>
      <c r="Z1181" s="337">
        <f t="shared" si="281"/>
        <v>0</v>
      </c>
      <c r="AA1181" s="337">
        <f t="shared" si="282"/>
        <v>0</v>
      </c>
      <c r="AB1181" s="338">
        <f>VLOOKUP(H1181,'3-Productie normen'!A:O,12,FALSE)</f>
        <v>0</v>
      </c>
      <c r="AC1181" s="338"/>
      <c r="AE1181" s="339">
        <f t="shared" si="278"/>
        <v>0</v>
      </c>
    </row>
    <row r="1182" spans="1:31" ht="14.1" customHeight="1">
      <c r="A1182" s="71">
        <v>1182</v>
      </c>
      <c r="B1182" s="298" t="s">
        <v>92</v>
      </c>
      <c r="C1182" s="298" t="s">
        <v>92</v>
      </c>
      <c r="D1182" s="538" t="s">
        <v>1222</v>
      </c>
      <c r="E1182" s="334" t="s">
        <v>1236</v>
      </c>
      <c r="F1182" s="513"/>
      <c r="G1182" s="314" t="s">
        <v>1237</v>
      </c>
      <c r="H1182" s="317" t="s">
        <v>148</v>
      </c>
      <c r="I1182" s="69" t="s">
        <v>332</v>
      </c>
      <c r="J1182" s="341">
        <v>172.59</v>
      </c>
      <c r="K1182" s="336">
        <f t="shared" si="279"/>
        <v>0</v>
      </c>
      <c r="L1182" s="247" t="s">
        <v>199</v>
      </c>
      <c r="M1182" s="247"/>
      <c r="N1182" s="247"/>
      <c r="O1182" s="247"/>
      <c r="P1182" s="247"/>
      <c r="Q1182" s="247"/>
      <c r="R1182" s="246">
        <f>IF(L1182="nio",0,IF(L1182&gt;0,L1182*J1182/X1182,0))*VLOOKUP(B1182,'2-Kosten per locatie'!$A$14:$C$56,3,FALSE)</f>
        <v>0</v>
      </c>
      <c r="S1182" s="246">
        <f>IF(L1182="nio",0,IF(M1182&gt;0,M1182*J1182/Y1182,0))*VLOOKUP(B1182,'2-Kosten per locatie'!$A$14:$C$56,3,FALSE)</f>
        <v>0</v>
      </c>
      <c r="T1182" s="246">
        <f>IF(L1182="nio",0,IF(N1182&gt;0,N1182*J1182/Z1182,0))*VLOOKUP(B1182,'2-Kosten per locatie'!$A$14:$C$56,3,FALSE)</f>
        <v>0</v>
      </c>
      <c r="U1182" s="246">
        <f>IF(L1182="nio",0,IF(O1182&gt;0,O1182*J1182/AA1182,0))*VLOOKUP(B1182,'2-Kosten per locatie'!$A$14:$C$56,3,FALSE)</f>
        <v>0</v>
      </c>
      <c r="V1182" s="246">
        <f>IF(L1182="nio",0,IF(P1182&gt;0,P1182*J1182/Z1182,0))*VLOOKUP(B1182,'2-Kosten per locatie'!$A$14:$C$56,3,FALSE)</f>
        <v>0</v>
      </c>
      <c r="W1182" s="246">
        <f>IF(L1182="nio",0,IF(Q1182&gt;0,Q1182*J1182/AA1182,0))*VLOOKUP(B1182,'2-Kosten per locatie'!$A$14:$C$56,3,FALSE)</f>
        <v>0</v>
      </c>
      <c r="X1182" s="337">
        <f>IF(L1182="nio",0,IF(L1182&gt;0,VLOOKUP(H1182,'3-Productie normen'!A:L,VLOOKUP(L1182,'3-Productie normen'!$B$35:$C$38,2,FALSE),FALSE)))</f>
        <v>0</v>
      </c>
      <c r="Y1182" s="337">
        <f t="shared" si="280"/>
        <v>0</v>
      </c>
      <c r="Z1182" s="337">
        <f t="shared" si="281"/>
        <v>0</v>
      </c>
      <c r="AA1182" s="337">
        <f t="shared" si="282"/>
        <v>0</v>
      </c>
      <c r="AB1182" s="338">
        <f>VLOOKUP(H1182,'3-Productie normen'!A:O,12,FALSE)</f>
        <v>0</v>
      </c>
      <c r="AC1182" s="338"/>
      <c r="AE1182" s="339">
        <f t="shared" si="278"/>
        <v>0</v>
      </c>
    </row>
    <row r="1183" spans="1:31" ht="14.1" customHeight="1">
      <c r="A1183" s="71">
        <v>1183</v>
      </c>
      <c r="B1183" s="298" t="s">
        <v>92</v>
      </c>
      <c r="C1183" s="298" t="s">
        <v>92</v>
      </c>
      <c r="D1183" s="538" t="s">
        <v>1222</v>
      </c>
      <c r="E1183" s="334" t="s">
        <v>1238</v>
      </c>
      <c r="F1183" s="513"/>
      <c r="G1183" s="314" t="s">
        <v>1237</v>
      </c>
      <c r="H1183" s="317" t="s">
        <v>148</v>
      </c>
      <c r="I1183" s="69" t="s">
        <v>332</v>
      </c>
      <c r="J1183" s="341">
        <v>17.09</v>
      </c>
      <c r="K1183" s="336">
        <f t="shared" si="279"/>
        <v>0</v>
      </c>
      <c r="L1183" s="247" t="s">
        <v>199</v>
      </c>
      <c r="M1183" s="247"/>
      <c r="N1183" s="247"/>
      <c r="O1183" s="247"/>
      <c r="P1183" s="247"/>
      <c r="Q1183" s="247"/>
      <c r="R1183" s="246">
        <f>IF(L1183="nio",0,IF(L1183&gt;0,L1183*J1183/X1183,0))*VLOOKUP(B1183,'2-Kosten per locatie'!$A$14:$C$56,3,FALSE)</f>
        <v>0</v>
      </c>
      <c r="S1183" s="246">
        <f>IF(L1183="nio",0,IF(M1183&gt;0,M1183*J1183/Y1183,0))*VLOOKUP(B1183,'2-Kosten per locatie'!$A$14:$C$56,3,FALSE)</f>
        <v>0</v>
      </c>
      <c r="T1183" s="246">
        <f>IF(L1183="nio",0,IF(N1183&gt;0,N1183*J1183/Z1183,0))*VLOOKUP(B1183,'2-Kosten per locatie'!$A$14:$C$56,3,FALSE)</f>
        <v>0</v>
      </c>
      <c r="U1183" s="246">
        <f>IF(L1183="nio",0,IF(O1183&gt;0,O1183*J1183/AA1183,0))*VLOOKUP(B1183,'2-Kosten per locatie'!$A$14:$C$56,3,FALSE)</f>
        <v>0</v>
      </c>
      <c r="V1183" s="246">
        <f>IF(L1183="nio",0,IF(P1183&gt;0,P1183*J1183/Z1183,0))*VLOOKUP(B1183,'2-Kosten per locatie'!$A$14:$C$56,3,FALSE)</f>
        <v>0</v>
      </c>
      <c r="W1183" s="246">
        <f>IF(L1183="nio",0,IF(Q1183&gt;0,Q1183*J1183/AA1183,0))*VLOOKUP(B1183,'2-Kosten per locatie'!$A$14:$C$56,3,FALSE)</f>
        <v>0</v>
      </c>
      <c r="X1183" s="337">
        <f>IF(L1183="nio",0,IF(L1183&gt;0,VLOOKUP(H1183,'3-Productie normen'!A:L,VLOOKUP(L1183,'3-Productie normen'!$B$35:$C$38,2,FALSE),FALSE)))</f>
        <v>0</v>
      </c>
      <c r="Y1183" s="337">
        <f t="shared" si="280"/>
        <v>0</v>
      </c>
      <c r="Z1183" s="337">
        <f t="shared" si="281"/>
        <v>0</v>
      </c>
      <c r="AA1183" s="337">
        <f t="shared" si="282"/>
        <v>0</v>
      </c>
      <c r="AB1183" s="338">
        <f>VLOOKUP(H1183,'3-Productie normen'!A:O,12,FALSE)</f>
        <v>0</v>
      </c>
      <c r="AC1183" s="338"/>
      <c r="AE1183" s="339">
        <f t="shared" si="278"/>
        <v>0</v>
      </c>
    </row>
    <row r="1184" spans="1:31" ht="14.1" customHeight="1">
      <c r="A1184" s="71">
        <v>1184</v>
      </c>
      <c r="B1184" s="298" t="s">
        <v>92</v>
      </c>
      <c r="C1184" s="298" t="s">
        <v>92</v>
      </c>
      <c r="D1184" s="538" t="s">
        <v>1239</v>
      </c>
      <c r="E1184" s="334" t="s">
        <v>741</v>
      </c>
      <c r="F1184" s="513"/>
      <c r="G1184" s="314" t="s">
        <v>1240</v>
      </c>
      <c r="H1184" s="317" t="s">
        <v>148</v>
      </c>
      <c r="I1184" s="69"/>
      <c r="J1184" s="341">
        <v>0</v>
      </c>
      <c r="K1184" s="336">
        <f t="shared" si="279"/>
        <v>0</v>
      </c>
      <c r="L1184" s="247" t="s">
        <v>199</v>
      </c>
      <c r="M1184" s="247"/>
      <c r="N1184" s="247"/>
      <c r="O1184" s="247"/>
      <c r="P1184" s="247"/>
      <c r="Q1184" s="247"/>
      <c r="R1184" s="246">
        <f>IF(L1184="nio",0,IF(L1184&gt;0,L1184*J1184/X1184,0))*VLOOKUP(B1184,'2-Kosten per locatie'!$A$14:$C$56,3,FALSE)</f>
        <v>0</v>
      </c>
      <c r="S1184" s="246">
        <f>IF(L1184="nio",0,IF(M1184&gt;0,M1184*J1184/Y1184,0))*VLOOKUP(B1184,'2-Kosten per locatie'!$A$14:$C$56,3,FALSE)</f>
        <v>0</v>
      </c>
      <c r="T1184" s="246">
        <f>IF(L1184="nio",0,IF(N1184&gt;0,N1184*J1184/Z1184,0))*VLOOKUP(B1184,'2-Kosten per locatie'!$A$14:$C$56,3,FALSE)</f>
        <v>0</v>
      </c>
      <c r="U1184" s="246">
        <f>IF(L1184="nio",0,IF(O1184&gt;0,O1184*J1184/AA1184,0))*VLOOKUP(B1184,'2-Kosten per locatie'!$A$14:$C$56,3,FALSE)</f>
        <v>0</v>
      </c>
      <c r="V1184" s="246">
        <f>IF(L1184="nio",0,IF(P1184&gt;0,P1184*J1184/Z1184,0))*VLOOKUP(B1184,'2-Kosten per locatie'!$A$14:$C$56,3,FALSE)</f>
        <v>0</v>
      </c>
      <c r="W1184" s="246">
        <f>IF(L1184="nio",0,IF(Q1184&gt;0,Q1184*J1184/AA1184,0))*VLOOKUP(B1184,'2-Kosten per locatie'!$A$14:$C$56,3,FALSE)</f>
        <v>0</v>
      </c>
      <c r="X1184" s="337">
        <f>IF(L1184="nio",0,IF(L1184&gt;0,VLOOKUP(H1184,'3-Productie normen'!A:L,VLOOKUP(L1184,'3-Productie normen'!$B$35:$C$38,2,FALSE),FALSE)))</f>
        <v>0</v>
      </c>
      <c r="Y1184" s="337">
        <f t="shared" si="280"/>
        <v>0</v>
      </c>
      <c r="Z1184" s="337">
        <f t="shared" si="281"/>
        <v>0</v>
      </c>
      <c r="AA1184" s="337">
        <f t="shared" si="282"/>
        <v>0</v>
      </c>
      <c r="AB1184" s="338">
        <f>VLOOKUP(H1184,'3-Productie normen'!A:O,12,FALSE)</f>
        <v>0</v>
      </c>
      <c r="AC1184" s="338"/>
      <c r="AE1184" s="339">
        <f t="shared" si="278"/>
        <v>0</v>
      </c>
    </row>
    <row r="1185" spans="1:31" ht="14.1" customHeight="1">
      <c r="A1185" s="71">
        <v>1185</v>
      </c>
      <c r="B1185" s="298" t="s">
        <v>92</v>
      </c>
      <c r="C1185" s="298" t="s">
        <v>92</v>
      </c>
      <c r="D1185" s="538" t="s">
        <v>1239</v>
      </c>
      <c r="E1185" s="334" t="s">
        <v>739</v>
      </c>
      <c r="F1185" s="513"/>
      <c r="G1185" s="314" t="s">
        <v>1240</v>
      </c>
      <c r="H1185" s="317" t="s">
        <v>148</v>
      </c>
      <c r="I1185" s="69"/>
      <c r="J1185" s="341">
        <v>0</v>
      </c>
      <c r="K1185" s="336">
        <f t="shared" si="279"/>
        <v>0</v>
      </c>
      <c r="L1185" s="247" t="s">
        <v>199</v>
      </c>
      <c r="M1185" s="247"/>
      <c r="N1185" s="247"/>
      <c r="O1185" s="247"/>
      <c r="P1185" s="247"/>
      <c r="Q1185" s="247"/>
      <c r="R1185" s="246">
        <f>IF(L1185="nio",0,IF(L1185&gt;0,L1185*J1185/X1185,0))*VLOOKUP(B1185,'2-Kosten per locatie'!$A$14:$C$56,3,FALSE)</f>
        <v>0</v>
      </c>
      <c r="S1185" s="246">
        <f>IF(L1185="nio",0,IF(M1185&gt;0,M1185*J1185/Y1185,0))*VLOOKUP(B1185,'2-Kosten per locatie'!$A$14:$C$56,3,FALSE)</f>
        <v>0</v>
      </c>
      <c r="T1185" s="246">
        <f>IF(L1185="nio",0,IF(N1185&gt;0,N1185*J1185/Z1185,0))*VLOOKUP(B1185,'2-Kosten per locatie'!$A$14:$C$56,3,FALSE)</f>
        <v>0</v>
      </c>
      <c r="U1185" s="246">
        <f>IF(L1185="nio",0,IF(O1185&gt;0,O1185*J1185/AA1185,0))*VLOOKUP(B1185,'2-Kosten per locatie'!$A$14:$C$56,3,FALSE)</f>
        <v>0</v>
      </c>
      <c r="V1185" s="246">
        <f>IF(L1185="nio",0,IF(P1185&gt;0,P1185*J1185/Z1185,0))*VLOOKUP(B1185,'2-Kosten per locatie'!$A$14:$C$56,3,FALSE)</f>
        <v>0</v>
      </c>
      <c r="W1185" s="246">
        <f>IF(L1185="nio",0,IF(Q1185&gt;0,Q1185*J1185/AA1185,0))*VLOOKUP(B1185,'2-Kosten per locatie'!$A$14:$C$56,3,FALSE)</f>
        <v>0</v>
      </c>
      <c r="X1185" s="337">
        <f>IF(L1185="nio",0,IF(L1185&gt;0,VLOOKUP(H1185,'3-Productie normen'!A:L,VLOOKUP(L1185,'3-Productie normen'!$B$35:$C$38,2,FALSE),FALSE)))</f>
        <v>0</v>
      </c>
      <c r="Y1185" s="337">
        <f t="shared" si="280"/>
        <v>0</v>
      </c>
      <c r="Z1185" s="337">
        <f t="shared" si="281"/>
        <v>0</v>
      </c>
      <c r="AA1185" s="337">
        <f t="shared" si="282"/>
        <v>0</v>
      </c>
      <c r="AB1185" s="338">
        <f>VLOOKUP(H1185,'3-Productie normen'!A:O,12,FALSE)</f>
        <v>0</v>
      </c>
      <c r="AC1185" s="338"/>
      <c r="AE1185" s="339">
        <f t="shared" si="278"/>
        <v>0</v>
      </c>
    </row>
    <row r="1186" spans="1:31" ht="14.1" customHeight="1">
      <c r="A1186" s="71">
        <v>1186</v>
      </c>
      <c r="B1186" s="298" t="s">
        <v>92</v>
      </c>
      <c r="C1186" s="298" t="s">
        <v>92</v>
      </c>
      <c r="D1186" s="538" t="s">
        <v>1239</v>
      </c>
      <c r="E1186" s="334" t="s">
        <v>744</v>
      </c>
      <c r="F1186" s="513"/>
      <c r="G1186" s="314" t="s">
        <v>1240</v>
      </c>
      <c r="H1186" s="317" t="s">
        <v>148</v>
      </c>
      <c r="I1186" s="69"/>
      <c r="J1186" s="341">
        <v>0</v>
      </c>
      <c r="K1186" s="336">
        <f t="shared" si="279"/>
        <v>0</v>
      </c>
      <c r="L1186" s="247" t="s">
        <v>199</v>
      </c>
      <c r="M1186" s="247"/>
      <c r="N1186" s="247"/>
      <c r="O1186" s="247"/>
      <c r="P1186" s="247"/>
      <c r="Q1186" s="247"/>
      <c r="R1186" s="246">
        <f>IF(L1186="nio",0,IF(L1186&gt;0,L1186*J1186/X1186,0))*VLOOKUP(B1186,'2-Kosten per locatie'!$A$14:$C$56,3,FALSE)</f>
        <v>0</v>
      </c>
      <c r="S1186" s="246">
        <f>IF(L1186="nio",0,IF(M1186&gt;0,M1186*J1186/Y1186,0))*VLOOKUP(B1186,'2-Kosten per locatie'!$A$14:$C$56,3,FALSE)</f>
        <v>0</v>
      </c>
      <c r="T1186" s="246">
        <f>IF(L1186="nio",0,IF(N1186&gt;0,N1186*J1186/Z1186,0))*VLOOKUP(B1186,'2-Kosten per locatie'!$A$14:$C$56,3,FALSE)</f>
        <v>0</v>
      </c>
      <c r="U1186" s="246">
        <f>IF(L1186="nio",0,IF(O1186&gt;0,O1186*J1186/AA1186,0))*VLOOKUP(B1186,'2-Kosten per locatie'!$A$14:$C$56,3,FALSE)</f>
        <v>0</v>
      </c>
      <c r="V1186" s="246">
        <f>IF(L1186="nio",0,IF(P1186&gt;0,P1186*J1186/Z1186,0))*VLOOKUP(B1186,'2-Kosten per locatie'!$A$14:$C$56,3,FALSE)</f>
        <v>0</v>
      </c>
      <c r="W1186" s="246">
        <f>IF(L1186="nio",0,IF(Q1186&gt;0,Q1186*J1186/AA1186,0))*VLOOKUP(B1186,'2-Kosten per locatie'!$A$14:$C$56,3,FALSE)</f>
        <v>0</v>
      </c>
      <c r="X1186" s="337">
        <f>IF(L1186="nio",0,IF(L1186&gt;0,VLOOKUP(H1186,'3-Productie normen'!A:L,VLOOKUP(L1186,'3-Productie normen'!$B$35:$C$38,2,FALSE),FALSE)))</f>
        <v>0</v>
      </c>
      <c r="Y1186" s="337">
        <f t="shared" si="280"/>
        <v>0</v>
      </c>
      <c r="Z1186" s="337">
        <f t="shared" si="281"/>
        <v>0</v>
      </c>
      <c r="AA1186" s="337">
        <f t="shared" si="282"/>
        <v>0</v>
      </c>
      <c r="AB1186" s="338">
        <f>VLOOKUP(H1186,'3-Productie normen'!A:O,12,FALSE)</f>
        <v>0</v>
      </c>
      <c r="AC1186" s="338"/>
      <c r="AE1186" s="339">
        <f t="shared" si="278"/>
        <v>0</v>
      </c>
    </row>
    <row r="1187" spans="1:31" ht="14.1" customHeight="1">
      <c r="A1187" s="71">
        <v>1187</v>
      </c>
      <c r="B1187" s="298" t="s">
        <v>92</v>
      </c>
      <c r="C1187" s="298" t="s">
        <v>92</v>
      </c>
      <c r="D1187" s="538" t="s">
        <v>1239</v>
      </c>
      <c r="E1187" s="334" t="s">
        <v>750</v>
      </c>
      <c r="F1187" s="513"/>
      <c r="G1187" s="314" t="s">
        <v>1240</v>
      </c>
      <c r="H1187" s="317" t="s">
        <v>148</v>
      </c>
      <c r="I1187" s="69"/>
      <c r="J1187" s="341">
        <v>0</v>
      </c>
      <c r="K1187" s="336">
        <f t="shared" si="279"/>
        <v>0</v>
      </c>
      <c r="L1187" s="247" t="s">
        <v>199</v>
      </c>
      <c r="M1187" s="247"/>
      <c r="N1187" s="247"/>
      <c r="O1187" s="247"/>
      <c r="P1187" s="247"/>
      <c r="Q1187" s="247"/>
      <c r="R1187" s="246">
        <f>IF(L1187="nio",0,IF(L1187&gt;0,L1187*J1187/X1187,0))*VLOOKUP(B1187,'2-Kosten per locatie'!$A$14:$C$56,3,FALSE)</f>
        <v>0</v>
      </c>
      <c r="S1187" s="246">
        <f>IF(L1187="nio",0,IF(M1187&gt;0,M1187*J1187/Y1187,0))*VLOOKUP(B1187,'2-Kosten per locatie'!$A$14:$C$56,3,FALSE)</f>
        <v>0</v>
      </c>
      <c r="T1187" s="246">
        <f>IF(L1187="nio",0,IF(N1187&gt;0,N1187*J1187/Z1187,0))*VLOOKUP(B1187,'2-Kosten per locatie'!$A$14:$C$56,3,FALSE)</f>
        <v>0</v>
      </c>
      <c r="U1187" s="246">
        <f>IF(L1187="nio",0,IF(O1187&gt;0,O1187*J1187/AA1187,0))*VLOOKUP(B1187,'2-Kosten per locatie'!$A$14:$C$56,3,FALSE)</f>
        <v>0</v>
      </c>
      <c r="V1187" s="246">
        <f>IF(L1187="nio",0,IF(P1187&gt;0,P1187*J1187/Z1187,0))*VLOOKUP(B1187,'2-Kosten per locatie'!$A$14:$C$56,3,FALSE)</f>
        <v>0</v>
      </c>
      <c r="W1187" s="246">
        <f>IF(L1187="nio",0,IF(Q1187&gt;0,Q1187*J1187/AA1187,0))*VLOOKUP(B1187,'2-Kosten per locatie'!$A$14:$C$56,3,FALSE)</f>
        <v>0</v>
      </c>
      <c r="X1187" s="337">
        <f>IF(L1187="nio",0,IF(L1187&gt;0,VLOOKUP(H1187,'3-Productie normen'!A:L,VLOOKUP(L1187,'3-Productie normen'!$B$35:$C$38,2,FALSE),FALSE)))</f>
        <v>0</v>
      </c>
      <c r="Y1187" s="337">
        <f t="shared" si="280"/>
        <v>0</v>
      </c>
      <c r="Z1187" s="337">
        <f t="shared" si="281"/>
        <v>0</v>
      </c>
      <c r="AA1187" s="337">
        <f t="shared" si="282"/>
        <v>0</v>
      </c>
      <c r="AB1187" s="338">
        <f>VLOOKUP(H1187,'3-Productie normen'!A:O,12,FALSE)</f>
        <v>0</v>
      </c>
      <c r="AC1187" s="338"/>
      <c r="AE1187" s="339">
        <f t="shared" si="278"/>
        <v>0</v>
      </c>
    </row>
    <row r="1188" spans="1:31" ht="14.1" customHeight="1">
      <c r="A1188" s="71">
        <v>1188</v>
      </c>
      <c r="B1188" s="298" t="s">
        <v>92</v>
      </c>
      <c r="C1188" s="298" t="s">
        <v>92</v>
      </c>
      <c r="D1188" s="538" t="s">
        <v>1239</v>
      </c>
      <c r="E1188" s="334" t="s">
        <v>748</v>
      </c>
      <c r="F1188" s="513"/>
      <c r="G1188" s="314" t="s">
        <v>1240</v>
      </c>
      <c r="H1188" s="317" t="s">
        <v>148</v>
      </c>
      <c r="I1188" s="69"/>
      <c r="J1188" s="341">
        <v>0</v>
      </c>
      <c r="K1188" s="336">
        <f t="shared" si="279"/>
        <v>0</v>
      </c>
      <c r="L1188" s="247" t="s">
        <v>199</v>
      </c>
      <c r="M1188" s="247"/>
      <c r="N1188" s="247"/>
      <c r="O1188" s="247"/>
      <c r="P1188" s="247"/>
      <c r="Q1188" s="247"/>
      <c r="R1188" s="246">
        <f>IF(L1188="nio",0,IF(L1188&gt;0,L1188*J1188/X1188,0))*VLOOKUP(B1188,'2-Kosten per locatie'!$A$14:$C$56,3,FALSE)</f>
        <v>0</v>
      </c>
      <c r="S1188" s="246">
        <f>IF(L1188="nio",0,IF(M1188&gt;0,M1188*J1188/Y1188,0))*VLOOKUP(B1188,'2-Kosten per locatie'!$A$14:$C$56,3,FALSE)</f>
        <v>0</v>
      </c>
      <c r="T1188" s="246">
        <f>IF(L1188="nio",0,IF(N1188&gt;0,N1188*J1188/Z1188,0))*VLOOKUP(B1188,'2-Kosten per locatie'!$A$14:$C$56,3,FALSE)</f>
        <v>0</v>
      </c>
      <c r="U1188" s="246">
        <f>IF(L1188="nio",0,IF(O1188&gt;0,O1188*J1188/AA1188,0))*VLOOKUP(B1188,'2-Kosten per locatie'!$A$14:$C$56,3,FALSE)</f>
        <v>0</v>
      </c>
      <c r="V1188" s="246">
        <f>IF(L1188="nio",0,IF(P1188&gt;0,P1188*J1188/Z1188,0))*VLOOKUP(B1188,'2-Kosten per locatie'!$A$14:$C$56,3,FALSE)</f>
        <v>0</v>
      </c>
      <c r="W1188" s="246">
        <f>IF(L1188="nio",0,IF(Q1188&gt;0,Q1188*J1188/AA1188,0))*VLOOKUP(B1188,'2-Kosten per locatie'!$A$14:$C$56,3,FALSE)</f>
        <v>0</v>
      </c>
      <c r="X1188" s="337">
        <f>IF(L1188="nio",0,IF(L1188&gt;0,VLOOKUP(H1188,'3-Productie normen'!A:L,VLOOKUP(L1188,'3-Productie normen'!$B$35:$C$38,2,FALSE),FALSE)))</f>
        <v>0</v>
      </c>
      <c r="Y1188" s="337">
        <f t="shared" si="280"/>
        <v>0</v>
      </c>
      <c r="Z1188" s="337">
        <f t="shared" si="281"/>
        <v>0</v>
      </c>
      <c r="AA1188" s="337">
        <f t="shared" si="282"/>
        <v>0</v>
      </c>
      <c r="AB1188" s="338">
        <f>VLOOKUP(H1188,'3-Productie normen'!A:O,12,FALSE)</f>
        <v>0</v>
      </c>
      <c r="AC1188" s="338"/>
      <c r="AE1188" s="339">
        <f t="shared" si="278"/>
        <v>0</v>
      </c>
    </row>
    <row r="1189" spans="1:31" ht="14.1" customHeight="1">
      <c r="A1189" s="71">
        <v>1189</v>
      </c>
      <c r="B1189" s="298" t="s">
        <v>92</v>
      </c>
      <c r="C1189" s="298" t="s">
        <v>92</v>
      </c>
      <c r="D1189" s="538" t="s">
        <v>1239</v>
      </c>
      <c r="E1189" s="334" t="s">
        <v>749</v>
      </c>
      <c r="F1189" s="513"/>
      <c r="G1189" s="314" t="s">
        <v>1240</v>
      </c>
      <c r="H1189" s="317" t="s">
        <v>148</v>
      </c>
      <c r="I1189" s="69"/>
      <c r="J1189" s="341">
        <v>0</v>
      </c>
      <c r="K1189" s="336">
        <f t="shared" si="279"/>
        <v>0</v>
      </c>
      <c r="L1189" s="247" t="s">
        <v>199</v>
      </c>
      <c r="M1189" s="247"/>
      <c r="N1189" s="247"/>
      <c r="O1189" s="247"/>
      <c r="P1189" s="247"/>
      <c r="Q1189" s="247"/>
      <c r="R1189" s="246">
        <f>IF(L1189="nio",0,IF(L1189&gt;0,L1189*J1189/X1189,0))*VLOOKUP(B1189,'2-Kosten per locatie'!$A$14:$C$56,3,FALSE)</f>
        <v>0</v>
      </c>
      <c r="S1189" s="246">
        <f>IF(L1189="nio",0,IF(M1189&gt;0,M1189*J1189/Y1189,0))*VLOOKUP(B1189,'2-Kosten per locatie'!$A$14:$C$56,3,FALSE)</f>
        <v>0</v>
      </c>
      <c r="T1189" s="246">
        <f>IF(L1189="nio",0,IF(N1189&gt;0,N1189*J1189/Z1189,0))*VLOOKUP(B1189,'2-Kosten per locatie'!$A$14:$C$56,3,FALSE)</f>
        <v>0</v>
      </c>
      <c r="U1189" s="246">
        <f>IF(L1189="nio",0,IF(O1189&gt;0,O1189*J1189/AA1189,0))*VLOOKUP(B1189,'2-Kosten per locatie'!$A$14:$C$56,3,FALSE)</f>
        <v>0</v>
      </c>
      <c r="V1189" s="246">
        <f>IF(L1189="nio",0,IF(P1189&gt;0,P1189*J1189/Z1189,0))*VLOOKUP(B1189,'2-Kosten per locatie'!$A$14:$C$56,3,FALSE)</f>
        <v>0</v>
      </c>
      <c r="W1189" s="246">
        <f>IF(L1189="nio",0,IF(Q1189&gt;0,Q1189*J1189/AA1189,0))*VLOOKUP(B1189,'2-Kosten per locatie'!$A$14:$C$56,3,FALSE)</f>
        <v>0</v>
      </c>
      <c r="X1189" s="337">
        <f>IF(L1189="nio",0,IF(L1189&gt;0,VLOOKUP(H1189,'3-Productie normen'!A:L,VLOOKUP(L1189,'3-Productie normen'!$B$35:$C$38,2,FALSE),FALSE)))</f>
        <v>0</v>
      </c>
      <c r="Y1189" s="337">
        <f t="shared" si="280"/>
        <v>0</v>
      </c>
      <c r="Z1189" s="337">
        <f t="shared" si="281"/>
        <v>0</v>
      </c>
      <c r="AA1189" s="337">
        <f t="shared" si="282"/>
        <v>0</v>
      </c>
      <c r="AB1189" s="338">
        <f>VLOOKUP(H1189,'3-Productie normen'!A:O,12,FALSE)</f>
        <v>0</v>
      </c>
      <c r="AC1189" s="338"/>
      <c r="AE1189" s="339">
        <f t="shared" si="278"/>
        <v>0</v>
      </c>
    </row>
    <row r="1190" spans="1:31" ht="14.1" customHeight="1">
      <c r="A1190" s="71">
        <v>1190</v>
      </c>
      <c r="B1190" s="298" t="s">
        <v>92</v>
      </c>
      <c r="C1190" s="298" t="s">
        <v>92</v>
      </c>
      <c r="D1190" s="538" t="s">
        <v>1239</v>
      </c>
      <c r="E1190" s="334" t="s">
        <v>765</v>
      </c>
      <c r="F1190" s="513"/>
      <c r="G1190" s="314" t="s">
        <v>1240</v>
      </c>
      <c r="H1190" s="317" t="s">
        <v>148</v>
      </c>
      <c r="I1190" s="69"/>
      <c r="J1190" s="341">
        <v>0</v>
      </c>
      <c r="K1190" s="336">
        <f t="shared" si="279"/>
        <v>0</v>
      </c>
      <c r="L1190" s="247" t="s">
        <v>199</v>
      </c>
      <c r="M1190" s="247"/>
      <c r="N1190" s="247"/>
      <c r="O1190" s="247"/>
      <c r="P1190" s="247"/>
      <c r="Q1190" s="247"/>
      <c r="R1190" s="246">
        <f>IF(L1190="nio",0,IF(L1190&gt;0,L1190*J1190/X1190,0))*VLOOKUP(B1190,'2-Kosten per locatie'!$A$14:$C$56,3,FALSE)</f>
        <v>0</v>
      </c>
      <c r="S1190" s="246">
        <f>IF(L1190="nio",0,IF(M1190&gt;0,M1190*J1190/Y1190,0))*VLOOKUP(B1190,'2-Kosten per locatie'!$A$14:$C$56,3,FALSE)</f>
        <v>0</v>
      </c>
      <c r="T1190" s="246">
        <f>IF(L1190="nio",0,IF(N1190&gt;0,N1190*J1190/Z1190,0))*VLOOKUP(B1190,'2-Kosten per locatie'!$A$14:$C$56,3,FALSE)</f>
        <v>0</v>
      </c>
      <c r="U1190" s="246">
        <f>IF(L1190="nio",0,IF(O1190&gt;0,O1190*J1190/AA1190,0))*VLOOKUP(B1190,'2-Kosten per locatie'!$A$14:$C$56,3,FALSE)</f>
        <v>0</v>
      </c>
      <c r="V1190" s="246">
        <f>IF(L1190="nio",0,IF(P1190&gt;0,P1190*J1190/Z1190,0))*VLOOKUP(B1190,'2-Kosten per locatie'!$A$14:$C$56,3,FALSE)</f>
        <v>0</v>
      </c>
      <c r="W1190" s="246">
        <f>IF(L1190="nio",0,IF(Q1190&gt;0,Q1190*J1190/AA1190,0))*VLOOKUP(B1190,'2-Kosten per locatie'!$A$14:$C$56,3,FALSE)</f>
        <v>0</v>
      </c>
      <c r="X1190" s="337">
        <f>IF(L1190="nio",0,IF(L1190&gt;0,VLOOKUP(H1190,'3-Productie normen'!A:L,VLOOKUP(L1190,'3-Productie normen'!$B$35:$C$38,2,FALSE),FALSE)))</f>
        <v>0</v>
      </c>
      <c r="Y1190" s="337">
        <f t="shared" si="280"/>
        <v>0</v>
      </c>
      <c r="Z1190" s="337">
        <f t="shared" si="281"/>
        <v>0</v>
      </c>
      <c r="AA1190" s="337">
        <f t="shared" si="282"/>
        <v>0</v>
      </c>
      <c r="AB1190" s="338">
        <f>VLOOKUP(H1190,'3-Productie normen'!A:O,12,FALSE)</f>
        <v>0</v>
      </c>
      <c r="AC1190" s="338"/>
      <c r="AE1190" s="339">
        <f t="shared" si="278"/>
        <v>0</v>
      </c>
    </row>
    <row r="1191" spans="1:31" ht="14.1" customHeight="1">
      <c r="A1191" s="71">
        <v>1191</v>
      </c>
      <c r="B1191" s="298" t="s">
        <v>92</v>
      </c>
      <c r="C1191" s="298" t="s">
        <v>92</v>
      </c>
      <c r="D1191" s="538" t="s">
        <v>1239</v>
      </c>
      <c r="E1191" s="334" t="s">
        <v>1241</v>
      </c>
      <c r="F1191" s="513"/>
      <c r="G1191" s="314" t="s">
        <v>1240</v>
      </c>
      <c r="H1191" s="317" t="s">
        <v>148</v>
      </c>
      <c r="I1191" s="69"/>
      <c r="J1191" s="341">
        <v>0</v>
      </c>
      <c r="K1191" s="336">
        <f t="shared" si="279"/>
        <v>0</v>
      </c>
      <c r="L1191" s="247" t="s">
        <v>199</v>
      </c>
      <c r="M1191" s="247"/>
      <c r="N1191" s="247"/>
      <c r="O1191" s="247"/>
      <c r="P1191" s="247"/>
      <c r="Q1191" s="247"/>
      <c r="R1191" s="246">
        <f>IF(L1191="nio",0,IF(L1191&gt;0,L1191*J1191/X1191,0))*VLOOKUP(B1191,'2-Kosten per locatie'!$A$14:$C$56,3,FALSE)</f>
        <v>0</v>
      </c>
      <c r="S1191" s="246">
        <f>IF(L1191="nio",0,IF(M1191&gt;0,M1191*J1191/Y1191,0))*VLOOKUP(B1191,'2-Kosten per locatie'!$A$14:$C$56,3,FALSE)</f>
        <v>0</v>
      </c>
      <c r="T1191" s="246">
        <f>IF(L1191="nio",0,IF(N1191&gt;0,N1191*J1191/Z1191,0))*VLOOKUP(B1191,'2-Kosten per locatie'!$A$14:$C$56,3,FALSE)</f>
        <v>0</v>
      </c>
      <c r="U1191" s="246">
        <f>IF(L1191="nio",0,IF(O1191&gt;0,O1191*J1191/AA1191,0))*VLOOKUP(B1191,'2-Kosten per locatie'!$A$14:$C$56,3,FALSE)</f>
        <v>0</v>
      </c>
      <c r="V1191" s="246">
        <f>IF(L1191="nio",0,IF(P1191&gt;0,P1191*J1191/Z1191,0))*VLOOKUP(B1191,'2-Kosten per locatie'!$A$14:$C$56,3,FALSE)</f>
        <v>0</v>
      </c>
      <c r="W1191" s="246">
        <f>IF(L1191="nio",0,IF(Q1191&gt;0,Q1191*J1191/AA1191,0))*VLOOKUP(B1191,'2-Kosten per locatie'!$A$14:$C$56,3,FALSE)</f>
        <v>0</v>
      </c>
      <c r="X1191" s="337">
        <f>IF(L1191="nio",0,IF(L1191&gt;0,VLOOKUP(H1191,'3-Productie normen'!A:L,VLOOKUP(L1191,'3-Productie normen'!$B$35:$C$38,2,FALSE),FALSE)))</f>
        <v>0</v>
      </c>
      <c r="Y1191" s="337">
        <f t="shared" si="280"/>
        <v>0</v>
      </c>
      <c r="Z1191" s="337">
        <f t="shared" si="281"/>
        <v>0</v>
      </c>
      <c r="AA1191" s="337">
        <f t="shared" si="282"/>
        <v>0</v>
      </c>
      <c r="AB1191" s="338">
        <f>VLOOKUP(H1191,'3-Productie normen'!A:O,12,FALSE)</f>
        <v>0</v>
      </c>
      <c r="AC1191" s="338"/>
      <c r="AE1191" s="339">
        <f t="shared" si="278"/>
        <v>0</v>
      </c>
    </row>
    <row r="1192" spans="1:31" ht="14.1" customHeight="1">
      <c r="A1192" s="71">
        <v>1192</v>
      </c>
      <c r="B1192" s="298" t="s">
        <v>92</v>
      </c>
      <c r="C1192" s="298" t="s">
        <v>92</v>
      </c>
      <c r="D1192" s="538" t="s">
        <v>1239</v>
      </c>
      <c r="E1192" s="334" t="s">
        <v>745</v>
      </c>
      <c r="F1192" s="513"/>
      <c r="G1192" s="314" t="s">
        <v>1240</v>
      </c>
      <c r="H1192" s="317" t="s">
        <v>148</v>
      </c>
      <c r="I1192" s="69"/>
      <c r="J1192" s="341">
        <v>0</v>
      </c>
      <c r="K1192" s="336">
        <f t="shared" si="279"/>
        <v>0</v>
      </c>
      <c r="L1192" s="247" t="s">
        <v>199</v>
      </c>
      <c r="M1192" s="247"/>
      <c r="N1192" s="247"/>
      <c r="O1192" s="247"/>
      <c r="P1192" s="247"/>
      <c r="Q1192" s="247"/>
      <c r="R1192" s="246">
        <f>IF(L1192="nio",0,IF(L1192&gt;0,L1192*J1192/X1192,0))*VLOOKUP(B1192,'2-Kosten per locatie'!$A$14:$C$56,3,FALSE)</f>
        <v>0</v>
      </c>
      <c r="S1192" s="246">
        <f>IF(L1192="nio",0,IF(M1192&gt;0,M1192*J1192/Y1192,0))*VLOOKUP(B1192,'2-Kosten per locatie'!$A$14:$C$56,3,FALSE)</f>
        <v>0</v>
      </c>
      <c r="T1192" s="246">
        <f>IF(L1192="nio",0,IF(N1192&gt;0,N1192*J1192/Z1192,0))*VLOOKUP(B1192,'2-Kosten per locatie'!$A$14:$C$56,3,FALSE)</f>
        <v>0</v>
      </c>
      <c r="U1192" s="246">
        <f>IF(L1192="nio",0,IF(O1192&gt;0,O1192*J1192/AA1192,0))*VLOOKUP(B1192,'2-Kosten per locatie'!$A$14:$C$56,3,FALSE)</f>
        <v>0</v>
      </c>
      <c r="V1192" s="246">
        <f>IF(L1192="nio",0,IF(P1192&gt;0,P1192*J1192/Z1192,0))*VLOOKUP(B1192,'2-Kosten per locatie'!$A$14:$C$56,3,FALSE)</f>
        <v>0</v>
      </c>
      <c r="W1192" s="246">
        <f>IF(L1192="nio",0,IF(Q1192&gt;0,Q1192*J1192/AA1192,0))*VLOOKUP(B1192,'2-Kosten per locatie'!$A$14:$C$56,3,FALSE)</f>
        <v>0</v>
      </c>
      <c r="X1192" s="337">
        <f>IF(L1192="nio",0,IF(L1192&gt;0,VLOOKUP(H1192,'3-Productie normen'!A:L,VLOOKUP(L1192,'3-Productie normen'!$B$35:$C$38,2,FALSE),FALSE)))</f>
        <v>0</v>
      </c>
      <c r="Y1192" s="337">
        <f t="shared" si="280"/>
        <v>0</v>
      </c>
      <c r="Z1192" s="337">
        <f t="shared" si="281"/>
        <v>0</v>
      </c>
      <c r="AA1192" s="337">
        <f t="shared" si="282"/>
        <v>0</v>
      </c>
      <c r="AB1192" s="338">
        <f>VLOOKUP(H1192,'3-Productie normen'!A:O,12,FALSE)</f>
        <v>0</v>
      </c>
      <c r="AC1192" s="338"/>
      <c r="AE1192" s="339">
        <f t="shared" si="278"/>
        <v>0</v>
      </c>
    </row>
    <row r="1193" spans="1:31" ht="14.1" customHeight="1">
      <c r="A1193" s="71">
        <v>1193</v>
      </c>
      <c r="B1193" s="298" t="s">
        <v>92</v>
      </c>
      <c r="C1193" s="298" t="s">
        <v>92</v>
      </c>
      <c r="D1193" s="538" t="s">
        <v>1239</v>
      </c>
      <c r="E1193" s="334" t="s">
        <v>1242</v>
      </c>
      <c r="F1193" s="513"/>
      <c r="G1193" s="314" t="s">
        <v>1240</v>
      </c>
      <c r="H1193" s="317" t="s">
        <v>148</v>
      </c>
      <c r="I1193" s="69"/>
      <c r="J1193" s="341">
        <v>0</v>
      </c>
      <c r="K1193" s="336">
        <f t="shared" si="279"/>
        <v>0</v>
      </c>
      <c r="L1193" s="247" t="s">
        <v>199</v>
      </c>
      <c r="M1193" s="247"/>
      <c r="N1193" s="247"/>
      <c r="O1193" s="247"/>
      <c r="P1193" s="247"/>
      <c r="Q1193" s="247"/>
      <c r="R1193" s="246">
        <f>IF(L1193="nio",0,IF(L1193&gt;0,L1193*J1193/X1193,0))*VLOOKUP(B1193,'2-Kosten per locatie'!$A$14:$C$56,3,FALSE)</f>
        <v>0</v>
      </c>
      <c r="S1193" s="246">
        <f>IF(L1193="nio",0,IF(M1193&gt;0,M1193*J1193/Y1193,0))*VLOOKUP(B1193,'2-Kosten per locatie'!$A$14:$C$56,3,FALSE)</f>
        <v>0</v>
      </c>
      <c r="T1193" s="246">
        <f>IF(L1193="nio",0,IF(N1193&gt;0,N1193*J1193/Z1193,0))*VLOOKUP(B1193,'2-Kosten per locatie'!$A$14:$C$56,3,FALSE)</f>
        <v>0</v>
      </c>
      <c r="U1193" s="246">
        <f>IF(L1193="nio",0,IF(O1193&gt;0,O1193*J1193/AA1193,0))*VLOOKUP(B1193,'2-Kosten per locatie'!$A$14:$C$56,3,FALSE)</f>
        <v>0</v>
      </c>
      <c r="V1193" s="246">
        <f>IF(L1193="nio",0,IF(P1193&gt;0,P1193*J1193/Z1193,0))*VLOOKUP(B1193,'2-Kosten per locatie'!$A$14:$C$56,3,FALSE)</f>
        <v>0</v>
      </c>
      <c r="W1193" s="246">
        <f>IF(L1193="nio",0,IF(Q1193&gt;0,Q1193*J1193/AA1193,0))*VLOOKUP(B1193,'2-Kosten per locatie'!$A$14:$C$56,3,FALSE)</f>
        <v>0</v>
      </c>
      <c r="X1193" s="337">
        <f>IF(L1193="nio",0,IF(L1193&gt;0,VLOOKUP(H1193,'3-Productie normen'!A:L,VLOOKUP(L1193,'3-Productie normen'!$B$35:$C$38,2,FALSE),FALSE)))</f>
        <v>0</v>
      </c>
      <c r="Y1193" s="337">
        <f t="shared" si="280"/>
        <v>0</v>
      </c>
      <c r="Z1193" s="337">
        <f t="shared" si="281"/>
        <v>0</v>
      </c>
      <c r="AA1193" s="337">
        <f t="shared" si="282"/>
        <v>0</v>
      </c>
      <c r="AB1193" s="338">
        <f>VLOOKUP(H1193,'3-Productie normen'!A:O,12,FALSE)</f>
        <v>0</v>
      </c>
      <c r="AC1193" s="338"/>
      <c r="AE1193" s="339">
        <f t="shared" si="278"/>
        <v>0</v>
      </c>
    </row>
    <row r="1194" spans="1:31" ht="14.1" customHeight="1">
      <c r="A1194" s="71">
        <v>1194</v>
      </c>
      <c r="B1194" s="298" t="s">
        <v>92</v>
      </c>
      <c r="C1194" s="298" t="s">
        <v>92</v>
      </c>
      <c r="D1194" s="538" t="s">
        <v>1239</v>
      </c>
      <c r="E1194" s="334" t="s">
        <v>1243</v>
      </c>
      <c r="F1194" s="513"/>
      <c r="G1194" s="314" t="s">
        <v>1240</v>
      </c>
      <c r="H1194" s="317" t="s">
        <v>148</v>
      </c>
      <c r="I1194" s="69"/>
      <c r="J1194" s="341">
        <v>0</v>
      </c>
      <c r="K1194" s="336">
        <f t="shared" si="279"/>
        <v>0</v>
      </c>
      <c r="L1194" s="247" t="s">
        <v>199</v>
      </c>
      <c r="M1194" s="247"/>
      <c r="N1194" s="247"/>
      <c r="O1194" s="247"/>
      <c r="P1194" s="247"/>
      <c r="Q1194" s="247"/>
      <c r="R1194" s="246">
        <f>IF(L1194="nio",0,IF(L1194&gt;0,L1194*J1194/X1194,0))*VLOOKUP(B1194,'2-Kosten per locatie'!$A$14:$C$56,3,FALSE)</f>
        <v>0</v>
      </c>
      <c r="S1194" s="246">
        <f>IF(L1194="nio",0,IF(M1194&gt;0,M1194*J1194/Y1194,0))*VLOOKUP(B1194,'2-Kosten per locatie'!$A$14:$C$56,3,FALSE)</f>
        <v>0</v>
      </c>
      <c r="T1194" s="246">
        <f>IF(L1194="nio",0,IF(N1194&gt;0,N1194*J1194/Z1194,0))*VLOOKUP(B1194,'2-Kosten per locatie'!$A$14:$C$56,3,FALSE)</f>
        <v>0</v>
      </c>
      <c r="U1194" s="246">
        <f>IF(L1194="nio",0,IF(O1194&gt;0,O1194*J1194/AA1194,0))*VLOOKUP(B1194,'2-Kosten per locatie'!$A$14:$C$56,3,FALSE)</f>
        <v>0</v>
      </c>
      <c r="V1194" s="246">
        <f>IF(L1194="nio",0,IF(P1194&gt;0,P1194*J1194/Z1194,0))*VLOOKUP(B1194,'2-Kosten per locatie'!$A$14:$C$56,3,FALSE)</f>
        <v>0</v>
      </c>
      <c r="W1194" s="246">
        <f>IF(L1194="nio",0,IF(Q1194&gt;0,Q1194*J1194/AA1194,0))*VLOOKUP(B1194,'2-Kosten per locatie'!$A$14:$C$56,3,FALSE)</f>
        <v>0</v>
      </c>
      <c r="X1194" s="337">
        <f>IF(L1194="nio",0,IF(L1194&gt;0,VLOOKUP(H1194,'3-Productie normen'!A:L,VLOOKUP(L1194,'3-Productie normen'!$B$35:$C$38,2,FALSE),FALSE)))</f>
        <v>0</v>
      </c>
      <c r="Y1194" s="337">
        <f t="shared" si="280"/>
        <v>0</v>
      </c>
      <c r="Z1194" s="337">
        <f t="shared" si="281"/>
        <v>0</v>
      </c>
      <c r="AA1194" s="337">
        <f t="shared" si="282"/>
        <v>0</v>
      </c>
      <c r="AB1194" s="338">
        <f>VLOOKUP(H1194,'3-Productie normen'!A:O,12,FALSE)</f>
        <v>0</v>
      </c>
      <c r="AC1194" s="338"/>
      <c r="AE1194" s="339">
        <f t="shared" si="278"/>
        <v>0</v>
      </c>
    </row>
    <row r="1195" spans="1:31" ht="14.1" customHeight="1">
      <c r="A1195" s="71">
        <v>1195</v>
      </c>
      <c r="B1195" s="298" t="s">
        <v>92</v>
      </c>
      <c r="C1195" s="298" t="s">
        <v>92</v>
      </c>
      <c r="D1195" s="538" t="s">
        <v>1239</v>
      </c>
      <c r="E1195" s="334" t="s">
        <v>1244</v>
      </c>
      <c r="F1195" s="513"/>
      <c r="G1195" s="314" t="s">
        <v>1240</v>
      </c>
      <c r="H1195" s="317" t="s">
        <v>148</v>
      </c>
      <c r="I1195" s="69"/>
      <c r="J1195" s="341">
        <v>0</v>
      </c>
      <c r="K1195" s="336">
        <f t="shared" si="279"/>
        <v>0</v>
      </c>
      <c r="L1195" s="247" t="s">
        <v>199</v>
      </c>
      <c r="M1195" s="247"/>
      <c r="N1195" s="247"/>
      <c r="O1195" s="247"/>
      <c r="P1195" s="247"/>
      <c r="Q1195" s="247"/>
      <c r="R1195" s="246">
        <f>IF(L1195="nio",0,IF(L1195&gt;0,L1195*J1195/X1195,0))*VLOOKUP(B1195,'2-Kosten per locatie'!$A$14:$C$56,3,FALSE)</f>
        <v>0</v>
      </c>
      <c r="S1195" s="246">
        <f>IF(L1195="nio",0,IF(M1195&gt;0,M1195*J1195/Y1195,0))*VLOOKUP(B1195,'2-Kosten per locatie'!$A$14:$C$56,3,FALSE)</f>
        <v>0</v>
      </c>
      <c r="T1195" s="246">
        <f>IF(L1195="nio",0,IF(N1195&gt;0,N1195*J1195/Z1195,0))*VLOOKUP(B1195,'2-Kosten per locatie'!$A$14:$C$56,3,FALSE)</f>
        <v>0</v>
      </c>
      <c r="U1195" s="246">
        <f>IF(L1195="nio",0,IF(O1195&gt;0,O1195*J1195/AA1195,0))*VLOOKUP(B1195,'2-Kosten per locatie'!$A$14:$C$56,3,FALSE)</f>
        <v>0</v>
      </c>
      <c r="V1195" s="246">
        <f>IF(L1195="nio",0,IF(P1195&gt;0,P1195*J1195/Z1195,0))*VLOOKUP(B1195,'2-Kosten per locatie'!$A$14:$C$56,3,FALSE)</f>
        <v>0</v>
      </c>
      <c r="W1195" s="246">
        <f>IF(L1195="nio",0,IF(Q1195&gt;0,Q1195*J1195/AA1195,0))*VLOOKUP(B1195,'2-Kosten per locatie'!$A$14:$C$56,3,FALSE)</f>
        <v>0</v>
      </c>
      <c r="X1195" s="337">
        <f>IF(L1195="nio",0,IF(L1195&gt;0,VLOOKUP(H1195,'3-Productie normen'!A:L,VLOOKUP(L1195,'3-Productie normen'!$B$35:$C$38,2,FALSE),FALSE)))</f>
        <v>0</v>
      </c>
      <c r="Y1195" s="337">
        <f t="shared" si="280"/>
        <v>0</v>
      </c>
      <c r="Z1195" s="337">
        <f t="shared" si="281"/>
        <v>0</v>
      </c>
      <c r="AA1195" s="337">
        <f t="shared" si="282"/>
        <v>0</v>
      </c>
      <c r="AB1195" s="338">
        <f>VLOOKUP(H1195,'3-Productie normen'!A:O,12,FALSE)</f>
        <v>0</v>
      </c>
      <c r="AC1195" s="338"/>
      <c r="AE1195" s="339">
        <f t="shared" si="278"/>
        <v>0</v>
      </c>
    </row>
    <row r="1196" spans="1:31" ht="14.1" customHeight="1">
      <c r="A1196" s="71">
        <v>1196</v>
      </c>
      <c r="B1196" s="298" t="s">
        <v>92</v>
      </c>
      <c r="C1196" s="298" t="s">
        <v>92</v>
      </c>
      <c r="D1196" s="538" t="s">
        <v>1239</v>
      </c>
      <c r="E1196" s="334" t="s">
        <v>746</v>
      </c>
      <c r="F1196" s="513"/>
      <c r="G1196" s="314" t="s">
        <v>1240</v>
      </c>
      <c r="H1196" s="317" t="s">
        <v>148</v>
      </c>
      <c r="I1196" s="69"/>
      <c r="J1196" s="341">
        <v>0</v>
      </c>
      <c r="K1196" s="336">
        <f t="shared" si="279"/>
        <v>0</v>
      </c>
      <c r="L1196" s="247" t="s">
        <v>199</v>
      </c>
      <c r="M1196" s="247"/>
      <c r="N1196" s="247"/>
      <c r="O1196" s="247"/>
      <c r="P1196" s="247"/>
      <c r="Q1196" s="247"/>
      <c r="R1196" s="246">
        <f>IF(L1196="nio",0,IF(L1196&gt;0,L1196*J1196/X1196,0))*VLOOKUP(B1196,'2-Kosten per locatie'!$A$14:$C$56,3,FALSE)</f>
        <v>0</v>
      </c>
      <c r="S1196" s="246">
        <f>IF(L1196="nio",0,IF(M1196&gt;0,M1196*J1196/Y1196,0))*VLOOKUP(B1196,'2-Kosten per locatie'!$A$14:$C$56,3,FALSE)</f>
        <v>0</v>
      </c>
      <c r="T1196" s="246">
        <f>IF(L1196="nio",0,IF(N1196&gt;0,N1196*J1196/Z1196,0))*VLOOKUP(B1196,'2-Kosten per locatie'!$A$14:$C$56,3,FALSE)</f>
        <v>0</v>
      </c>
      <c r="U1196" s="246">
        <f>IF(L1196="nio",0,IF(O1196&gt;0,O1196*J1196/AA1196,0))*VLOOKUP(B1196,'2-Kosten per locatie'!$A$14:$C$56,3,FALSE)</f>
        <v>0</v>
      </c>
      <c r="V1196" s="246">
        <f>IF(L1196="nio",0,IF(P1196&gt;0,P1196*J1196/Z1196,0))*VLOOKUP(B1196,'2-Kosten per locatie'!$A$14:$C$56,3,FALSE)</f>
        <v>0</v>
      </c>
      <c r="W1196" s="246">
        <f>IF(L1196="nio",0,IF(Q1196&gt;0,Q1196*J1196/AA1196,0))*VLOOKUP(B1196,'2-Kosten per locatie'!$A$14:$C$56,3,FALSE)</f>
        <v>0</v>
      </c>
      <c r="X1196" s="337">
        <f>IF(L1196="nio",0,IF(L1196&gt;0,VLOOKUP(H1196,'3-Productie normen'!A:L,VLOOKUP(L1196,'3-Productie normen'!$B$35:$C$38,2,FALSE),FALSE)))</f>
        <v>0</v>
      </c>
      <c r="Y1196" s="337">
        <f t="shared" si="280"/>
        <v>0</v>
      </c>
      <c r="Z1196" s="337">
        <f t="shared" si="281"/>
        <v>0</v>
      </c>
      <c r="AA1196" s="337">
        <f t="shared" si="282"/>
        <v>0</v>
      </c>
      <c r="AB1196" s="338">
        <f>VLOOKUP(H1196,'3-Productie normen'!A:O,12,FALSE)</f>
        <v>0</v>
      </c>
      <c r="AC1196" s="338"/>
      <c r="AE1196" s="339">
        <f t="shared" si="278"/>
        <v>0</v>
      </c>
    </row>
    <row r="1197" spans="1:31" ht="14.1" customHeight="1">
      <c r="A1197" s="71">
        <v>1197</v>
      </c>
      <c r="B1197" s="298" t="s">
        <v>92</v>
      </c>
      <c r="C1197" s="298" t="s">
        <v>92</v>
      </c>
      <c r="D1197" s="538" t="s">
        <v>1239</v>
      </c>
      <c r="E1197" s="334" t="s">
        <v>737</v>
      </c>
      <c r="F1197" s="513"/>
      <c r="G1197" s="314" t="s">
        <v>1240</v>
      </c>
      <c r="H1197" s="317" t="s">
        <v>148</v>
      </c>
      <c r="I1197" s="69"/>
      <c r="J1197" s="341">
        <v>0</v>
      </c>
      <c r="K1197" s="336">
        <f t="shared" si="279"/>
        <v>0</v>
      </c>
      <c r="L1197" s="247" t="s">
        <v>199</v>
      </c>
      <c r="M1197" s="247"/>
      <c r="N1197" s="247"/>
      <c r="O1197" s="247"/>
      <c r="P1197" s="247"/>
      <c r="Q1197" s="247"/>
      <c r="R1197" s="246">
        <f>IF(L1197="nio",0,IF(L1197&gt;0,L1197*J1197/X1197,0))*VLOOKUP(B1197,'2-Kosten per locatie'!$A$14:$C$56,3,FALSE)</f>
        <v>0</v>
      </c>
      <c r="S1197" s="246">
        <f>IF(L1197="nio",0,IF(M1197&gt;0,M1197*J1197/Y1197,0))*VLOOKUP(B1197,'2-Kosten per locatie'!$A$14:$C$56,3,FALSE)</f>
        <v>0</v>
      </c>
      <c r="T1197" s="246">
        <f>IF(L1197="nio",0,IF(N1197&gt;0,N1197*J1197/Z1197,0))*VLOOKUP(B1197,'2-Kosten per locatie'!$A$14:$C$56,3,FALSE)</f>
        <v>0</v>
      </c>
      <c r="U1197" s="246">
        <f>IF(L1197="nio",0,IF(O1197&gt;0,O1197*J1197/AA1197,0))*VLOOKUP(B1197,'2-Kosten per locatie'!$A$14:$C$56,3,FALSE)</f>
        <v>0</v>
      </c>
      <c r="V1197" s="246">
        <f>IF(L1197="nio",0,IF(P1197&gt;0,P1197*J1197/Z1197,0))*VLOOKUP(B1197,'2-Kosten per locatie'!$A$14:$C$56,3,FALSE)</f>
        <v>0</v>
      </c>
      <c r="W1197" s="246">
        <f>IF(L1197="nio",0,IF(Q1197&gt;0,Q1197*J1197/AA1197,0))*VLOOKUP(B1197,'2-Kosten per locatie'!$A$14:$C$56,3,FALSE)</f>
        <v>0</v>
      </c>
      <c r="X1197" s="337">
        <f>IF(L1197="nio",0,IF(L1197&gt;0,VLOOKUP(H1197,'3-Productie normen'!A:L,VLOOKUP(L1197,'3-Productie normen'!$B$35:$C$38,2,FALSE),FALSE)))</f>
        <v>0</v>
      </c>
      <c r="Y1197" s="337">
        <f t="shared" si="280"/>
        <v>0</v>
      </c>
      <c r="Z1197" s="337">
        <f t="shared" si="281"/>
        <v>0</v>
      </c>
      <c r="AA1197" s="337">
        <f t="shared" si="282"/>
        <v>0</v>
      </c>
      <c r="AB1197" s="338">
        <f>VLOOKUP(H1197,'3-Productie normen'!A:O,12,FALSE)</f>
        <v>0</v>
      </c>
      <c r="AC1197" s="338"/>
      <c r="AE1197" s="339">
        <f t="shared" si="278"/>
        <v>0</v>
      </c>
    </row>
    <row r="1198" spans="1:31" ht="14.1" customHeight="1">
      <c r="A1198" s="71">
        <v>1198</v>
      </c>
      <c r="B1198" s="298" t="s">
        <v>92</v>
      </c>
      <c r="C1198" s="298" t="s">
        <v>92</v>
      </c>
      <c r="D1198" s="538" t="s">
        <v>1239</v>
      </c>
      <c r="E1198" s="334" t="s">
        <v>734</v>
      </c>
      <c r="F1198" s="513"/>
      <c r="G1198" s="314" t="s">
        <v>1240</v>
      </c>
      <c r="H1198" s="317" t="s">
        <v>148</v>
      </c>
      <c r="I1198" s="69"/>
      <c r="J1198" s="341">
        <v>0</v>
      </c>
      <c r="K1198" s="336">
        <f t="shared" si="279"/>
        <v>0</v>
      </c>
      <c r="L1198" s="247" t="s">
        <v>199</v>
      </c>
      <c r="M1198" s="247"/>
      <c r="N1198" s="247"/>
      <c r="O1198" s="247"/>
      <c r="P1198" s="247"/>
      <c r="Q1198" s="247"/>
      <c r="R1198" s="246">
        <f>IF(L1198="nio",0,IF(L1198&gt;0,L1198*J1198/X1198,0))*VLOOKUP(B1198,'2-Kosten per locatie'!$A$14:$C$56,3,FALSE)</f>
        <v>0</v>
      </c>
      <c r="S1198" s="246">
        <f>IF(L1198="nio",0,IF(M1198&gt;0,M1198*J1198/Y1198,0))*VLOOKUP(B1198,'2-Kosten per locatie'!$A$14:$C$56,3,FALSE)</f>
        <v>0</v>
      </c>
      <c r="T1198" s="246">
        <f>IF(L1198="nio",0,IF(N1198&gt;0,N1198*J1198/Z1198,0))*VLOOKUP(B1198,'2-Kosten per locatie'!$A$14:$C$56,3,FALSE)</f>
        <v>0</v>
      </c>
      <c r="U1198" s="246">
        <f>IF(L1198="nio",0,IF(O1198&gt;0,O1198*J1198/AA1198,0))*VLOOKUP(B1198,'2-Kosten per locatie'!$A$14:$C$56,3,FALSE)</f>
        <v>0</v>
      </c>
      <c r="V1198" s="246">
        <f>IF(L1198="nio",0,IF(P1198&gt;0,P1198*J1198/Z1198,0))*VLOOKUP(B1198,'2-Kosten per locatie'!$A$14:$C$56,3,FALSE)</f>
        <v>0</v>
      </c>
      <c r="W1198" s="246">
        <f>IF(L1198="nio",0,IF(Q1198&gt;0,Q1198*J1198/AA1198,0))*VLOOKUP(B1198,'2-Kosten per locatie'!$A$14:$C$56,3,FALSE)</f>
        <v>0</v>
      </c>
      <c r="X1198" s="337">
        <f>IF(L1198="nio",0,IF(L1198&gt;0,VLOOKUP(H1198,'3-Productie normen'!A:L,VLOOKUP(L1198,'3-Productie normen'!$B$35:$C$38,2,FALSE),FALSE)))</f>
        <v>0</v>
      </c>
      <c r="Y1198" s="337">
        <f t="shared" si="280"/>
        <v>0</v>
      </c>
      <c r="Z1198" s="337">
        <f t="shared" si="281"/>
        <v>0</v>
      </c>
      <c r="AA1198" s="337">
        <f t="shared" si="282"/>
        <v>0</v>
      </c>
      <c r="AB1198" s="338">
        <f>VLOOKUP(H1198,'3-Productie normen'!A:O,12,FALSE)</f>
        <v>0</v>
      </c>
      <c r="AC1198" s="338"/>
      <c r="AE1198" s="339">
        <f t="shared" si="278"/>
        <v>0</v>
      </c>
    </row>
    <row r="1199" spans="1:31" ht="14.1" customHeight="1">
      <c r="A1199" s="71">
        <v>1199</v>
      </c>
      <c r="B1199" s="298" t="s">
        <v>92</v>
      </c>
      <c r="C1199" s="298" t="s">
        <v>92</v>
      </c>
      <c r="D1199" s="538" t="s">
        <v>1239</v>
      </c>
      <c r="E1199" s="334" t="s">
        <v>736</v>
      </c>
      <c r="F1199" s="513"/>
      <c r="G1199" s="314" t="s">
        <v>1245</v>
      </c>
      <c r="H1199" s="314" t="s">
        <v>146</v>
      </c>
      <c r="I1199" s="69" t="s">
        <v>332</v>
      </c>
      <c r="J1199" s="341">
        <v>3762.82</v>
      </c>
      <c r="K1199" s="336">
        <f t="shared" si="279"/>
        <v>104</v>
      </c>
      <c r="L1199" s="247">
        <v>104</v>
      </c>
      <c r="M1199" s="247"/>
      <c r="N1199" s="247"/>
      <c r="O1199" s="247"/>
      <c r="P1199" s="247"/>
      <c r="Q1199" s="247"/>
      <c r="R1199" s="246" t="e">
        <f>IF(L1199="nio",0,IF(L1199&gt;0,L1199*J1199/X1199,0))*VLOOKUP(B1199,'2-Kosten per locatie'!$A$14:$C$56,3,FALSE)</f>
        <v>#DIV/0!</v>
      </c>
      <c r="S1199" s="246">
        <f>IF(L1199="nio",0,IF(M1199&gt;0,M1199*J1199/Y1199,0))*VLOOKUP(B1199,'2-Kosten per locatie'!$A$14:$C$56,3,FALSE)</f>
        <v>0</v>
      </c>
      <c r="T1199" s="246">
        <f>IF(L1199="nio",0,IF(N1199&gt;0,N1199*J1199/Z1199,0))*VLOOKUP(B1199,'2-Kosten per locatie'!$A$14:$C$56,3,FALSE)</f>
        <v>0</v>
      </c>
      <c r="U1199" s="246">
        <f>IF(L1199="nio",0,IF(O1199&gt;0,O1199*J1199/AA1199,0))*VLOOKUP(B1199,'2-Kosten per locatie'!$A$14:$C$56,3,FALSE)</f>
        <v>0</v>
      </c>
      <c r="V1199" s="246">
        <f>IF(L1199="nio",0,IF(P1199&gt;0,P1199*J1199/Z1199,0))*VLOOKUP(B1199,'2-Kosten per locatie'!$A$14:$C$56,3,FALSE)</f>
        <v>0</v>
      </c>
      <c r="W1199" s="246">
        <f>IF(L1199="nio",0,IF(Q1199&gt;0,Q1199*J1199/AA1199,0))*VLOOKUP(B1199,'2-Kosten per locatie'!$A$14:$C$56,3,FALSE)</f>
        <v>0</v>
      </c>
      <c r="X1199" s="337">
        <f>IF(L1199="nio",0,IF(L1199&gt;0,VLOOKUP(H1199,'3-Productie normen'!A:L,VLOOKUP(L1199,'3-Productie normen'!$B$35:$C$38,2,FALSE),FALSE)))</f>
        <v>0</v>
      </c>
      <c r="Y1199" s="337">
        <f t="shared" si="280"/>
        <v>0</v>
      </c>
      <c r="Z1199" s="337">
        <f t="shared" si="281"/>
        <v>0</v>
      </c>
      <c r="AA1199" s="337">
        <f t="shared" si="282"/>
        <v>0</v>
      </c>
      <c r="AB1199" s="338" t="str">
        <f>VLOOKUP(H1199,'3-Productie normen'!A:O,12,FALSE)</f>
        <v>V</v>
      </c>
      <c r="AC1199" s="338"/>
      <c r="AE1199" s="339">
        <f t="shared" si="278"/>
        <v>391333.28</v>
      </c>
    </row>
    <row r="1200" spans="1:31" ht="14.1" customHeight="1">
      <c r="A1200" s="71">
        <v>1200</v>
      </c>
      <c r="B1200" s="298" t="s">
        <v>92</v>
      </c>
      <c r="C1200" s="298" t="s">
        <v>92</v>
      </c>
      <c r="D1200" s="538" t="s">
        <v>1239</v>
      </c>
      <c r="E1200" s="334" t="s">
        <v>1246</v>
      </c>
      <c r="F1200" s="513"/>
      <c r="G1200" s="314" t="s">
        <v>291</v>
      </c>
      <c r="H1200" s="314" t="s">
        <v>135</v>
      </c>
      <c r="I1200" s="69" t="s">
        <v>191</v>
      </c>
      <c r="J1200" s="341">
        <v>2.39</v>
      </c>
      <c r="K1200" s="336">
        <f t="shared" si="279"/>
        <v>255</v>
      </c>
      <c r="L1200" s="247">
        <v>255</v>
      </c>
      <c r="M1200" s="247"/>
      <c r="N1200" s="247"/>
      <c r="O1200" s="247"/>
      <c r="P1200" s="247"/>
      <c r="Q1200" s="247"/>
      <c r="R1200" s="246" t="e">
        <f>IF(L1200="nio",0,IF(L1200&gt;0,L1200*J1200/X1200,0))*VLOOKUP(B1200,'2-Kosten per locatie'!$A$14:$C$56,3,FALSE)</f>
        <v>#DIV/0!</v>
      </c>
      <c r="S1200" s="246">
        <f>IF(L1200="nio",0,IF(M1200&gt;0,M1200*J1200/Y1200,0))*VLOOKUP(B1200,'2-Kosten per locatie'!$A$14:$C$56,3,FALSE)</f>
        <v>0</v>
      </c>
      <c r="T1200" s="246">
        <f>IF(L1200="nio",0,IF(N1200&gt;0,N1200*J1200/Z1200,0))*VLOOKUP(B1200,'2-Kosten per locatie'!$A$14:$C$56,3,FALSE)</f>
        <v>0</v>
      </c>
      <c r="U1200" s="246">
        <f>IF(L1200="nio",0,IF(O1200&gt;0,O1200*J1200/AA1200,0))*VLOOKUP(B1200,'2-Kosten per locatie'!$A$14:$C$56,3,FALSE)</f>
        <v>0</v>
      </c>
      <c r="V1200" s="246">
        <f>IF(L1200="nio",0,IF(P1200&gt;0,P1200*J1200/Z1200,0))*VLOOKUP(B1200,'2-Kosten per locatie'!$A$14:$C$56,3,FALSE)</f>
        <v>0</v>
      </c>
      <c r="W1200" s="246">
        <f>IF(L1200="nio",0,IF(Q1200&gt;0,Q1200*J1200/AA1200,0))*VLOOKUP(B1200,'2-Kosten per locatie'!$A$14:$C$56,3,FALSE)</f>
        <v>0</v>
      </c>
      <c r="X1200" s="337">
        <f>IF(L1200="nio",0,IF(L1200&gt;0,VLOOKUP(H1200,'3-Productie normen'!A:L,VLOOKUP(L1200,'3-Productie normen'!$B$35:$C$38,2,FALSE),FALSE)))</f>
        <v>0</v>
      </c>
      <c r="Y1200" s="337">
        <f t="shared" si="280"/>
        <v>0</v>
      </c>
      <c r="Z1200" s="337">
        <f t="shared" si="281"/>
        <v>0</v>
      </c>
      <c r="AA1200" s="337">
        <f t="shared" si="282"/>
        <v>0</v>
      </c>
      <c r="AB1200" s="338" t="str">
        <f>VLOOKUP(H1200,'3-Productie normen'!A:O,12,FALSE)</f>
        <v>V</v>
      </c>
      <c r="AC1200" s="338"/>
      <c r="AE1200" s="339">
        <f t="shared" si="278"/>
        <v>609.45000000000005</v>
      </c>
    </row>
    <row r="1201" spans="1:31" ht="14.1" customHeight="1">
      <c r="A1201" s="71">
        <v>1201</v>
      </c>
      <c r="B1201" s="298" t="s">
        <v>92</v>
      </c>
      <c r="C1201" s="298" t="s">
        <v>92</v>
      </c>
      <c r="D1201" s="538" t="s">
        <v>1239</v>
      </c>
      <c r="E1201" s="334" t="s">
        <v>1247</v>
      </c>
      <c r="F1201" s="513"/>
      <c r="G1201" s="314" t="s">
        <v>310</v>
      </c>
      <c r="H1201" s="314" t="s">
        <v>128</v>
      </c>
      <c r="I1201" s="69" t="s">
        <v>191</v>
      </c>
      <c r="J1201" s="341">
        <v>27.71</v>
      </c>
      <c r="K1201" s="336">
        <f t="shared" si="279"/>
        <v>255</v>
      </c>
      <c r="L1201" s="247">
        <v>255</v>
      </c>
      <c r="M1201" s="247"/>
      <c r="N1201" s="247"/>
      <c r="O1201" s="247"/>
      <c r="P1201" s="247"/>
      <c r="Q1201" s="247"/>
      <c r="R1201" s="246" t="e">
        <f>IF(L1201="nio",0,IF(L1201&gt;0,L1201*J1201/X1201,0))*VLOOKUP(B1201,'2-Kosten per locatie'!$A$14:$C$56,3,FALSE)</f>
        <v>#DIV/0!</v>
      </c>
      <c r="S1201" s="246">
        <f>IF(L1201="nio",0,IF(M1201&gt;0,M1201*J1201/Y1201,0))*VLOOKUP(B1201,'2-Kosten per locatie'!$A$14:$C$56,3,FALSE)</f>
        <v>0</v>
      </c>
      <c r="T1201" s="246">
        <f>IF(L1201="nio",0,IF(N1201&gt;0,N1201*J1201/Z1201,0))*VLOOKUP(B1201,'2-Kosten per locatie'!$A$14:$C$56,3,FALSE)</f>
        <v>0</v>
      </c>
      <c r="U1201" s="246">
        <f>IF(L1201="nio",0,IF(O1201&gt;0,O1201*J1201/AA1201,0))*VLOOKUP(B1201,'2-Kosten per locatie'!$A$14:$C$56,3,FALSE)</f>
        <v>0</v>
      </c>
      <c r="V1201" s="246">
        <f>IF(L1201="nio",0,IF(P1201&gt;0,P1201*J1201/Z1201,0))*VLOOKUP(B1201,'2-Kosten per locatie'!$A$14:$C$56,3,FALSE)</f>
        <v>0</v>
      </c>
      <c r="W1201" s="246">
        <f>IF(L1201="nio",0,IF(Q1201&gt;0,Q1201*J1201/AA1201,0))*VLOOKUP(B1201,'2-Kosten per locatie'!$A$14:$C$56,3,FALSE)</f>
        <v>0</v>
      </c>
      <c r="X1201" s="337">
        <f>IF(L1201="nio",0,IF(L1201&gt;0,VLOOKUP(H1201,'3-Productie normen'!A:L,VLOOKUP(L1201,'3-Productie normen'!$B$35:$C$38,2,FALSE),FALSE)))</f>
        <v>0</v>
      </c>
      <c r="Y1201" s="337">
        <f t="shared" si="280"/>
        <v>0</v>
      </c>
      <c r="Z1201" s="337">
        <f t="shared" si="281"/>
        <v>0</v>
      </c>
      <c r="AA1201" s="337">
        <f t="shared" si="282"/>
        <v>0</v>
      </c>
      <c r="AB1201" s="338" t="str">
        <f>VLOOKUP(H1201,'3-Productie normen'!A:O,12,FALSE)</f>
        <v>B</v>
      </c>
      <c r="AC1201" s="338"/>
      <c r="AE1201" s="339">
        <f t="shared" si="278"/>
        <v>7066.05</v>
      </c>
    </row>
    <row r="1202" spans="1:31" ht="14.1" customHeight="1">
      <c r="A1202" s="71">
        <v>1202</v>
      </c>
      <c r="B1202" s="298" t="s">
        <v>92</v>
      </c>
      <c r="C1202" s="298" t="s">
        <v>92</v>
      </c>
      <c r="D1202" s="538" t="s">
        <v>1239</v>
      </c>
      <c r="E1202" s="334" t="s">
        <v>728</v>
      </c>
      <c r="F1202" s="513"/>
      <c r="G1202" s="314" t="s">
        <v>1240</v>
      </c>
      <c r="H1202" s="317" t="s">
        <v>148</v>
      </c>
      <c r="I1202" s="69"/>
      <c r="J1202" s="341">
        <v>0</v>
      </c>
      <c r="K1202" s="336">
        <f t="shared" si="279"/>
        <v>0</v>
      </c>
      <c r="L1202" s="247" t="s">
        <v>199</v>
      </c>
      <c r="M1202" s="247"/>
      <c r="N1202" s="247"/>
      <c r="O1202" s="247"/>
      <c r="P1202" s="247"/>
      <c r="Q1202" s="247"/>
      <c r="R1202" s="246">
        <f>IF(L1202="nio",0,IF(L1202&gt;0,L1202*J1202/X1202,0))*VLOOKUP(B1202,'2-Kosten per locatie'!$A$14:$C$56,3,FALSE)</f>
        <v>0</v>
      </c>
      <c r="S1202" s="246">
        <f>IF(L1202="nio",0,IF(M1202&gt;0,M1202*J1202/Y1202,0))*VLOOKUP(B1202,'2-Kosten per locatie'!$A$14:$C$56,3,FALSE)</f>
        <v>0</v>
      </c>
      <c r="T1202" s="246">
        <f>IF(L1202="nio",0,IF(N1202&gt;0,N1202*J1202/Z1202,0))*VLOOKUP(B1202,'2-Kosten per locatie'!$A$14:$C$56,3,FALSE)</f>
        <v>0</v>
      </c>
      <c r="U1202" s="246">
        <f>IF(L1202="nio",0,IF(O1202&gt;0,O1202*J1202/AA1202,0))*VLOOKUP(B1202,'2-Kosten per locatie'!$A$14:$C$56,3,FALSE)</f>
        <v>0</v>
      </c>
      <c r="V1202" s="246">
        <f>IF(L1202="nio",0,IF(P1202&gt;0,P1202*J1202/Z1202,0))*VLOOKUP(B1202,'2-Kosten per locatie'!$A$14:$C$56,3,FALSE)</f>
        <v>0</v>
      </c>
      <c r="W1202" s="246">
        <f>IF(L1202="nio",0,IF(Q1202&gt;0,Q1202*J1202/AA1202,0))*VLOOKUP(B1202,'2-Kosten per locatie'!$A$14:$C$56,3,FALSE)</f>
        <v>0</v>
      </c>
      <c r="X1202" s="337">
        <f>IF(L1202="nio",0,IF(L1202&gt;0,VLOOKUP(H1202,'3-Productie normen'!A:L,VLOOKUP(L1202,'3-Productie normen'!$B$35:$C$38,2,FALSE),FALSE)))</f>
        <v>0</v>
      </c>
      <c r="Y1202" s="337">
        <f t="shared" si="280"/>
        <v>0</v>
      </c>
      <c r="Z1202" s="337">
        <f t="shared" si="281"/>
        <v>0</v>
      </c>
      <c r="AA1202" s="337">
        <f t="shared" si="282"/>
        <v>0</v>
      </c>
      <c r="AB1202" s="338">
        <f>VLOOKUP(H1202,'3-Productie normen'!A:O,12,FALSE)</f>
        <v>0</v>
      </c>
      <c r="AC1202" s="338"/>
      <c r="AE1202" s="339">
        <f t="shared" si="278"/>
        <v>0</v>
      </c>
    </row>
    <row r="1203" spans="1:31" ht="14.1" customHeight="1">
      <c r="A1203" s="71">
        <v>1203</v>
      </c>
      <c r="B1203" s="298" t="s">
        <v>92</v>
      </c>
      <c r="C1203" s="298" t="s">
        <v>92</v>
      </c>
      <c r="D1203" s="538" t="s">
        <v>1239</v>
      </c>
      <c r="E1203" s="334" t="s">
        <v>1248</v>
      </c>
      <c r="F1203" s="513"/>
      <c r="G1203" s="314" t="s">
        <v>1249</v>
      </c>
      <c r="H1203" s="314" t="s">
        <v>138</v>
      </c>
      <c r="I1203" s="69" t="s">
        <v>225</v>
      </c>
      <c r="J1203" s="341">
        <v>21.99</v>
      </c>
      <c r="K1203" s="336">
        <f t="shared" si="279"/>
        <v>255</v>
      </c>
      <c r="L1203" s="247">
        <v>255</v>
      </c>
      <c r="M1203" s="247"/>
      <c r="N1203" s="247"/>
      <c r="O1203" s="247"/>
      <c r="P1203" s="247"/>
      <c r="Q1203" s="247"/>
      <c r="R1203" s="246" t="e">
        <f>IF(L1203="nio",0,IF(L1203&gt;0,L1203*J1203/X1203,0))*VLOOKUP(B1203,'2-Kosten per locatie'!$A$14:$C$56,3,FALSE)</f>
        <v>#DIV/0!</v>
      </c>
      <c r="S1203" s="246">
        <f>IF(L1203="nio",0,IF(M1203&gt;0,M1203*J1203/Y1203,0))*VLOOKUP(B1203,'2-Kosten per locatie'!$A$14:$C$56,3,FALSE)</f>
        <v>0</v>
      </c>
      <c r="T1203" s="246">
        <f>IF(L1203="nio",0,IF(N1203&gt;0,N1203*J1203/Z1203,0))*VLOOKUP(B1203,'2-Kosten per locatie'!$A$14:$C$56,3,FALSE)</f>
        <v>0</v>
      </c>
      <c r="U1203" s="246">
        <f>IF(L1203="nio",0,IF(O1203&gt;0,O1203*J1203/AA1203,0))*VLOOKUP(B1203,'2-Kosten per locatie'!$A$14:$C$56,3,FALSE)</f>
        <v>0</v>
      </c>
      <c r="V1203" s="246">
        <f>IF(L1203="nio",0,IF(P1203&gt;0,P1203*J1203/Z1203,0))*VLOOKUP(B1203,'2-Kosten per locatie'!$A$14:$C$56,3,FALSE)</f>
        <v>0</v>
      </c>
      <c r="W1203" s="246">
        <f>IF(L1203="nio",0,IF(Q1203&gt;0,Q1203*J1203/AA1203,0))*VLOOKUP(B1203,'2-Kosten per locatie'!$A$14:$C$56,3,FALSE)</f>
        <v>0</v>
      </c>
      <c r="X1203" s="337">
        <f>IF(L1203="nio",0,IF(L1203&gt;0,VLOOKUP(H1203,'3-Productie normen'!A:L,VLOOKUP(L1203,'3-Productie normen'!$B$35:$C$38,2,FALSE),FALSE)))</f>
        <v>0</v>
      </c>
      <c r="Y1203" s="337">
        <f t="shared" si="280"/>
        <v>0</v>
      </c>
      <c r="Z1203" s="337">
        <f t="shared" si="281"/>
        <v>0</v>
      </c>
      <c r="AA1203" s="337">
        <f t="shared" si="282"/>
        <v>0</v>
      </c>
      <c r="AB1203" s="338" t="str">
        <f>VLOOKUP(H1203,'3-Productie normen'!A:O,12,FALSE)</f>
        <v>V</v>
      </c>
      <c r="AC1203" s="338"/>
      <c r="AE1203" s="339">
        <f t="shared" si="278"/>
        <v>5607.45</v>
      </c>
    </row>
    <row r="1204" spans="1:31" ht="14.1" customHeight="1">
      <c r="A1204" s="71">
        <v>1204</v>
      </c>
      <c r="B1204" s="298" t="s">
        <v>92</v>
      </c>
      <c r="C1204" s="298" t="s">
        <v>92</v>
      </c>
      <c r="D1204" s="538" t="s">
        <v>1239</v>
      </c>
      <c r="E1204" s="334" t="s">
        <v>1250</v>
      </c>
      <c r="F1204" s="513"/>
      <c r="G1204" s="314" t="s">
        <v>291</v>
      </c>
      <c r="H1204" s="314" t="s">
        <v>135</v>
      </c>
      <c r="I1204" s="69" t="s">
        <v>225</v>
      </c>
      <c r="J1204" s="341">
        <v>44</v>
      </c>
      <c r="K1204" s="336">
        <f t="shared" si="279"/>
        <v>255</v>
      </c>
      <c r="L1204" s="247">
        <v>255</v>
      </c>
      <c r="M1204" s="247"/>
      <c r="N1204" s="247"/>
      <c r="O1204" s="247"/>
      <c r="P1204" s="247"/>
      <c r="Q1204" s="247"/>
      <c r="R1204" s="246" t="e">
        <f>IF(L1204="nio",0,IF(L1204&gt;0,L1204*J1204/X1204,0))*VLOOKUP(B1204,'2-Kosten per locatie'!$A$14:$C$56,3,FALSE)</f>
        <v>#DIV/0!</v>
      </c>
      <c r="S1204" s="246">
        <f>IF(L1204="nio",0,IF(M1204&gt;0,M1204*J1204/Y1204,0))*VLOOKUP(B1204,'2-Kosten per locatie'!$A$14:$C$56,3,FALSE)</f>
        <v>0</v>
      </c>
      <c r="T1204" s="246">
        <f>IF(L1204="nio",0,IF(N1204&gt;0,N1204*J1204/Z1204,0))*VLOOKUP(B1204,'2-Kosten per locatie'!$A$14:$C$56,3,FALSE)</f>
        <v>0</v>
      </c>
      <c r="U1204" s="246">
        <f>IF(L1204="nio",0,IF(O1204&gt;0,O1204*J1204/AA1204,0))*VLOOKUP(B1204,'2-Kosten per locatie'!$A$14:$C$56,3,FALSE)</f>
        <v>0</v>
      </c>
      <c r="V1204" s="246">
        <f>IF(L1204="nio",0,IF(P1204&gt;0,P1204*J1204/Z1204,0))*VLOOKUP(B1204,'2-Kosten per locatie'!$A$14:$C$56,3,FALSE)</f>
        <v>0</v>
      </c>
      <c r="W1204" s="246">
        <f>IF(L1204="nio",0,IF(Q1204&gt;0,Q1204*J1204/AA1204,0))*VLOOKUP(B1204,'2-Kosten per locatie'!$A$14:$C$56,3,FALSE)</f>
        <v>0</v>
      </c>
      <c r="X1204" s="337">
        <f>IF(L1204="nio",0,IF(L1204&gt;0,VLOOKUP(H1204,'3-Productie normen'!A:L,VLOOKUP(L1204,'3-Productie normen'!$B$35:$C$38,2,FALSE),FALSE)))</f>
        <v>0</v>
      </c>
      <c r="Y1204" s="337">
        <f t="shared" si="280"/>
        <v>0</v>
      </c>
      <c r="Z1204" s="337">
        <f t="shared" si="281"/>
        <v>0</v>
      </c>
      <c r="AA1204" s="337">
        <f t="shared" si="282"/>
        <v>0</v>
      </c>
      <c r="AB1204" s="338" t="str">
        <f>VLOOKUP(H1204,'3-Productie normen'!A:O,12,FALSE)</f>
        <v>V</v>
      </c>
      <c r="AC1204" s="338"/>
      <c r="AE1204" s="339">
        <f t="shared" si="278"/>
        <v>11220</v>
      </c>
    </row>
    <row r="1205" spans="1:31" ht="14.1" customHeight="1">
      <c r="A1205" s="71">
        <v>1205</v>
      </c>
      <c r="B1205" s="298" t="s">
        <v>92</v>
      </c>
      <c r="C1205" s="298" t="s">
        <v>92</v>
      </c>
      <c r="D1205" s="538" t="s">
        <v>1239</v>
      </c>
      <c r="E1205" s="334" t="s">
        <v>767</v>
      </c>
      <c r="F1205" s="513"/>
      <c r="G1205" s="314" t="s">
        <v>310</v>
      </c>
      <c r="H1205" s="314" t="s">
        <v>128</v>
      </c>
      <c r="I1205" s="69" t="s">
        <v>225</v>
      </c>
      <c r="J1205" s="341">
        <v>49.92</v>
      </c>
      <c r="K1205" s="336">
        <f t="shared" si="279"/>
        <v>255</v>
      </c>
      <c r="L1205" s="247">
        <v>255</v>
      </c>
      <c r="M1205" s="247"/>
      <c r="N1205" s="247"/>
      <c r="O1205" s="247"/>
      <c r="P1205" s="247"/>
      <c r="Q1205" s="247"/>
      <c r="R1205" s="246" t="e">
        <f>IF(L1205="nio",0,IF(L1205&gt;0,L1205*J1205/X1205,0))*VLOOKUP(B1205,'2-Kosten per locatie'!$A$14:$C$56,3,FALSE)</f>
        <v>#DIV/0!</v>
      </c>
      <c r="S1205" s="246">
        <f>IF(L1205="nio",0,IF(M1205&gt;0,M1205*J1205/Y1205,0))*VLOOKUP(B1205,'2-Kosten per locatie'!$A$14:$C$56,3,FALSE)</f>
        <v>0</v>
      </c>
      <c r="T1205" s="246">
        <f>IF(L1205="nio",0,IF(N1205&gt;0,N1205*J1205/Z1205,0))*VLOOKUP(B1205,'2-Kosten per locatie'!$A$14:$C$56,3,FALSE)</f>
        <v>0</v>
      </c>
      <c r="U1205" s="246">
        <f>IF(L1205="nio",0,IF(O1205&gt;0,O1205*J1205/AA1205,0))*VLOOKUP(B1205,'2-Kosten per locatie'!$A$14:$C$56,3,FALSE)</f>
        <v>0</v>
      </c>
      <c r="V1205" s="246">
        <f>IF(L1205="nio",0,IF(P1205&gt;0,P1205*J1205/Z1205,0))*VLOOKUP(B1205,'2-Kosten per locatie'!$A$14:$C$56,3,FALSE)</f>
        <v>0</v>
      </c>
      <c r="W1205" s="246">
        <f>IF(L1205="nio",0,IF(Q1205&gt;0,Q1205*J1205/AA1205,0))*VLOOKUP(B1205,'2-Kosten per locatie'!$A$14:$C$56,3,FALSE)</f>
        <v>0</v>
      </c>
      <c r="X1205" s="337">
        <f>IF(L1205="nio",0,IF(L1205&gt;0,VLOOKUP(H1205,'3-Productie normen'!A:L,VLOOKUP(L1205,'3-Productie normen'!$B$35:$C$38,2,FALSE),FALSE)))</f>
        <v>0</v>
      </c>
      <c r="Y1205" s="337">
        <f t="shared" si="280"/>
        <v>0</v>
      </c>
      <c r="Z1205" s="337">
        <f t="shared" si="281"/>
        <v>0</v>
      </c>
      <c r="AA1205" s="337">
        <f t="shared" si="282"/>
        <v>0</v>
      </c>
      <c r="AB1205" s="338" t="str">
        <f>VLOOKUP(H1205,'3-Productie normen'!A:O,12,FALSE)</f>
        <v>B</v>
      </c>
      <c r="AC1205" s="338"/>
      <c r="AE1205" s="339">
        <f t="shared" si="278"/>
        <v>12729.6</v>
      </c>
    </row>
    <row r="1206" spans="1:31" ht="14.1" customHeight="1">
      <c r="A1206" s="71">
        <v>1206</v>
      </c>
      <c r="B1206" s="298" t="s">
        <v>92</v>
      </c>
      <c r="C1206" s="298" t="s">
        <v>92</v>
      </c>
      <c r="D1206" s="538" t="s">
        <v>1239</v>
      </c>
      <c r="E1206" s="334" t="s">
        <v>1251</v>
      </c>
      <c r="F1206" s="513"/>
      <c r="G1206" s="314" t="s">
        <v>1240</v>
      </c>
      <c r="H1206" s="317" t="s">
        <v>148</v>
      </c>
      <c r="I1206" s="69"/>
      <c r="J1206" s="341">
        <v>0</v>
      </c>
      <c r="K1206" s="336">
        <f t="shared" si="279"/>
        <v>0</v>
      </c>
      <c r="L1206" s="247" t="s">
        <v>199</v>
      </c>
      <c r="M1206" s="247"/>
      <c r="N1206" s="247"/>
      <c r="O1206" s="247"/>
      <c r="P1206" s="247"/>
      <c r="Q1206" s="247"/>
      <c r="R1206" s="246">
        <f>IF(L1206="nio",0,IF(L1206&gt;0,L1206*J1206/X1206,0))*VLOOKUP(B1206,'2-Kosten per locatie'!$A$14:$C$56,3,FALSE)</f>
        <v>0</v>
      </c>
      <c r="S1206" s="246">
        <f>IF(L1206="nio",0,IF(M1206&gt;0,M1206*J1206/Y1206,0))*VLOOKUP(B1206,'2-Kosten per locatie'!$A$14:$C$56,3,FALSE)</f>
        <v>0</v>
      </c>
      <c r="T1206" s="246">
        <f>IF(L1206="nio",0,IF(N1206&gt;0,N1206*J1206/Z1206,0))*VLOOKUP(B1206,'2-Kosten per locatie'!$A$14:$C$56,3,FALSE)</f>
        <v>0</v>
      </c>
      <c r="U1206" s="246">
        <f>IF(L1206="nio",0,IF(O1206&gt;0,O1206*J1206/AA1206,0))*VLOOKUP(B1206,'2-Kosten per locatie'!$A$14:$C$56,3,FALSE)</f>
        <v>0</v>
      </c>
      <c r="V1206" s="246">
        <f>IF(L1206="nio",0,IF(P1206&gt;0,P1206*J1206/Z1206,0))*VLOOKUP(B1206,'2-Kosten per locatie'!$A$14:$C$56,3,FALSE)</f>
        <v>0</v>
      </c>
      <c r="W1206" s="246">
        <f>IF(L1206="nio",0,IF(Q1206&gt;0,Q1206*J1206/AA1206,0))*VLOOKUP(B1206,'2-Kosten per locatie'!$A$14:$C$56,3,FALSE)</f>
        <v>0</v>
      </c>
      <c r="X1206" s="337">
        <f>IF(L1206="nio",0,IF(L1206&gt;0,VLOOKUP(H1206,'3-Productie normen'!A:L,VLOOKUP(L1206,'3-Productie normen'!$B$35:$C$38,2,FALSE),FALSE)))</f>
        <v>0</v>
      </c>
      <c r="Y1206" s="337">
        <f t="shared" si="280"/>
        <v>0</v>
      </c>
      <c r="Z1206" s="337">
        <f t="shared" si="281"/>
        <v>0</v>
      </c>
      <c r="AA1206" s="337">
        <f t="shared" si="282"/>
        <v>0</v>
      </c>
      <c r="AB1206" s="338">
        <f>VLOOKUP(H1206,'3-Productie normen'!A:O,12,FALSE)</f>
        <v>0</v>
      </c>
      <c r="AC1206" s="338"/>
      <c r="AE1206" s="339">
        <f t="shared" si="278"/>
        <v>0</v>
      </c>
    </row>
    <row r="1207" spans="1:31" ht="14.1" customHeight="1">
      <c r="A1207" s="71">
        <v>1207</v>
      </c>
      <c r="B1207" s="298" t="s">
        <v>92</v>
      </c>
      <c r="C1207" s="298" t="s">
        <v>92</v>
      </c>
      <c r="D1207" s="538" t="s">
        <v>1239</v>
      </c>
      <c r="E1207" s="334" t="s">
        <v>1252</v>
      </c>
      <c r="F1207" s="513"/>
      <c r="G1207" s="314" t="s">
        <v>1240</v>
      </c>
      <c r="H1207" s="317" t="s">
        <v>148</v>
      </c>
      <c r="I1207" s="69"/>
      <c r="J1207" s="341">
        <v>0</v>
      </c>
      <c r="K1207" s="336">
        <f t="shared" si="279"/>
        <v>0</v>
      </c>
      <c r="L1207" s="247" t="s">
        <v>199</v>
      </c>
      <c r="M1207" s="247"/>
      <c r="N1207" s="247"/>
      <c r="O1207" s="247"/>
      <c r="P1207" s="247"/>
      <c r="Q1207" s="247"/>
      <c r="R1207" s="246">
        <f>IF(L1207="nio",0,IF(L1207&gt;0,L1207*J1207/X1207,0))*VLOOKUP(B1207,'2-Kosten per locatie'!$A$14:$C$56,3,FALSE)</f>
        <v>0</v>
      </c>
      <c r="S1207" s="246">
        <f>IF(L1207="nio",0,IF(M1207&gt;0,M1207*J1207/Y1207,0))*VLOOKUP(B1207,'2-Kosten per locatie'!$A$14:$C$56,3,FALSE)</f>
        <v>0</v>
      </c>
      <c r="T1207" s="246">
        <f>IF(L1207="nio",0,IF(N1207&gt;0,N1207*J1207/Z1207,0))*VLOOKUP(B1207,'2-Kosten per locatie'!$A$14:$C$56,3,FALSE)</f>
        <v>0</v>
      </c>
      <c r="U1207" s="246">
        <f>IF(L1207="nio",0,IF(O1207&gt;0,O1207*J1207/AA1207,0))*VLOOKUP(B1207,'2-Kosten per locatie'!$A$14:$C$56,3,FALSE)</f>
        <v>0</v>
      </c>
      <c r="V1207" s="246">
        <f>IF(L1207="nio",0,IF(P1207&gt;0,P1207*J1207/Z1207,0))*VLOOKUP(B1207,'2-Kosten per locatie'!$A$14:$C$56,3,FALSE)</f>
        <v>0</v>
      </c>
      <c r="W1207" s="246">
        <f>IF(L1207="nio",0,IF(Q1207&gt;0,Q1207*J1207/AA1207,0))*VLOOKUP(B1207,'2-Kosten per locatie'!$A$14:$C$56,3,FALSE)</f>
        <v>0</v>
      </c>
      <c r="X1207" s="337">
        <f>IF(L1207="nio",0,IF(L1207&gt;0,VLOOKUP(H1207,'3-Productie normen'!A:L,VLOOKUP(L1207,'3-Productie normen'!$B$35:$C$38,2,FALSE),FALSE)))</f>
        <v>0</v>
      </c>
      <c r="Y1207" s="337">
        <f t="shared" si="280"/>
        <v>0</v>
      </c>
      <c r="Z1207" s="337">
        <f t="shared" si="281"/>
        <v>0</v>
      </c>
      <c r="AA1207" s="337">
        <f t="shared" si="282"/>
        <v>0</v>
      </c>
      <c r="AB1207" s="338">
        <f>VLOOKUP(H1207,'3-Productie normen'!A:O,12,FALSE)</f>
        <v>0</v>
      </c>
      <c r="AC1207" s="338"/>
      <c r="AE1207" s="339">
        <f t="shared" si="278"/>
        <v>0</v>
      </c>
    </row>
    <row r="1208" spans="1:31" ht="14.1" customHeight="1">
      <c r="A1208" s="71">
        <v>1208</v>
      </c>
      <c r="B1208" s="298" t="s">
        <v>92</v>
      </c>
      <c r="C1208" s="298" t="s">
        <v>92</v>
      </c>
      <c r="D1208" s="538" t="s">
        <v>1239</v>
      </c>
      <c r="E1208" s="334" t="s">
        <v>719</v>
      </c>
      <c r="F1208" s="513"/>
      <c r="G1208" s="314" t="s">
        <v>310</v>
      </c>
      <c r="H1208" s="314" t="s">
        <v>128</v>
      </c>
      <c r="I1208" s="69" t="s">
        <v>225</v>
      </c>
      <c r="J1208" s="341">
        <v>29.91</v>
      </c>
      <c r="K1208" s="336">
        <f t="shared" si="279"/>
        <v>255</v>
      </c>
      <c r="L1208" s="247">
        <v>255</v>
      </c>
      <c r="M1208" s="247"/>
      <c r="N1208" s="247"/>
      <c r="O1208" s="247"/>
      <c r="P1208" s="247"/>
      <c r="Q1208" s="247"/>
      <c r="R1208" s="246" t="e">
        <f>IF(L1208="nio",0,IF(L1208&gt;0,L1208*J1208/X1208,0))*VLOOKUP(B1208,'2-Kosten per locatie'!$A$14:$C$56,3,FALSE)</f>
        <v>#DIV/0!</v>
      </c>
      <c r="S1208" s="246">
        <f>IF(L1208="nio",0,IF(M1208&gt;0,M1208*J1208/Y1208,0))*VLOOKUP(B1208,'2-Kosten per locatie'!$A$14:$C$56,3,FALSE)</f>
        <v>0</v>
      </c>
      <c r="T1208" s="246">
        <f>IF(L1208="nio",0,IF(N1208&gt;0,N1208*J1208/Z1208,0))*VLOOKUP(B1208,'2-Kosten per locatie'!$A$14:$C$56,3,FALSE)</f>
        <v>0</v>
      </c>
      <c r="U1208" s="246">
        <f>IF(L1208="nio",0,IF(O1208&gt;0,O1208*J1208/AA1208,0))*VLOOKUP(B1208,'2-Kosten per locatie'!$A$14:$C$56,3,FALSE)</f>
        <v>0</v>
      </c>
      <c r="V1208" s="246">
        <f>IF(L1208="nio",0,IF(P1208&gt;0,P1208*J1208/Z1208,0))*VLOOKUP(B1208,'2-Kosten per locatie'!$A$14:$C$56,3,FALSE)</f>
        <v>0</v>
      </c>
      <c r="W1208" s="246">
        <f>IF(L1208="nio",0,IF(Q1208&gt;0,Q1208*J1208/AA1208,0))*VLOOKUP(B1208,'2-Kosten per locatie'!$A$14:$C$56,3,FALSE)</f>
        <v>0</v>
      </c>
      <c r="X1208" s="337">
        <f>IF(L1208="nio",0,IF(L1208&gt;0,VLOOKUP(H1208,'3-Productie normen'!A:L,VLOOKUP(L1208,'3-Productie normen'!$B$35:$C$38,2,FALSE),FALSE)))</f>
        <v>0</v>
      </c>
      <c r="Y1208" s="337">
        <f t="shared" si="280"/>
        <v>0</v>
      </c>
      <c r="Z1208" s="337">
        <f t="shared" si="281"/>
        <v>0</v>
      </c>
      <c r="AA1208" s="337">
        <f t="shared" si="282"/>
        <v>0</v>
      </c>
      <c r="AB1208" s="338" t="str">
        <f>VLOOKUP(H1208,'3-Productie normen'!A:O,12,FALSE)</f>
        <v>B</v>
      </c>
      <c r="AC1208" s="338"/>
      <c r="AE1208" s="339">
        <f t="shared" si="278"/>
        <v>7627.05</v>
      </c>
    </row>
    <row r="1209" spans="1:31" ht="14.1" customHeight="1">
      <c r="A1209" s="71">
        <v>1209</v>
      </c>
      <c r="B1209" s="298" t="s">
        <v>92</v>
      </c>
      <c r="C1209" s="298" t="s">
        <v>92</v>
      </c>
      <c r="D1209" s="538" t="s">
        <v>1239</v>
      </c>
      <c r="E1209" s="334" t="s">
        <v>718</v>
      </c>
      <c r="F1209" s="513"/>
      <c r="G1209" s="314" t="s">
        <v>1240</v>
      </c>
      <c r="H1209" s="317" t="s">
        <v>148</v>
      </c>
      <c r="I1209" s="69"/>
      <c r="J1209" s="341">
        <v>0</v>
      </c>
      <c r="K1209" s="336">
        <f t="shared" si="279"/>
        <v>0</v>
      </c>
      <c r="L1209" s="247" t="s">
        <v>199</v>
      </c>
      <c r="M1209" s="247"/>
      <c r="N1209" s="247"/>
      <c r="O1209" s="247"/>
      <c r="P1209" s="247"/>
      <c r="Q1209" s="247"/>
      <c r="R1209" s="246">
        <f>IF(L1209="nio",0,IF(L1209&gt;0,L1209*J1209/X1209,0))*VLOOKUP(B1209,'2-Kosten per locatie'!$A$14:$C$56,3,FALSE)</f>
        <v>0</v>
      </c>
      <c r="S1209" s="246">
        <f>IF(L1209="nio",0,IF(M1209&gt;0,M1209*J1209/Y1209,0))*VLOOKUP(B1209,'2-Kosten per locatie'!$A$14:$C$56,3,FALSE)</f>
        <v>0</v>
      </c>
      <c r="T1209" s="246">
        <f>IF(L1209="nio",0,IF(N1209&gt;0,N1209*J1209/Z1209,0))*VLOOKUP(B1209,'2-Kosten per locatie'!$A$14:$C$56,3,FALSE)</f>
        <v>0</v>
      </c>
      <c r="U1209" s="246">
        <f>IF(L1209="nio",0,IF(O1209&gt;0,O1209*J1209/AA1209,0))*VLOOKUP(B1209,'2-Kosten per locatie'!$A$14:$C$56,3,FALSE)</f>
        <v>0</v>
      </c>
      <c r="V1209" s="246">
        <f>IF(L1209="nio",0,IF(P1209&gt;0,P1209*J1209/Z1209,0))*VLOOKUP(B1209,'2-Kosten per locatie'!$A$14:$C$56,3,FALSE)</f>
        <v>0</v>
      </c>
      <c r="W1209" s="246">
        <f>IF(L1209="nio",0,IF(Q1209&gt;0,Q1209*J1209/AA1209,0))*VLOOKUP(B1209,'2-Kosten per locatie'!$A$14:$C$56,3,FALSE)</f>
        <v>0</v>
      </c>
      <c r="X1209" s="337">
        <f>IF(L1209="nio",0,IF(L1209&gt;0,VLOOKUP(H1209,'3-Productie normen'!A:L,VLOOKUP(L1209,'3-Productie normen'!$B$35:$C$38,2,FALSE),FALSE)))</f>
        <v>0</v>
      </c>
      <c r="Y1209" s="337">
        <f t="shared" si="280"/>
        <v>0</v>
      </c>
      <c r="Z1209" s="337">
        <f t="shared" si="281"/>
        <v>0</v>
      </c>
      <c r="AA1209" s="337">
        <f t="shared" si="282"/>
        <v>0</v>
      </c>
      <c r="AB1209" s="338">
        <f>VLOOKUP(H1209,'3-Productie normen'!A:O,12,FALSE)</f>
        <v>0</v>
      </c>
      <c r="AC1209" s="338"/>
      <c r="AE1209" s="339">
        <f t="shared" si="278"/>
        <v>0</v>
      </c>
    </row>
    <row r="1210" spans="1:31" ht="14.1" customHeight="1">
      <c r="A1210" s="71">
        <v>1210</v>
      </c>
      <c r="B1210" s="298" t="s">
        <v>92</v>
      </c>
      <c r="C1210" s="298" t="s">
        <v>92</v>
      </c>
      <c r="D1210" s="538" t="s">
        <v>1239</v>
      </c>
      <c r="E1210" s="334" t="s">
        <v>1253</v>
      </c>
      <c r="F1210" s="513"/>
      <c r="G1210" s="314" t="s">
        <v>554</v>
      </c>
      <c r="H1210" s="317" t="s">
        <v>148</v>
      </c>
      <c r="I1210" s="69"/>
      <c r="J1210" s="341">
        <v>3.38</v>
      </c>
      <c r="K1210" s="336">
        <f t="shared" si="279"/>
        <v>0</v>
      </c>
      <c r="L1210" s="247" t="s">
        <v>199</v>
      </c>
      <c r="M1210" s="247"/>
      <c r="N1210" s="247"/>
      <c r="O1210" s="247"/>
      <c r="P1210" s="247"/>
      <c r="Q1210" s="247"/>
      <c r="R1210" s="246">
        <f>IF(L1210="nio",0,IF(L1210&gt;0,L1210*J1210/X1210,0))*VLOOKUP(B1210,'2-Kosten per locatie'!$A$14:$C$56,3,FALSE)</f>
        <v>0</v>
      </c>
      <c r="S1210" s="246">
        <f>IF(L1210="nio",0,IF(M1210&gt;0,M1210*J1210/Y1210,0))*VLOOKUP(B1210,'2-Kosten per locatie'!$A$14:$C$56,3,FALSE)</f>
        <v>0</v>
      </c>
      <c r="T1210" s="246">
        <f>IF(L1210="nio",0,IF(N1210&gt;0,N1210*J1210/Z1210,0))*VLOOKUP(B1210,'2-Kosten per locatie'!$A$14:$C$56,3,FALSE)</f>
        <v>0</v>
      </c>
      <c r="U1210" s="246">
        <f>IF(L1210="nio",0,IF(O1210&gt;0,O1210*J1210/AA1210,0))*VLOOKUP(B1210,'2-Kosten per locatie'!$A$14:$C$56,3,FALSE)</f>
        <v>0</v>
      </c>
      <c r="V1210" s="246">
        <f>IF(L1210="nio",0,IF(P1210&gt;0,P1210*J1210/Z1210,0))*VLOOKUP(B1210,'2-Kosten per locatie'!$A$14:$C$56,3,FALSE)</f>
        <v>0</v>
      </c>
      <c r="W1210" s="246">
        <f>IF(L1210="nio",0,IF(Q1210&gt;0,Q1210*J1210/AA1210,0))*VLOOKUP(B1210,'2-Kosten per locatie'!$A$14:$C$56,3,FALSE)</f>
        <v>0</v>
      </c>
      <c r="X1210" s="337">
        <f>IF(L1210="nio",0,IF(L1210&gt;0,VLOOKUP(H1210,'3-Productie normen'!A:L,VLOOKUP(L1210,'3-Productie normen'!$B$35:$C$38,2,FALSE),FALSE)))</f>
        <v>0</v>
      </c>
      <c r="Y1210" s="337">
        <f t="shared" si="280"/>
        <v>0</v>
      </c>
      <c r="Z1210" s="337">
        <f t="shared" si="281"/>
        <v>0</v>
      </c>
      <c r="AA1210" s="337">
        <f t="shared" si="282"/>
        <v>0</v>
      </c>
      <c r="AB1210" s="338">
        <f>VLOOKUP(H1210,'3-Productie normen'!A:O,12,FALSE)</f>
        <v>0</v>
      </c>
      <c r="AC1210" s="338"/>
      <c r="AE1210" s="339">
        <f t="shared" si="278"/>
        <v>0</v>
      </c>
    </row>
    <row r="1211" spans="1:31" ht="14.1" customHeight="1">
      <c r="A1211" s="71">
        <v>1211</v>
      </c>
      <c r="B1211" s="298" t="s">
        <v>92</v>
      </c>
      <c r="C1211" s="298" t="s">
        <v>92</v>
      </c>
      <c r="D1211" s="538" t="s">
        <v>1239</v>
      </c>
      <c r="E1211" s="334" t="s">
        <v>1254</v>
      </c>
      <c r="F1211" s="513"/>
      <c r="G1211" s="314" t="s">
        <v>285</v>
      </c>
      <c r="H1211" s="314" t="s">
        <v>141</v>
      </c>
      <c r="I1211" s="69" t="s">
        <v>195</v>
      </c>
      <c r="J1211" s="341">
        <v>7.61</v>
      </c>
      <c r="K1211" s="336">
        <f t="shared" si="279"/>
        <v>510</v>
      </c>
      <c r="L1211" s="247">
        <v>255</v>
      </c>
      <c r="M1211" s="247">
        <v>255</v>
      </c>
      <c r="N1211" s="247"/>
      <c r="O1211" s="247"/>
      <c r="P1211" s="247"/>
      <c r="Q1211" s="247"/>
      <c r="R1211" s="246" t="e">
        <f>IF(L1211="nio",0,IF(L1211&gt;0,L1211*J1211/X1211,0))*VLOOKUP(B1211,'2-Kosten per locatie'!$A$14:$C$56,3,FALSE)</f>
        <v>#DIV/0!</v>
      </c>
      <c r="S1211" s="246" t="e">
        <f>IF(L1211="nio",0,IF(M1211&gt;0,M1211*J1211/Y1211,0))*VLOOKUP(B1211,'2-Kosten per locatie'!$A$14:$C$56,3,FALSE)</f>
        <v>#DIV/0!</v>
      </c>
      <c r="T1211" s="246">
        <f>IF(L1211="nio",0,IF(N1211&gt;0,N1211*J1211/Z1211,0))*VLOOKUP(B1211,'2-Kosten per locatie'!$A$14:$C$56,3,FALSE)</f>
        <v>0</v>
      </c>
      <c r="U1211" s="246">
        <f>IF(L1211="nio",0,IF(O1211&gt;0,O1211*J1211/AA1211,0))*VLOOKUP(B1211,'2-Kosten per locatie'!$A$14:$C$56,3,FALSE)</f>
        <v>0</v>
      </c>
      <c r="V1211" s="246">
        <f>IF(L1211="nio",0,IF(P1211&gt;0,P1211*J1211/Z1211,0))*VLOOKUP(B1211,'2-Kosten per locatie'!$A$14:$C$56,3,FALSE)</f>
        <v>0</v>
      </c>
      <c r="W1211" s="246">
        <f>IF(L1211="nio",0,IF(Q1211&gt;0,Q1211*J1211/AA1211,0))*VLOOKUP(B1211,'2-Kosten per locatie'!$A$14:$C$56,3,FALSE)</f>
        <v>0</v>
      </c>
      <c r="X1211" s="337">
        <f>IF(L1211="nio",0,IF(L1211&gt;0,VLOOKUP(H1211,'3-Productie normen'!A:L,VLOOKUP(L1211,'3-Productie normen'!$B$35:$C$38,2,FALSE),FALSE)))</f>
        <v>0</v>
      </c>
      <c r="Y1211" s="337">
        <f t="shared" si="280"/>
        <v>0</v>
      </c>
      <c r="Z1211" s="337">
        <f t="shared" si="281"/>
        <v>0</v>
      </c>
      <c r="AA1211" s="337">
        <f t="shared" si="282"/>
        <v>0</v>
      </c>
      <c r="AB1211" s="338" t="str">
        <f>VLOOKUP(H1211,'3-Productie normen'!A:O,12,FALSE)</f>
        <v>S</v>
      </c>
      <c r="AC1211" s="338"/>
      <c r="AE1211" s="339">
        <f t="shared" si="278"/>
        <v>3881.1000000000004</v>
      </c>
    </row>
    <row r="1212" spans="1:31" ht="14.1" customHeight="1">
      <c r="A1212" s="71">
        <v>1212</v>
      </c>
      <c r="B1212" s="298" t="s">
        <v>92</v>
      </c>
      <c r="C1212" s="298" t="s">
        <v>92</v>
      </c>
      <c r="D1212" s="538" t="s">
        <v>1239</v>
      </c>
      <c r="E1212" s="334" t="s">
        <v>1255</v>
      </c>
      <c r="F1212" s="513"/>
      <c r="G1212" s="314" t="s">
        <v>554</v>
      </c>
      <c r="H1212" s="317" t="s">
        <v>148</v>
      </c>
      <c r="I1212" s="69"/>
      <c r="J1212" s="341">
        <v>6.96</v>
      </c>
      <c r="K1212" s="336">
        <f t="shared" si="279"/>
        <v>0</v>
      </c>
      <c r="L1212" s="247" t="s">
        <v>199</v>
      </c>
      <c r="M1212" s="247"/>
      <c r="N1212" s="247"/>
      <c r="O1212" s="247"/>
      <c r="P1212" s="247"/>
      <c r="Q1212" s="247"/>
      <c r="R1212" s="246">
        <f>IF(L1212="nio",0,IF(L1212&gt;0,L1212*J1212/X1212,0))*VLOOKUP(B1212,'2-Kosten per locatie'!$A$14:$C$56,3,FALSE)</f>
        <v>0</v>
      </c>
      <c r="S1212" s="246">
        <f>IF(L1212="nio",0,IF(M1212&gt;0,M1212*J1212/Y1212,0))*VLOOKUP(B1212,'2-Kosten per locatie'!$A$14:$C$56,3,FALSE)</f>
        <v>0</v>
      </c>
      <c r="T1212" s="246">
        <f>IF(L1212="nio",0,IF(N1212&gt;0,N1212*J1212/Z1212,0))*VLOOKUP(B1212,'2-Kosten per locatie'!$A$14:$C$56,3,FALSE)</f>
        <v>0</v>
      </c>
      <c r="U1212" s="246">
        <f>IF(L1212="nio",0,IF(O1212&gt;0,O1212*J1212/AA1212,0))*VLOOKUP(B1212,'2-Kosten per locatie'!$A$14:$C$56,3,FALSE)</f>
        <v>0</v>
      </c>
      <c r="V1212" s="246">
        <f>IF(L1212="nio",0,IF(P1212&gt;0,P1212*J1212/Z1212,0))*VLOOKUP(B1212,'2-Kosten per locatie'!$A$14:$C$56,3,FALSE)</f>
        <v>0</v>
      </c>
      <c r="W1212" s="246">
        <f>IF(L1212="nio",0,IF(Q1212&gt;0,Q1212*J1212/AA1212,0))*VLOOKUP(B1212,'2-Kosten per locatie'!$A$14:$C$56,3,FALSE)</f>
        <v>0</v>
      </c>
      <c r="X1212" s="337">
        <f>IF(L1212="nio",0,IF(L1212&gt;0,VLOOKUP(H1212,'3-Productie normen'!A:L,VLOOKUP(L1212,'3-Productie normen'!$B$35:$C$38,2,FALSE),FALSE)))</f>
        <v>0</v>
      </c>
      <c r="Y1212" s="337">
        <f t="shared" si="280"/>
        <v>0</v>
      </c>
      <c r="Z1212" s="337">
        <f t="shared" si="281"/>
        <v>0</v>
      </c>
      <c r="AA1212" s="337">
        <f t="shared" si="282"/>
        <v>0</v>
      </c>
      <c r="AB1212" s="338">
        <f>VLOOKUP(H1212,'3-Productie normen'!A:O,12,FALSE)</f>
        <v>0</v>
      </c>
      <c r="AC1212" s="338"/>
      <c r="AE1212" s="339">
        <f t="shared" si="278"/>
        <v>0</v>
      </c>
    </row>
    <row r="1213" spans="1:31" ht="14.1" customHeight="1">
      <c r="A1213" s="71">
        <v>1213</v>
      </c>
      <c r="B1213" s="298" t="s">
        <v>92</v>
      </c>
      <c r="C1213" s="298" t="s">
        <v>92</v>
      </c>
      <c r="D1213" s="538" t="s">
        <v>1239</v>
      </c>
      <c r="E1213" s="334" t="s">
        <v>716</v>
      </c>
      <c r="F1213" s="513"/>
      <c r="G1213" s="314" t="s">
        <v>291</v>
      </c>
      <c r="H1213" s="317" t="s">
        <v>148</v>
      </c>
      <c r="I1213" s="69"/>
      <c r="J1213" s="341">
        <v>2.71</v>
      </c>
      <c r="K1213" s="336">
        <f t="shared" si="279"/>
        <v>0</v>
      </c>
      <c r="L1213" s="247" t="s">
        <v>199</v>
      </c>
      <c r="M1213" s="247"/>
      <c r="N1213" s="247"/>
      <c r="O1213" s="247"/>
      <c r="P1213" s="247"/>
      <c r="Q1213" s="247"/>
      <c r="R1213" s="246">
        <f>IF(L1213="nio",0,IF(L1213&gt;0,L1213*J1213/X1213,0))*VLOOKUP(B1213,'2-Kosten per locatie'!$A$14:$C$56,3,FALSE)</f>
        <v>0</v>
      </c>
      <c r="S1213" s="246">
        <f>IF(L1213="nio",0,IF(M1213&gt;0,M1213*J1213/Y1213,0))*VLOOKUP(B1213,'2-Kosten per locatie'!$A$14:$C$56,3,FALSE)</f>
        <v>0</v>
      </c>
      <c r="T1213" s="246">
        <f>IF(L1213="nio",0,IF(N1213&gt;0,N1213*J1213/Z1213,0))*VLOOKUP(B1213,'2-Kosten per locatie'!$A$14:$C$56,3,FALSE)</f>
        <v>0</v>
      </c>
      <c r="U1213" s="246">
        <f>IF(L1213="nio",0,IF(O1213&gt;0,O1213*J1213/AA1213,0))*VLOOKUP(B1213,'2-Kosten per locatie'!$A$14:$C$56,3,FALSE)</f>
        <v>0</v>
      </c>
      <c r="V1213" s="246">
        <f>IF(L1213="nio",0,IF(P1213&gt;0,P1213*J1213/Z1213,0))*VLOOKUP(B1213,'2-Kosten per locatie'!$A$14:$C$56,3,FALSE)</f>
        <v>0</v>
      </c>
      <c r="W1213" s="246">
        <f>IF(L1213="nio",0,IF(Q1213&gt;0,Q1213*J1213/AA1213,0))*VLOOKUP(B1213,'2-Kosten per locatie'!$A$14:$C$56,3,FALSE)</f>
        <v>0</v>
      </c>
      <c r="X1213" s="337">
        <f>IF(L1213="nio",0,IF(L1213&gt;0,VLOOKUP(H1213,'3-Productie normen'!A:L,VLOOKUP(L1213,'3-Productie normen'!$B$35:$C$38,2,FALSE),FALSE)))</f>
        <v>0</v>
      </c>
      <c r="Y1213" s="337">
        <f t="shared" si="280"/>
        <v>0</v>
      </c>
      <c r="Z1213" s="337">
        <f t="shared" si="281"/>
        <v>0</v>
      </c>
      <c r="AA1213" s="337">
        <f t="shared" si="282"/>
        <v>0</v>
      </c>
      <c r="AB1213" s="338">
        <f>VLOOKUP(H1213,'3-Productie normen'!A:O,12,FALSE)</f>
        <v>0</v>
      </c>
      <c r="AC1213" s="338"/>
      <c r="AE1213" s="339">
        <f t="shared" si="278"/>
        <v>0</v>
      </c>
    </row>
    <row r="1214" spans="1:31" ht="14.1" customHeight="1">
      <c r="A1214" s="71">
        <v>1214</v>
      </c>
      <c r="B1214" s="298" t="s">
        <v>92</v>
      </c>
      <c r="C1214" s="298" t="s">
        <v>92</v>
      </c>
      <c r="D1214" s="538" t="s">
        <v>1239</v>
      </c>
      <c r="E1214" s="334" t="s">
        <v>1256</v>
      </c>
      <c r="F1214" s="513"/>
      <c r="G1214" s="314" t="s">
        <v>1257</v>
      </c>
      <c r="H1214" s="317" t="s">
        <v>148</v>
      </c>
      <c r="I1214" s="69"/>
      <c r="J1214" s="341">
        <v>8.66</v>
      </c>
      <c r="K1214" s="336">
        <f t="shared" si="279"/>
        <v>0</v>
      </c>
      <c r="L1214" s="247" t="s">
        <v>199</v>
      </c>
      <c r="M1214" s="247"/>
      <c r="N1214" s="247"/>
      <c r="O1214" s="247"/>
      <c r="P1214" s="247"/>
      <c r="Q1214" s="247"/>
      <c r="R1214" s="246">
        <f>IF(L1214="nio",0,IF(L1214&gt;0,L1214*J1214/X1214,0))*VLOOKUP(B1214,'2-Kosten per locatie'!$A$14:$C$56,3,FALSE)</f>
        <v>0</v>
      </c>
      <c r="S1214" s="246">
        <f>IF(L1214="nio",0,IF(M1214&gt;0,M1214*J1214/Y1214,0))*VLOOKUP(B1214,'2-Kosten per locatie'!$A$14:$C$56,3,FALSE)</f>
        <v>0</v>
      </c>
      <c r="T1214" s="246">
        <f>IF(L1214="nio",0,IF(N1214&gt;0,N1214*J1214/Z1214,0))*VLOOKUP(B1214,'2-Kosten per locatie'!$A$14:$C$56,3,FALSE)</f>
        <v>0</v>
      </c>
      <c r="U1214" s="246">
        <f>IF(L1214="nio",0,IF(O1214&gt;0,O1214*J1214/AA1214,0))*VLOOKUP(B1214,'2-Kosten per locatie'!$A$14:$C$56,3,FALSE)</f>
        <v>0</v>
      </c>
      <c r="V1214" s="246">
        <f>IF(L1214="nio",0,IF(P1214&gt;0,P1214*J1214/Z1214,0))*VLOOKUP(B1214,'2-Kosten per locatie'!$A$14:$C$56,3,FALSE)</f>
        <v>0</v>
      </c>
      <c r="W1214" s="246">
        <f>IF(L1214="nio",0,IF(Q1214&gt;0,Q1214*J1214/AA1214,0))*VLOOKUP(B1214,'2-Kosten per locatie'!$A$14:$C$56,3,FALSE)</f>
        <v>0</v>
      </c>
      <c r="X1214" s="337">
        <f>IF(L1214="nio",0,IF(L1214&gt;0,VLOOKUP(H1214,'3-Productie normen'!A:L,VLOOKUP(L1214,'3-Productie normen'!$B$35:$C$38,2,FALSE),FALSE)))</f>
        <v>0</v>
      </c>
      <c r="Y1214" s="337">
        <f t="shared" si="280"/>
        <v>0</v>
      </c>
      <c r="Z1214" s="337">
        <f t="shared" si="281"/>
        <v>0</v>
      </c>
      <c r="AA1214" s="337">
        <f t="shared" si="282"/>
        <v>0</v>
      </c>
      <c r="AB1214" s="338">
        <f>VLOOKUP(H1214,'3-Productie normen'!A:O,12,FALSE)</f>
        <v>0</v>
      </c>
      <c r="AC1214" s="338"/>
      <c r="AE1214" s="339">
        <f t="shared" si="278"/>
        <v>0</v>
      </c>
    </row>
    <row r="1215" spans="1:31" ht="14.1" customHeight="1">
      <c r="A1215" s="71">
        <v>1215</v>
      </c>
      <c r="B1215" s="298" t="s">
        <v>92</v>
      </c>
      <c r="C1215" s="298" t="s">
        <v>92</v>
      </c>
      <c r="D1215" s="538" t="s">
        <v>1239</v>
      </c>
      <c r="E1215" s="334" t="s">
        <v>713</v>
      </c>
      <c r="F1215" s="513"/>
      <c r="G1215" s="314" t="s">
        <v>549</v>
      </c>
      <c r="H1215" s="317" t="s">
        <v>148</v>
      </c>
      <c r="I1215" s="69"/>
      <c r="J1215" s="341">
        <v>36.78</v>
      </c>
      <c r="K1215" s="336">
        <f t="shared" si="279"/>
        <v>0</v>
      </c>
      <c r="L1215" s="247" t="s">
        <v>199</v>
      </c>
      <c r="M1215" s="247"/>
      <c r="N1215" s="247"/>
      <c r="O1215" s="247"/>
      <c r="P1215" s="247"/>
      <c r="Q1215" s="247"/>
      <c r="R1215" s="246">
        <f>IF(L1215="nio",0,IF(L1215&gt;0,L1215*J1215/X1215,0))*VLOOKUP(B1215,'2-Kosten per locatie'!$A$14:$C$56,3,FALSE)</f>
        <v>0</v>
      </c>
      <c r="S1215" s="246">
        <f>IF(L1215="nio",0,IF(M1215&gt;0,M1215*J1215/Y1215,0))*VLOOKUP(B1215,'2-Kosten per locatie'!$A$14:$C$56,3,FALSE)</f>
        <v>0</v>
      </c>
      <c r="T1215" s="246">
        <f>IF(L1215="nio",0,IF(N1215&gt;0,N1215*J1215/Z1215,0))*VLOOKUP(B1215,'2-Kosten per locatie'!$A$14:$C$56,3,FALSE)</f>
        <v>0</v>
      </c>
      <c r="U1215" s="246">
        <f>IF(L1215="nio",0,IF(O1215&gt;0,O1215*J1215/AA1215,0))*VLOOKUP(B1215,'2-Kosten per locatie'!$A$14:$C$56,3,FALSE)</f>
        <v>0</v>
      </c>
      <c r="V1215" s="246">
        <f>IF(L1215="nio",0,IF(P1215&gt;0,P1215*J1215/Z1215,0))*VLOOKUP(B1215,'2-Kosten per locatie'!$A$14:$C$56,3,FALSE)</f>
        <v>0</v>
      </c>
      <c r="W1215" s="246">
        <f>IF(L1215="nio",0,IF(Q1215&gt;0,Q1215*J1215/AA1215,0))*VLOOKUP(B1215,'2-Kosten per locatie'!$A$14:$C$56,3,FALSE)</f>
        <v>0</v>
      </c>
      <c r="X1215" s="337">
        <f>IF(L1215="nio",0,IF(L1215&gt;0,VLOOKUP(H1215,'3-Productie normen'!A:L,VLOOKUP(L1215,'3-Productie normen'!$B$35:$C$38,2,FALSE),FALSE)))</f>
        <v>0</v>
      </c>
      <c r="Y1215" s="337">
        <f t="shared" si="280"/>
        <v>0</v>
      </c>
      <c r="Z1215" s="337">
        <f t="shared" si="281"/>
        <v>0</v>
      </c>
      <c r="AA1215" s="337">
        <f t="shared" si="282"/>
        <v>0</v>
      </c>
      <c r="AB1215" s="338">
        <f>VLOOKUP(H1215,'3-Productie normen'!A:O,12,FALSE)</f>
        <v>0</v>
      </c>
      <c r="AC1215" s="338"/>
      <c r="AE1215" s="339">
        <f t="shared" si="278"/>
        <v>0</v>
      </c>
    </row>
    <row r="1216" spans="1:31" ht="14.1" customHeight="1">
      <c r="A1216" s="71">
        <v>1216</v>
      </c>
      <c r="B1216" s="298" t="s">
        <v>92</v>
      </c>
      <c r="C1216" s="298" t="s">
        <v>92</v>
      </c>
      <c r="D1216" s="538" t="s">
        <v>1239</v>
      </c>
      <c r="E1216" s="334" t="s">
        <v>1258</v>
      </c>
      <c r="F1216" s="513"/>
      <c r="G1216" s="314" t="s">
        <v>1259</v>
      </c>
      <c r="H1216" s="314" t="s">
        <v>138</v>
      </c>
      <c r="I1216" s="69" t="s">
        <v>225</v>
      </c>
      <c r="J1216" s="341">
        <v>10.17</v>
      </c>
      <c r="K1216" s="336">
        <f t="shared" si="279"/>
        <v>255</v>
      </c>
      <c r="L1216" s="247">
        <v>255</v>
      </c>
      <c r="M1216" s="247"/>
      <c r="N1216" s="247"/>
      <c r="O1216" s="247"/>
      <c r="P1216" s="247"/>
      <c r="Q1216" s="247"/>
      <c r="R1216" s="246" t="e">
        <f>IF(L1216="nio",0,IF(L1216&gt;0,L1216*J1216/X1216,0))*VLOOKUP(B1216,'2-Kosten per locatie'!$A$14:$C$56,3,FALSE)</f>
        <v>#DIV/0!</v>
      </c>
      <c r="S1216" s="246">
        <f>IF(L1216="nio",0,IF(M1216&gt;0,M1216*J1216/Y1216,0))*VLOOKUP(B1216,'2-Kosten per locatie'!$A$14:$C$56,3,FALSE)</f>
        <v>0</v>
      </c>
      <c r="T1216" s="246">
        <f>IF(L1216="nio",0,IF(N1216&gt;0,N1216*J1216/Z1216,0))*VLOOKUP(B1216,'2-Kosten per locatie'!$A$14:$C$56,3,FALSE)</f>
        <v>0</v>
      </c>
      <c r="U1216" s="246">
        <f>IF(L1216="nio",0,IF(O1216&gt;0,O1216*J1216/AA1216,0))*VLOOKUP(B1216,'2-Kosten per locatie'!$A$14:$C$56,3,FALSE)</f>
        <v>0</v>
      </c>
      <c r="V1216" s="246">
        <f>IF(L1216="nio",0,IF(P1216&gt;0,P1216*J1216/Z1216,0))*VLOOKUP(B1216,'2-Kosten per locatie'!$A$14:$C$56,3,FALSE)</f>
        <v>0</v>
      </c>
      <c r="W1216" s="246">
        <f>IF(L1216="nio",0,IF(Q1216&gt;0,Q1216*J1216/AA1216,0))*VLOOKUP(B1216,'2-Kosten per locatie'!$A$14:$C$56,3,FALSE)</f>
        <v>0</v>
      </c>
      <c r="X1216" s="337">
        <f>IF(L1216="nio",0,IF(L1216&gt;0,VLOOKUP(H1216,'3-Productie normen'!A:L,VLOOKUP(L1216,'3-Productie normen'!$B$35:$C$38,2,FALSE),FALSE)))</f>
        <v>0</v>
      </c>
      <c r="Y1216" s="337">
        <f t="shared" si="280"/>
        <v>0</v>
      </c>
      <c r="Z1216" s="337">
        <f t="shared" si="281"/>
        <v>0</v>
      </c>
      <c r="AA1216" s="337">
        <f t="shared" si="282"/>
        <v>0</v>
      </c>
      <c r="AB1216" s="338" t="str">
        <f>VLOOKUP(H1216,'3-Productie normen'!A:O,12,FALSE)</f>
        <v>V</v>
      </c>
      <c r="AC1216" s="338"/>
      <c r="AE1216" s="339">
        <f t="shared" si="278"/>
        <v>2593.35</v>
      </c>
    </row>
    <row r="1217" spans="1:31" ht="14.1" customHeight="1">
      <c r="A1217" s="71">
        <v>1217</v>
      </c>
      <c r="B1217" s="298" t="s">
        <v>92</v>
      </c>
      <c r="C1217" s="298" t="s">
        <v>92</v>
      </c>
      <c r="D1217" s="538" t="s">
        <v>1239</v>
      </c>
      <c r="E1217" s="334" t="s">
        <v>1260</v>
      </c>
      <c r="F1217" s="513"/>
      <c r="G1217" s="314" t="s">
        <v>310</v>
      </c>
      <c r="H1217" s="314" t="s">
        <v>128</v>
      </c>
      <c r="I1217" s="69" t="s">
        <v>191</v>
      </c>
      <c r="J1217" s="341">
        <v>33.57</v>
      </c>
      <c r="K1217" s="336">
        <f t="shared" si="279"/>
        <v>255</v>
      </c>
      <c r="L1217" s="247">
        <v>255</v>
      </c>
      <c r="M1217" s="247"/>
      <c r="N1217" s="247"/>
      <c r="O1217" s="247"/>
      <c r="P1217" s="247"/>
      <c r="Q1217" s="247"/>
      <c r="R1217" s="246" t="e">
        <f>IF(L1217="nio",0,IF(L1217&gt;0,L1217*J1217/X1217,0))*VLOOKUP(B1217,'2-Kosten per locatie'!$A$14:$C$56,3,FALSE)</f>
        <v>#DIV/0!</v>
      </c>
      <c r="S1217" s="246">
        <f>IF(L1217="nio",0,IF(M1217&gt;0,M1217*J1217/Y1217,0))*VLOOKUP(B1217,'2-Kosten per locatie'!$A$14:$C$56,3,FALSE)</f>
        <v>0</v>
      </c>
      <c r="T1217" s="246">
        <f>IF(L1217="nio",0,IF(N1217&gt;0,N1217*J1217/Z1217,0))*VLOOKUP(B1217,'2-Kosten per locatie'!$A$14:$C$56,3,FALSE)</f>
        <v>0</v>
      </c>
      <c r="U1217" s="246">
        <f>IF(L1217="nio",0,IF(O1217&gt;0,O1217*J1217/AA1217,0))*VLOOKUP(B1217,'2-Kosten per locatie'!$A$14:$C$56,3,FALSE)</f>
        <v>0</v>
      </c>
      <c r="V1217" s="246">
        <f>IF(L1217="nio",0,IF(P1217&gt;0,P1217*J1217/Z1217,0))*VLOOKUP(B1217,'2-Kosten per locatie'!$A$14:$C$56,3,FALSE)</f>
        <v>0</v>
      </c>
      <c r="W1217" s="246">
        <f>IF(L1217="nio",0,IF(Q1217&gt;0,Q1217*J1217/AA1217,0))*VLOOKUP(B1217,'2-Kosten per locatie'!$A$14:$C$56,3,FALSE)</f>
        <v>0</v>
      </c>
      <c r="X1217" s="337">
        <f>IF(L1217="nio",0,IF(L1217&gt;0,VLOOKUP(H1217,'3-Productie normen'!A:L,VLOOKUP(L1217,'3-Productie normen'!$B$35:$C$38,2,FALSE),FALSE)))</f>
        <v>0</v>
      </c>
      <c r="Y1217" s="337">
        <f t="shared" si="280"/>
        <v>0</v>
      </c>
      <c r="Z1217" s="337">
        <f t="shared" si="281"/>
        <v>0</v>
      </c>
      <c r="AA1217" s="337">
        <f t="shared" si="282"/>
        <v>0</v>
      </c>
      <c r="AB1217" s="338" t="str">
        <f>VLOOKUP(H1217,'3-Productie normen'!A:O,12,FALSE)</f>
        <v>B</v>
      </c>
      <c r="AC1217" s="338"/>
      <c r="AE1217" s="339">
        <f t="shared" si="278"/>
        <v>8560.35</v>
      </c>
    </row>
    <row r="1218" spans="1:31" ht="14.1" customHeight="1">
      <c r="A1218" s="71">
        <v>1218</v>
      </c>
      <c r="B1218" s="298" t="s">
        <v>92</v>
      </c>
      <c r="C1218" s="298" t="s">
        <v>92</v>
      </c>
      <c r="D1218" s="538" t="s">
        <v>1239</v>
      </c>
      <c r="E1218" s="334" t="s">
        <v>1261</v>
      </c>
      <c r="F1218" s="513"/>
      <c r="G1218" s="314" t="s">
        <v>291</v>
      </c>
      <c r="H1218" s="314" t="s">
        <v>135</v>
      </c>
      <c r="I1218" s="69" t="s">
        <v>195</v>
      </c>
      <c r="J1218" s="341">
        <v>8.24</v>
      </c>
      <c r="K1218" s="336">
        <f t="shared" si="279"/>
        <v>255</v>
      </c>
      <c r="L1218" s="247">
        <v>255</v>
      </c>
      <c r="M1218" s="247"/>
      <c r="N1218" s="247"/>
      <c r="O1218" s="247"/>
      <c r="P1218" s="247"/>
      <c r="Q1218" s="247"/>
      <c r="R1218" s="246" t="e">
        <f>IF(L1218="nio",0,IF(L1218&gt;0,L1218*J1218/X1218,0))*VLOOKUP(B1218,'2-Kosten per locatie'!$A$14:$C$56,3,FALSE)</f>
        <v>#DIV/0!</v>
      </c>
      <c r="S1218" s="246">
        <f>IF(L1218="nio",0,IF(M1218&gt;0,M1218*J1218/Y1218,0))*VLOOKUP(B1218,'2-Kosten per locatie'!$A$14:$C$56,3,FALSE)</f>
        <v>0</v>
      </c>
      <c r="T1218" s="246">
        <f>IF(L1218="nio",0,IF(N1218&gt;0,N1218*J1218/Z1218,0))*VLOOKUP(B1218,'2-Kosten per locatie'!$A$14:$C$56,3,FALSE)</f>
        <v>0</v>
      </c>
      <c r="U1218" s="246">
        <f>IF(L1218="nio",0,IF(O1218&gt;0,O1218*J1218/AA1218,0))*VLOOKUP(B1218,'2-Kosten per locatie'!$A$14:$C$56,3,FALSE)</f>
        <v>0</v>
      </c>
      <c r="V1218" s="246">
        <f>IF(L1218="nio",0,IF(P1218&gt;0,P1218*J1218/Z1218,0))*VLOOKUP(B1218,'2-Kosten per locatie'!$A$14:$C$56,3,FALSE)</f>
        <v>0</v>
      </c>
      <c r="W1218" s="246">
        <f>IF(L1218="nio",0,IF(Q1218&gt;0,Q1218*J1218/AA1218,0))*VLOOKUP(B1218,'2-Kosten per locatie'!$A$14:$C$56,3,FALSE)</f>
        <v>0</v>
      </c>
      <c r="X1218" s="337">
        <f>IF(L1218="nio",0,IF(L1218&gt;0,VLOOKUP(H1218,'3-Productie normen'!A:L,VLOOKUP(L1218,'3-Productie normen'!$B$35:$C$38,2,FALSE),FALSE)))</f>
        <v>0</v>
      </c>
      <c r="Y1218" s="337">
        <f t="shared" si="280"/>
        <v>0</v>
      </c>
      <c r="Z1218" s="337">
        <f t="shared" si="281"/>
        <v>0</v>
      </c>
      <c r="AA1218" s="337">
        <f t="shared" si="282"/>
        <v>0</v>
      </c>
      <c r="AB1218" s="338" t="str">
        <f>VLOOKUP(H1218,'3-Productie normen'!A:O,12,FALSE)</f>
        <v>V</v>
      </c>
      <c r="AC1218" s="338"/>
      <c r="AE1218" s="339">
        <f t="shared" si="278"/>
        <v>2101.2000000000003</v>
      </c>
    </row>
    <row r="1219" spans="1:31" ht="14.1" customHeight="1">
      <c r="A1219" s="71">
        <v>1219</v>
      </c>
      <c r="B1219" s="298" t="s">
        <v>92</v>
      </c>
      <c r="C1219" s="298" t="s">
        <v>92</v>
      </c>
      <c r="D1219" s="538" t="s">
        <v>1239</v>
      </c>
      <c r="E1219" s="334" t="s">
        <v>1262</v>
      </c>
      <c r="F1219" s="513"/>
      <c r="G1219" s="314" t="s">
        <v>549</v>
      </c>
      <c r="H1219" s="317" t="s">
        <v>148</v>
      </c>
      <c r="I1219" s="69"/>
      <c r="J1219" s="341">
        <v>11.31</v>
      </c>
      <c r="K1219" s="336">
        <f t="shared" si="279"/>
        <v>0</v>
      </c>
      <c r="L1219" s="247" t="s">
        <v>199</v>
      </c>
      <c r="M1219" s="247"/>
      <c r="N1219" s="247"/>
      <c r="O1219" s="247"/>
      <c r="P1219" s="247"/>
      <c r="Q1219" s="247"/>
      <c r="R1219" s="246">
        <f>IF(L1219="nio",0,IF(L1219&gt;0,L1219*J1219/X1219,0))*VLOOKUP(B1219,'2-Kosten per locatie'!$A$14:$C$56,3,FALSE)</f>
        <v>0</v>
      </c>
      <c r="S1219" s="246">
        <f>IF(L1219="nio",0,IF(M1219&gt;0,M1219*J1219/Y1219,0))*VLOOKUP(B1219,'2-Kosten per locatie'!$A$14:$C$56,3,FALSE)</f>
        <v>0</v>
      </c>
      <c r="T1219" s="246">
        <f>IF(L1219="nio",0,IF(N1219&gt;0,N1219*J1219/Z1219,0))*VLOOKUP(B1219,'2-Kosten per locatie'!$A$14:$C$56,3,FALSE)</f>
        <v>0</v>
      </c>
      <c r="U1219" s="246">
        <f>IF(L1219="nio",0,IF(O1219&gt;0,O1219*J1219/AA1219,0))*VLOOKUP(B1219,'2-Kosten per locatie'!$A$14:$C$56,3,FALSE)</f>
        <v>0</v>
      </c>
      <c r="V1219" s="246">
        <f>IF(L1219="nio",0,IF(P1219&gt;0,P1219*J1219/Z1219,0))*VLOOKUP(B1219,'2-Kosten per locatie'!$A$14:$C$56,3,FALSE)</f>
        <v>0</v>
      </c>
      <c r="W1219" s="246">
        <f>IF(L1219="nio",0,IF(Q1219&gt;0,Q1219*J1219/AA1219,0))*VLOOKUP(B1219,'2-Kosten per locatie'!$A$14:$C$56,3,FALSE)</f>
        <v>0</v>
      </c>
      <c r="X1219" s="337">
        <f>IF(L1219="nio",0,IF(L1219&gt;0,VLOOKUP(H1219,'3-Productie normen'!A:L,VLOOKUP(L1219,'3-Productie normen'!$B$35:$C$38,2,FALSE),FALSE)))</f>
        <v>0</v>
      </c>
      <c r="Y1219" s="337">
        <f t="shared" si="280"/>
        <v>0</v>
      </c>
      <c r="Z1219" s="337">
        <f t="shared" si="281"/>
        <v>0</v>
      </c>
      <c r="AA1219" s="337">
        <f t="shared" si="282"/>
        <v>0</v>
      </c>
      <c r="AB1219" s="338">
        <f>VLOOKUP(H1219,'3-Productie normen'!A:O,12,FALSE)</f>
        <v>0</v>
      </c>
      <c r="AC1219" s="338"/>
      <c r="AE1219" s="339">
        <f t="shared" si="278"/>
        <v>0</v>
      </c>
    </row>
    <row r="1220" spans="1:31" ht="14.1" customHeight="1">
      <c r="A1220" s="71">
        <v>1220</v>
      </c>
      <c r="B1220" s="298" t="s">
        <v>92</v>
      </c>
      <c r="C1220" s="298" t="s">
        <v>92</v>
      </c>
      <c r="D1220" s="538" t="s">
        <v>1239</v>
      </c>
      <c r="E1220" s="334" t="s">
        <v>1263</v>
      </c>
      <c r="F1220" s="513"/>
      <c r="G1220" s="314" t="s">
        <v>291</v>
      </c>
      <c r="H1220" s="314" t="s">
        <v>135</v>
      </c>
      <c r="I1220" s="69" t="s">
        <v>1264</v>
      </c>
      <c r="J1220" s="341">
        <v>7.79</v>
      </c>
      <c r="K1220" s="336">
        <f t="shared" si="279"/>
        <v>255</v>
      </c>
      <c r="L1220" s="247">
        <v>255</v>
      </c>
      <c r="M1220" s="247"/>
      <c r="N1220" s="247"/>
      <c r="O1220" s="247"/>
      <c r="P1220" s="247"/>
      <c r="Q1220" s="247"/>
      <c r="R1220" s="246" t="e">
        <f>IF(L1220="nio",0,IF(L1220&gt;0,L1220*J1220/X1220,0))*VLOOKUP(B1220,'2-Kosten per locatie'!$A$14:$C$56,3,FALSE)</f>
        <v>#DIV/0!</v>
      </c>
      <c r="S1220" s="246">
        <f>IF(L1220="nio",0,IF(M1220&gt;0,M1220*J1220/Y1220,0))*VLOOKUP(B1220,'2-Kosten per locatie'!$A$14:$C$56,3,FALSE)</f>
        <v>0</v>
      </c>
      <c r="T1220" s="246">
        <f>IF(L1220="nio",0,IF(N1220&gt;0,N1220*J1220/Z1220,0))*VLOOKUP(B1220,'2-Kosten per locatie'!$A$14:$C$56,3,FALSE)</f>
        <v>0</v>
      </c>
      <c r="U1220" s="246">
        <f>IF(L1220="nio",0,IF(O1220&gt;0,O1220*J1220/AA1220,0))*VLOOKUP(B1220,'2-Kosten per locatie'!$A$14:$C$56,3,FALSE)</f>
        <v>0</v>
      </c>
      <c r="V1220" s="246">
        <f>IF(L1220="nio",0,IF(P1220&gt;0,P1220*J1220/Z1220,0))*VLOOKUP(B1220,'2-Kosten per locatie'!$A$14:$C$56,3,FALSE)</f>
        <v>0</v>
      </c>
      <c r="W1220" s="246">
        <f>IF(L1220="nio",0,IF(Q1220&gt;0,Q1220*J1220/AA1220,0))*VLOOKUP(B1220,'2-Kosten per locatie'!$A$14:$C$56,3,FALSE)</f>
        <v>0</v>
      </c>
      <c r="X1220" s="337">
        <f>IF(L1220="nio",0,IF(L1220&gt;0,VLOOKUP(H1220,'3-Productie normen'!A:L,VLOOKUP(L1220,'3-Productie normen'!$B$35:$C$38,2,FALSE),FALSE)))</f>
        <v>0</v>
      </c>
      <c r="Y1220" s="337">
        <f t="shared" si="280"/>
        <v>0</v>
      </c>
      <c r="Z1220" s="337">
        <f t="shared" si="281"/>
        <v>0</v>
      </c>
      <c r="AA1220" s="337">
        <f t="shared" si="282"/>
        <v>0</v>
      </c>
      <c r="AB1220" s="338" t="str">
        <f>VLOOKUP(H1220,'3-Productie normen'!A:O,12,FALSE)</f>
        <v>V</v>
      </c>
      <c r="AC1220" s="338"/>
      <c r="AE1220" s="339">
        <f t="shared" si="278"/>
        <v>1986.45</v>
      </c>
    </row>
    <row r="1221" spans="1:31" ht="14.1" customHeight="1">
      <c r="A1221" s="71">
        <v>1221</v>
      </c>
      <c r="B1221" s="298" t="s">
        <v>92</v>
      </c>
      <c r="C1221" s="298" t="s">
        <v>92</v>
      </c>
      <c r="D1221" s="538" t="s">
        <v>1239</v>
      </c>
      <c r="E1221" s="334" t="s">
        <v>712</v>
      </c>
      <c r="F1221" s="513"/>
      <c r="G1221" s="314" t="s">
        <v>633</v>
      </c>
      <c r="H1221" s="314" t="s">
        <v>145</v>
      </c>
      <c r="I1221" s="69" t="s">
        <v>191</v>
      </c>
      <c r="J1221" s="341">
        <v>59.79</v>
      </c>
      <c r="K1221" s="336">
        <f t="shared" si="279"/>
        <v>255</v>
      </c>
      <c r="L1221" s="247">
        <v>255</v>
      </c>
      <c r="M1221" s="247"/>
      <c r="N1221" s="247"/>
      <c r="O1221" s="247"/>
      <c r="P1221" s="247"/>
      <c r="Q1221" s="247"/>
      <c r="R1221" s="246" t="e">
        <f>IF(L1221="nio",0,IF(L1221&gt;0,L1221*J1221/X1221,0))*VLOOKUP(B1221,'2-Kosten per locatie'!$A$14:$C$56,3,FALSE)</f>
        <v>#DIV/0!</v>
      </c>
      <c r="S1221" s="246">
        <f>IF(L1221="nio",0,IF(M1221&gt;0,M1221*J1221/Y1221,0))*VLOOKUP(B1221,'2-Kosten per locatie'!$A$14:$C$56,3,FALSE)</f>
        <v>0</v>
      </c>
      <c r="T1221" s="246">
        <f>IF(L1221="nio",0,IF(N1221&gt;0,N1221*J1221/Z1221,0))*VLOOKUP(B1221,'2-Kosten per locatie'!$A$14:$C$56,3,FALSE)</f>
        <v>0</v>
      </c>
      <c r="U1221" s="246">
        <f>IF(L1221="nio",0,IF(O1221&gt;0,O1221*J1221/AA1221,0))*VLOOKUP(B1221,'2-Kosten per locatie'!$A$14:$C$56,3,FALSE)</f>
        <v>0</v>
      </c>
      <c r="V1221" s="246">
        <f>IF(L1221="nio",0,IF(P1221&gt;0,P1221*J1221/Z1221,0))*VLOOKUP(B1221,'2-Kosten per locatie'!$A$14:$C$56,3,FALSE)</f>
        <v>0</v>
      </c>
      <c r="W1221" s="246">
        <f>IF(L1221="nio",0,IF(Q1221&gt;0,Q1221*J1221/AA1221,0))*VLOOKUP(B1221,'2-Kosten per locatie'!$A$14:$C$56,3,FALSE)</f>
        <v>0</v>
      </c>
      <c r="X1221" s="337">
        <f>IF(L1221="nio",0,IF(L1221&gt;0,VLOOKUP(H1221,'3-Productie normen'!A:L,VLOOKUP(L1221,'3-Productie normen'!$B$35:$C$38,2,FALSE),FALSE)))</f>
        <v>0</v>
      </c>
      <c r="Y1221" s="337">
        <f t="shared" si="280"/>
        <v>0</v>
      </c>
      <c r="Z1221" s="337">
        <f t="shared" si="281"/>
        <v>0</v>
      </c>
      <c r="AA1221" s="337">
        <f t="shared" si="282"/>
        <v>0</v>
      </c>
      <c r="AB1221" s="338" t="str">
        <f>VLOOKUP(H1221,'3-Productie normen'!A:O,12,FALSE)</f>
        <v>B</v>
      </c>
      <c r="AC1221" s="338"/>
      <c r="AE1221" s="339">
        <f t="shared" si="278"/>
        <v>15246.449999999999</v>
      </c>
    </row>
    <row r="1222" spans="1:31" ht="14.1" customHeight="1">
      <c r="A1222" s="71">
        <v>1222</v>
      </c>
      <c r="B1222" s="298" t="s">
        <v>92</v>
      </c>
      <c r="C1222" s="298" t="s">
        <v>92</v>
      </c>
      <c r="D1222" s="538" t="s">
        <v>1239</v>
      </c>
      <c r="E1222" s="334" t="s">
        <v>689</v>
      </c>
      <c r="F1222" s="513"/>
      <c r="G1222" s="314" t="s">
        <v>291</v>
      </c>
      <c r="H1222" s="314" t="s">
        <v>135</v>
      </c>
      <c r="I1222" s="69" t="s">
        <v>195</v>
      </c>
      <c r="J1222" s="341">
        <v>10.45</v>
      </c>
      <c r="K1222" s="336">
        <f t="shared" si="279"/>
        <v>255</v>
      </c>
      <c r="L1222" s="247">
        <v>255</v>
      </c>
      <c r="M1222" s="247"/>
      <c r="N1222" s="247"/>
      <c r="O1222" s="247"/>
      <c r="P1222" s="247"/>
      <c r="Q1222" s="247"/>
      <c r="R1222" s="246" t="e">
        <f>IF(L1222="nio",0,IF(L1222&gt;0,L1222*J1222/X1222,0))*VLOOKUP(B1222,'2-Kosten per locatie'!$A$14:$C$56,3,FALSE)</f>
        <v>#DIV/0!</v>
      </c>
      <c r="S1222" s="246">
        <f>IF(L1222="nio",0,IF(M1222&gt;0,M1222*J1222/Y1222,0))*VLOOKUP(B1222,'2-Kosten per locatie'!$A$14:$C$56,3,FALSE)</f>
        <v>0</v>
      </c>
      <c r="T1222" s="246">
        <f>IF(L1222="nio",0,IF(N1222&gt;0,N1222*J1222/Z1222,0))*VLOOKUP(B1222,'2-Kosten per locatie'!$A$14:$C$56,3,FALSE)</f>
        <v>0</v>
      </c>
      <c r="U1222" s="246">
        <f>IF(L1222="nio",0,IF(O1222&gt;0,O1222*J1222/AA1222,0))*VLOOKUP(B1222,'2-Kosten per locatie'!$A$14:$C$56,3,FALSE)</f>
        <v>0</v>
      </c>
      <c r="V1222" s="246">
        <f>IF(L1222="nio",0,IF(P1222&gt;0,P1222*J1222/Z1222,0))*VLOOKUP(B1222,'2-Kosten per locatie'!$A$14:$C$56,3,FALSE)</f>
        <v>0</v>
      </c>
      <c r="W1222" s="246">
        <f>IF(L1222="nio",0,IF(Q1222&gt;0,Q1222*J1222/AA1222,0))*VLOOKUP(B1222,'2-Kosten per locatie'!$A$14:$C$56,3,FALSE)</f>
        <v>0</v>
      </c>
      <c r="X1222" s="337">
        <f>IF(L1222="nio",0,IF(L1222&gt;0,VLOOKUP(H1222,'3-Productie normen'!A:L,VLOOKUP(L1222,'3-Productie normen'!$B$35:$C$38,2,FALSE),FALSE)))</f>
        <v>0</v>
      </c>
      <c r="Y1222" s="337">
        <f t="shared" si="280"/>
        <v>0</v>
      </c>
      <c r="Z1222" s="337">
        <f t="shared" si="281"/>
        <v>0</v>
      </c>
      <c r="AA1222" s="337">
        <f t="shared" si="282"/>
        <v>0</v>
      </c>
      <c r="AB1222" s="338" t="str">
        <f>VLOOKUP(H1222,'3-Productie normen'!A:O,12,FALSE)</f>
        <v>V</v>
      </c>
      <c r="AC1222" s="338"/>
      <c r="AE1222" s="339">
        <f t="shared" si="278"/>
        <v>2664.75</v>
      </c>
    </row>
    <row r="1223" spans="1:31" ht="14.1" customHeight="1">
      <c r="A1223" s="71">
        <v>1223</v>
      </c>
      <c r="B1223" s="298" t="s">
        <v>92</v>
      </c>
      <c r="C1223" s="298" t="s">
        <v>92</v>
      </c>
      <c r="D1223" s="538" t="s">
        <v>1239</v>
      </c>
      <c r="E1223" s="334" t="s">
        <v>708</v>
      </c>
      <c r="F1223" s="513"/>
      <c r="G1223" s="314" t="s">
        <v>301</v>
      </c>
      <c r="H1223" s="317" t="s">
        <v>148</v>
      </c>
      <c r="I1223" s="69" t="s">
        <v>195</v>
      </c>
      <c r="J1223" s="341">
        <v>37.270000000000003</v>
      </c>
      <c r="K1223" s="336">
        <f t="shared" si="279"/>
        <v>0</v>
      </c>
      <c r="L1223" s="247" t="s">
        <v>199</v>
      </c>
      <c r="M1223" s="247">
        <v>0</v>
      </c>
      <c r="N1223" s="247"/>
      <c r="O1223" s="247"/>
      <c r="P1223" s="247"/>
      <c r="Q1223" s="247"/>
      <c r="R1223" s="246">
        <f>IF(L1223="nio",0,IF(L1223&gt;0,L1223*J1223/X1223,0))*VLOOKUP(B1223,'2-Kosten per locatie'!$A$14:$C$56,3,FALSE)</f>
        <v>0</v>
      </c>
      <c r="S1223" s="246">
        <f>IF(L1223="nio",0,IF(M1223&gt;0,M1223*J1223/Y1223,0))*VLOOKUP(B1223,'2-Kosten per locatie'!$A$14:$C$56,3,FALSE)</f>
        <v>0</v>
      </c>
      <c r="T1223" s="246">
        <f>IF(L1223="nio",0,IF(N1223&gt;0,N1223*J1223/Z1223,0))*VLOOKUP(B1223,'2-Kosten per locatie'!$A$14:$C$56,3,FALSE)</f>
        <v>0</v>
      </c>
      <c r="U1223" s="246">
        <f>IF(L1223="nio",0,IF(O1223&gt;0,O1223*J1223/AA1223,0))*VLOOKUP(B1223,'2-Kosten per locatie'!$A$14:$C$56,3,FALSE)</f>
        <v>0</v>
      </c>
      <c r="V1223" s="246">
        <f>IF(L1223="nio",0,IF(P1223&gt;0,P1223*J1223/Z1223,0))*VLOOKUP(B1223,'2-Kosten per locatie'!$A$14:$C$56,3,FALSE)</f>
        <v>0</v>
      </c>
      <c r="W1223" s="246">
        <f>IF(L1223="nio",0,IF(Q1223&gt;0,Q1223*J1223/AA1223,0))*VLOOKUP(B1223,'2-Kosten per locatie'!$A$14:$C$56,3,FALSE)</f>
        <v>0</v>
      </c>
      <c r="X1223" s="337">
        <f>IF(L1223="nio",0,IF(L1223&gt;0,VLOOKUP(H1223,'3-Productie normen'!A:L,VLOOKUP(L1223,'3-Productie normen'!$B$35:$C$38,2,FALSE),FALSE)))</f>
        <v>0</v>
      </c>
      <c r="Y1223" s="337">
        <f t="shared" si="280"/>
        <v>0</v>
      </c>
      <c r="Z1223" s="337">
        <f t="shared" si="281"/>
        <v>0</v>
      </c>
      <c r="AA1223" s="337">
        <f t="shared" si="282"/>
        <v>0</v>
      </c>
      <c r="AB1223" s="338">
        <f>VLOOKUP(H1223,'3-Productie normen'!A:O,12,FALSE)</f>
        <v>0</v>
      </c>
      <c r="AC1223" s="338"/>
      <c r="AE1223" s="339">
        <f t="shared" si="278"/>
        <v>0</v>
      </c>
    </row>
    <row r="1224" spans="1:31" ht="14.1" customHeight="1">
      <c r="A1224" s="71">
        <v>1224</v>
      </c>
      <c r="B1224" s="298" t="s">
        <v>92</v>
      </c>
      <c r="C1224" s="298" t="s">
        <v>92</v>
      </c>
      <c r="D1224" s="538" t="s">
        <v>1239</v>
      </c>
      <c r="E1224" s="334" t="s">
        <v>778</v>
      </c>
      <c r="F1224" s="513"/>
      <c r="G1224" s="314" t="s">
        <v>549</v>
      </c>
      <c r="H1224" s="317" t="s">
        <v>148</v>
      </c>
      <c r="I1224" s="69"/>
      <c r="J1224" s="341">
        <v>26.49</v>
      </c>
      <c r="K1224" s="336">
        <f t="shared" si="279"/>
        <v>0</v>
      </c>
      <c r="L1224" s="247" t="s">
        <v>199</v>
      </c>
      <c r="M1224" s="247"/>
      <c r="N1224" s="247"/>
      <c r="O1224" s="247"/>
      <c r="P1224" s="247"/>
      <c r="Q1224" s="247"/>
      <c r="R1224" s="246">
        <f>IF(L1224="nio",0,IF(L1224&gt;0,L1224*J1224/X1224,0))*VLOOKUP(B1224,'2-Kosten per locatie'!$A$14:$C$56,3,FALSE)</f>
        <v>0</v>
      </c>
      <c r="S1224" s="246">
        <f>IF(L1224="nio",0,IF(M1224&gt;0,M1224*J1224/Y1224,0))*VLOOKUP(B1224,'2-Kosten per locatie'!$A$14:$C$56,3,FALSE)</f>
        <v>0</v>
      </c>
      <c r="T1224" s="246">
        <f>IF(L1224="nio",0,IF(N1224&gt;0,N1224*J1224/Z1224,0))*VLOOKUP(B1224,'2-Kosten per locatie'!$A$14:$C$56,3,FALSE)</f>
        <v>0</v>
      </c>
      <c r="U1224" s="246">
        <f>IF(L1224="nio",0,IF(O1224&gt;0,O1224*J1224/AA1224,0))*VLOOKUP(B1224,'2-Kosten per locatie'!$A$14:$C$56,3,FALSE)</f>
        <v>0</v>
      </c>
      <c r="V1224" s="246">
        <f>IF(L1224="nio",0,IF(P1224&gt;0,P1224*J1224/Z1224,0))*VLOOKUP(B1224,'2-Kosten per locatie'!$A$14:$C$56,3,FALSE)</f>
        <v>0</v>
      </c>
      <c r="W1224" s="246">
        <f>IF(L1224="nio",0,IF(Q1224&gt;0,Q1224*J1224/AA1224,0))*VLOOKUP(B1224,'2-Kosten per locatie'!$A$14:$C$56,3,FALSE)</f>
        <v>0</v>
      </c>
      <c r="X1224" s="337">
        <f>IF(L1224="nio",0,IF(L1224&gt;0,VLOOKUP(H1224,'3-Productie normen'!A:L,VLOOKUP(L1224,'3-Productie normen'!$B$35:$C$38,2,FALSE),FALSE)))</f>
        <v>0</v>
      </c>
      <c r="Y1224" s="337">
        <f t="shared" si="280"/>
        <v>0</v>
      </c>
      <c r="Z1224" s="337">
        <f t="shared" si="281"/>
        <v>0</v>
      </c>
      <c r="AA1224" s="337">
        <f t="shared" si="282"/>
        <v>0</v>
      </c>
      <c r="AB1224" s="338">
        <f>VLOOKUP(H1224,'3-Productie normen'!A:O,12,FALSE)</f>
        <v>0</v>
      </c>
      <c r="AC1224" s="338"/>
      <c r="AE1224" s="339">
        <f t="shared" si="278"/>
        <v>0</v>
      </c>
    </row>
    <row r="1225" spans="1:31" ht="14.1" customHeight="1">
      <c r="A1225" s="71">
        <v>1225</v>
      </c>
      <c r="B1225" s="298" t="s">
        <v>92</v>
      </c>
      <c r="C1225" s="298" t="s">
        <v>92</v>
      </c>
      <c r="D1225" s="538" t="s">
        <v>1239</v>
      </c>
      <c r="E1225" s="334" t="s">
        <v>1265</v>
      </c>
      <c r="F1225" s="513"/>
      <c r="G1225" s="314" t="s">
        <v>919</v>
      </c>
      <c r="H1225" s="314" t="s">
        <v>141</v>
      </c>
      <c r="I1225" s="69" t="s">
        <v>195</v>
      </c>
      <c r="J1225" s="341">
        <v>20.82</v>
      </c>
      <c r="K1225" s="336">
        <f t="shared" si="279"/>
        <v>510</v>
      </c>
      <c r="L1225" s="247">
        <v>255</v>
      </c>
      <c r="M1225" s="247">
        <v>255</v>
      </c>
      <c r="N1225" s="247"/>
      <c r="O1225" s="247"/>
      <c r="P1225" s="247"/>
      <c r="Q1225" s="247"/>
      <c r="R1225" s="246" t="e">
        <f>IF(L1225="nio",0,IF(L1225&gt;0,L1225*J1225/X1225,0))*VLOOKUP(B1225,'2-Kosten per locatie'!$A$14:$C$56,3,FALSE)</f>
        <v>#DIV/0!</v>
      </c>
      <c r="S1225" s="246" t="e">
        <f>IF(L1225="nio",0,IF(M1225&gt;0,M1225*J1225/Y1225,0))*VLOOKUP(B1225,'2-Kosten per locatie'!$A$14:$C$56,3,FALSE)</f>
        <v>#DIV/0!</v>
      </c>
      <c r="T1225" s="246">
        <f>IF(L1225="nio",0,IF(N1225&gt;0,N1225*J1225/Z1225,0))*VLOOKUP(B1225,'2-Kosten per locatie'!$A$14:$C$56,3,FALSE)</f>
        <v>0</v>
      </c>
      <c r="U1225" s="246">
        <f>IF(L1225="nio",0,IF(O1225&gt;0,O1225*J1225/AA1225,0))*VLOOKUP(B1225,'2-Kosten per locatie'!$A$14:$C$56,3,FALSE)</f>
        <v>0</v>
      </c>
      <c r="V1225" s="246">
        <f>IF(L1225="nio",0,IF(P1225&gt;0,P1225*J1225/Z1225,0))*VLOOKUP(B1225,'2-Kosten per locatie'!$A$14:$C$56,3,FALSE)</f>
        <v>0</v>
      </c>
      <c r="W1225" s="246">
        <f>IF(L1225="nio",0,IF(Q1225&gt;0,Q1225*J1225/AA1225,0))*VLOOKUP(B1225,'2-Kosten per locatie'!$A$14:$C$56,3,FALSE)</f>
        <v>0</v>
      </c>
      <c r="X1225" s="337">
        <f>IF(L1225="nio",0,IF(L1225&gt;0,VLOOKUP(H1225,'3-Productie normen'!A:L,VLOOKUP(L1225,'3-Productie normen'!$B$35:$C$38,2,FALSE),FALSE)))</f>
        <v>0</v>
      </c>
      <c r="Y1225" s="337">
        <f t="shared" si="280"/>
        <v>0</v>
      </c>
      <c r="Z1225" s="337">
        <f t="shared" si="281"/>
        <v>0</v>
      </c>
      <c r="AA1225" s="337">
        <f t="shared" si="282"/>
        <v>0</v>
      </c>
      <c r="AB1225" s="338" t="str">
        <f>VLOOKUP(H1225,'3-Productie normen'!A:O,12,FALSE)</f>
        <v>S</v>
      </c>
      <c r="AC1225" s="338"/>
      <c r="AE1225" s="339">
        <f t="shared" si="278"/>
        <v>10618.2</v>
      </c>
    </row>
    <row r="1226" spans="1:31" ht="14.1" customHeight="1">
      <c r="A1226" s="71">
        <v>1226</v>
      </c>
      <c r="B1226" s="298" t="s">
        <v>92</v>
      </c>
      <c r="C1226" s="298" t="s">
        <v>92</v>
      </c>
      <c r="D1226" s="538" t="s">
        <v>1239</v>
      </c>
      <c r="E1226" s="334" t="s">
        <v>1266</v>
      </c>
      <c r="F1226" s="513"/>
      <c r="G1226" s="314" t="s">
        <v>301</v>
      </c>
      <c r="H1226" s="317" t="s">
        <v>148</v>
      </c>
      <c r="I1226" s="69"/>
      <c r="J1226" s="341">
        <v>19.8</v>
      </c>
      <c r="K1226" s="336">
        <f t="shared" si="279"/>
        <v>0</v>
      </c>
      <c r="L1226" s="247" t="s">
        <v>199</v>
      </c>
      <c r="M1226" s="247"/>
      <c r="N1226" s="247"/>
      <c r="O1226" s="247"/>
      <c r="P1226" s="247"/>
      <c r="Q1226" s="247"/>
      <c r="R1226" s="246">
        <f>IF(L1226="nio",0,IF(L1226&gt;0,L1226*J1226/X1226,0))*VLOOKUP(B1226,'2-Kosten per locatie'!$A$14:$C$56,3,FALSE)</f>
        <v>0</v>
      </c>
      <c r="S1226" s="246">
        <f>IF(L1226="nio",0,IF(M1226&gt;0,M1226*J1226/Y1226,0))*VLOOKUP(B1226,'2-Kosten per locatie'!$A$14:$C$56,3,FALSE)</f>
        <v>0</v>
      </c>
      <c r="T1226" s="246">
        <f>IF(L1226="nio",0,IF(N1226&gt;0,N1226*J1226/Z1226,0))*VLOOKUP(B1226,'2-Kosten per locatie'!$A$14:$C$56,3,FALSE)</f>
        <v>0</v>
      </c>
      <c r="U1226" s="246">
        <f>IF(L1226="nio",0,IF(O1226&gt;0,O1226*J1226/AA1226,0))*VLOOKUP(B1226,'2-Kosten per locatie'!$A$14:$C$56,3,FALSE)</f>
        <v>0</v>
      </c>
      <c r="V1226" s="246">
        <f>IF(L1226="nio",0,IF(P1226&gt;0,P1226*J1226/Z1226,0))*VLOOKUP(B1226,'2-Kosten per locatie'!$A$14:$C$56,3,FALSE)</f>
        <v>0</v>
      </c>
      <c r="W1226" s="246">
        <f>IF(L1226="nio",0,IF(Q1226&gt;0,Q1226*J1226/AA1226,0))*VLOOKUP(B1226,'2-Kosten per locatie'!$A$14:$C$56,3,FALSE)</f>
        <v>0</v>
      </c>
      <c r="X1226" s="337">
        <f>IF(L1226="nio",0,IF(L1226&gt;0,VLOOKUP(H1226,'3-Productie normen'!A:L,VLOOKUP(L1226,'3-Productie normen'!$B$35:$C$38,2,FALSE),FALSE)))</f>
        <v>0</v>
      </c>
      <c r="Y1226" s="337">
        <f t="shared" si="280"/>
        <v>0</v>
      </c>
      <c r="Z1226" s="337">
        <f t="shared" si="281"/>
        <v>0</v>
      </c>
      <c r="AA1226" s="337">
        <f t="shared" si="282"/>
        <v>0</v>
      </c>
      <c r="AB1226" s="338">
        <f>VLOOKUP(H1226,'3-Productie normen'!A:O,12,FALSE)</f>
        <v>0</v>
      </c>
      <c r="AC1226" s="338"/>
      <c r="AE1226" s="339">
        <f t="shared" ref="AE1226:AE1289" si="283">K1226*J1226</f>
        <v>0</v>
      </c>
    </row>
    <row r="1227" spans="1:31" ht="14.1" customHeight="1">
      <c r="A1227" s="71">
        <v>1227</v>
      </c>
      <c r="B1227" s="298" t="s">
        <v>92</v>
      </c>
      <c r="C1227" s="298" t="s">
        <v>92</v>
      </c>
      <c r="D1227" s="538" t="s">
        <v>1239</v>
      </c>
      <c r="E1227" s="334" t="s">
        <v>700</v>
      </c>
      <c r="F1227" s="513"/>
      <c r="G1227" s="314" t="s">
        <v>146</v>
      </c>
      <c r="H1227" s="317" t="s">
        <v>148</v>
      </c>
      <c r="I1227" s="69" t="s">
        <v>332</v>
      </c>
      <c r="J1227" s="341">
        <v>505.56</v>
      </c>
      <c r="K1227" s="336">
        <f t="shared" si="279"/>
        <v>0</v>
      </c>
      <c r="L1227" s="247" t="s">
        <v>199</v>
      </c>
      <c r="M1227" s="247"/>
      <c r="N1227" s="247"/>
      <c r="O1227" s="247"/>
      <c r="P1227" s="247"/>
      <c r="Q1227" s="247"/>
      <c r="R1227" s="246">
        <f>IF(L1227="nio",0,IF(L1227&gt;0,L1227*J1227/X1227,0))*VLOOKUP(B1227,'2-Kosten per locatie'!$A$14:$C$56,3,FALSE)</f>
        <v>0</v>
      </c>
      <c r="S1227" s="246">
        <f>IF(L1227="nio",0,IF(M1227&gt;0,M1227*J1227/Y1227,0))*VLOOKUP(B1227,'2-Kosten per locatie'!$A$14:$C$56,3,FALSE)</f>
        <v>0</v>
      </c>
      <c r="T1227" s="246">
        <f>IF(L1227="nio",0,IF(N1227&gt;0,N1227*J1227/Z1227,0))*VLOOKUP(B1227,'2-Kosten per locatie'!$A$14:$C$56,3,FALSE)</f>
        <v>0</v>
      </c>
      <c r="U1227" s="246">
        <f>IF(L1227="nio",0,IF(O1227&gt;0,O1227*J1227/AA1227,0))*VLOOKUP(B1227,'2-Kosten per locatie'!$A$14:$C$56,3,FALSE)</f>
        <v>0</v>
      </c>
      <c r="V1227" s="246">
        <f>IF(L1227="nio",0,IF(P1227&gt;0,P1227*J1227/Z1227,0))*VLOOKUP(B1227,'2-Kosten per locatie'!$A$14:$C$56,3,FALSE)</f>
        <v>0</v>
      </c>
      <c r="W1227" s="246">
        <f>IF(L1227="nio",0,IF(Q1227&gt;0,Q1227*J1227/AA1227,0))*VLOOKUP(B1227,'2-Kosten per locatie'!$A$14:$C$56,3,FALSE)</f>
        <v>0</v>
      </c>
      <c r="X1227" s="337">
        <f>IF(L1227="nio",0,IF(L1227&gt;0,VLOOKUP(H1227,'3-Productie normen'!A:L,VLOOKUP(L1227,'3-Productie normen'!$B$35:$C$38,2,FALSE),FALSE)))</f>
        <v>0</v>
      </c>
      <c r="Y1227" s="337">
        <f t="shared" si="280"/>
        <v>0</v>
      </c>
      <c r="Z1227" s="337">
        <f t="shared" si="281"/>
        <v>0</v>
      </c>
      <c r="AA1227" s="337">
        <f t="shared" si="282"/>
        <v>0</v>
      </c>
      <c r="AB1227" s="338">
        <f>VLOOKUP(H1227,'3-Productie normen'!A:O,12,FALSE)</f>
        <v>0</v>
      </c>
      <c r="AC1227" s="338"/>
      <c r="AE1227" s="339">
        <f t="shared" si="283"/>
        <v>0</v>
      </c>
    </row>
    <row r="1228" spans="1:31" ht="14.1" customHeight="1">
      <c r="A1228" s="71">
        <v>1228</v>
      </c>
      <c r="B1228" s="298" t="s">
        <v>92</v>
      </c>
      <c r="C1228" s="298" t="s">
        <v>92</v>
      </c>
      <c r="D1228" s="538" t="s">
        <v>1239</v>
      </c>
      <c r="E1228" s="334" t="s">
        <v>1267</v>
      </c>
      <c r="F1228" s="513"/>
      <c r="G1228" s="314" t="s">
        <v>301</v>
      </c>
      <c r="H1228" s="317" t="s">
        <v>148</v>
      </c>
      <c r="I1228" s="69" t="s">
        <v>332</v>
      </c>
      <c r="J1228" s="341">
        <v>42.05</v>
      </c>
      <c r="K1228" s="336">
        <f t="shared" si="279"/>
        <v>0</v>
      </c>
      <c r="L1228" s="247" t="s">
        <v>199</v>
      </c>
      <c r="M1228" s="247"/>
      <c r="N1228" s="247"/>
      <c r="O1228" s="247"/>
      <c r="P1228" s="247"/>
      <c r="Q1228" s="247"/>
      <c r="R1228" s="246">
        <f>IF(L1228="nio",0,IF(L1228&gt;0,L1228*J1228/X1228,0))*VLOOKUP(B1228,'2-Kosten per locatie'!$A$14:$C$56,3,FALSE)</f>
        <v>0</v>
      </c>
      <c r="S1228" s="246">
        <f>IF(L1228="nio",0,IF(M1228&gt;0,M1228*J1228/Y1228,0))*VLOOKUP(B1228,'2-Kosten per locatie'!$A$14:$C$56,3,FALSE)</f>
        <v>0</v>
      </c>
      <c r="T1228" s="246">
        <f>IF(L1228="nio",0,IF(N1228&gt;0,N1228*J1228/Z1228,0))*VLOOKUP(B1228,'2-Kosten per locatie'!$A$14:$C$56,3,FALSE)</f>
        <v>0</v>
      </c>
      <c r="U1228" s="246">
        <f>IF(L1228="nio",0,IF(O1228&gt;0,O1228*J1228/AA1228,0))*VLOOKUP(B1228,'2-Kosten per locatie'!$A$14:$C$56,3,FALSE)</f>
        <v>0</v>
      </c>
      <c r="V1228" s="246">
        <f>IF(L1228="nio",0,IF(P1228&gt;0,P1228*J1228/Z1228,0))*VLOOKUP(B1228,'2-Kosten per locatie'!$A$14:$C$56,3,FALSE)</f>
        <v>0</v>
      </c>
      <c r="W1228" s="246">
        <f>IF(L1228="nio",0,IF(Q1228&gt;0,Q1228*J1228/AA1228,0))*VLOOKUP(B1228,'2-Kosten per locatie'!$A$14:$C$56,3,FALSE)</f>
        <v>0</v>
      </c>
      <c r="X1228" s="337">
        <f>IF(L1228="nio",0,IF(L1228&gt;0,VLOOKUP(H1228,'3-Productie normen'!A:L,VLOOKUP(L1228,'3-Productie normen'!$B$35:$C$38,2,FALSE),FALSE)))</f>
        <v>0</v>
      </c>
      <c r="Y1228" s="337">
        <f t="shared" si="280"/>
        <v>0</v>
      </c>
      <c r="Z1228" s="337">
        <f t="shared" si="281"/>
        <v>0</v>
      </c>
      <c r="AA1228" s="337">
        <f t="shared" si="282"/>
        <v>0</v>
      </c>
      <c r="AB1228" s="338">
        <f>VLOOKUP(H1228,'3-Productie normen'!A:O,12,FALSE)</f>
        <v>0</v>
      </c>
      <c r="AC1228" s="338"/>
      <c r="AE1228" s="339">
        <f t="shared" si="283"/>
        <v>0</v>
      </c>
    </row>
    <row r="1229" spans="1:31" ht="14.1" customHeight="1">
      <c r="A1229" s="71">
        <v>1229</v>
      </c>
      <c r="B1229" s="298" t="s">
        <v>92</v>
      </c>
      <c r="C1229" s="298" t="s">
        <v>92</v>
      </c>
      <c r="D1229" s="538" t="s">
        <v>1239</v>
      </c>
      <c r="E1229" s="334" t="s">
        <v>1268</v>
      </c>
      <c r="F1229" s="513"/>
      <c r="G1229" s="314" t="s">
        <v>146</v>
      </c>
      <c r="H1229" s="314" t="s">
        <v>146</v>
      </c>
      <c r="I1229" s="69" t="s">
        <v>332</v>
      </c>
      <c r="J1229" s="341">
        <v>107.23</v>
      </c>
      <c r="K1229" s="336">
        <f t="shared" si="279"/>
        <v>104</v>
      </c>
      <c r="L1229" s="247">
        <v>104</v>
      </c>
      <c r="M1229" s="247"/>
      <c r="N1229" s="247"/>
      <c r="O1229" s="247"/>
      <c r="P1229" s="247"/>
      <c r="Q1229" s="247"/>
      <c r="R1229" s="246" t="e">
        <f>IF(L1229="nio",0,IF(L1229&gt;0,L1229*J1229/X1229,0))*VLOOKUP(B1229,'2-Kosten per locatie'!$A$14:$C$56,3,FALSE)</f>
        <v>#DIV/0!</v>
      </c>
      <c r="S1229" s="246">
        <f>IF(L1229="nio",0,IF(M1229&gt;0,M1229*J1229/Y1229,0))*VLOOKUP(B1229,'2-Kosten per locatie'!$A$14:$C$56,3,FALSE)</f>
        <v>0</v>
      </c>
      <c r="T1229" s="246">
        <f>IF(L1229="nio",0,IF(N1229&gt;0,N1229*J1229/Z1229,0))*VLOOKUP(B1229,'2-Kosten per locatie'!$A$14:$C$56,3,FALSE)</f>
        <v>0</v>
      </c>
      <c r="U1229" s="246">
        <f>IF(L1229="nio",0,IF(O1229&gt;0,O1229*J1229/AA1229,0))*VLOOKUP(B1229,'2-Kosten per locatie'!$A$14:$C$56,3,FALSE)</f>
        <v>0</v>
      </c>
      <c r="V1229" s="246">
        <f>IF(L1229="nio",0,IF(P1229&gt;0,P1229*J1229/Z1229,0))*VLOOKUP(B1229,'2-Kosten per locatie'!$A$14:$C$56,3,FALSE)</f>
        <v>0</v>
      </c>
      <c r="W1229" s="246">
        <f>IF(L1229="nio",0,IF(Q1229&gt;0,Q1229*J1229/AA1229,0))*VLOOKUP(B1229,'2-Kosten per locatie'!$A$14:$C$56,3,FALSE)</f>
        <v>0</v>
      </c>
      <c r="X1229" s="337">
        <f>IF(L1229="nio",0,IF(L1229&gt;0,VLOOKUP(H1229,'3-Productie normen'!A:L,VLOOKUP(L1229,'3-Productie normen'!$B$35:$C$38,2,FALSE),FALSE)))</f>
        <v>0</v>
      </c>
      <c r="Y1229" s="337">
        <f t="shared" si="280"/>
        <v>0</v>
      </c>
      <c r="Z1229" s="337">
        <f t="shared" si="281"/>
        <v>0</v>
      </c>
      <c r="AA1229" s="337">
        <f t="shared" si="282"/>
        <v>0</v>
      </c>
      <c r="AB1229" s="338" t="str">
        <f>VLOOKUP(H1229,'3-Productie normen'!A:O,12,FALSE)</f>
        <v>V</v>
      </c>
      <c r="AC1229" s="338"/>
      <c r="AE1229" s="339">
        <f t="shared" si="283"/>
        <v>11151.92</v>
      </c>
    </row>
    <row r="1230" spans="1:31" ht="14.1" customHeight="1">
      <c r="A1230" s="71">
        <v>1230</v>
      </c>
      <c r="B1230" s="298" t="s">
        <v>92</v>
      </c>
      <c r="C1230" s="298" t="s">
        <v>92</v>
      </c>
      <c r="D1230" s="538" t="s">
        <v>1239</v>
      </c>
      <c r="E1230" s="334" t="s">
        <v>699</v>
      </c>
      <c r="F1230" s="513"/>
      <c r="G1230" s="314" t="s">
        <v>310</v>
      </c>
      <c r="H1230" s="314" t="s">
        <v>128</v>
      </c>
      <c r="I1230" s="69" t="s">
        <v>332</v>
      </c>
      <c r="J1230" s="341">
        <v>22.85</v>
      </c>
      <c r="K1230" s="336">
        <f t="shared" si="279"/>
        <v>255</v>
      </c>
      <c r="L1230" s="247">
        <v>255</v>
      </c>
      <c r="M1230" s="247"/>
      <c r="N1230" s="247"/>
      <c r="O1230" s="247"/>
      <c r="P1230" s="247"/>
      <c r="Q1230" s="247"/>
      <c r="R1230" s="246" t="e">
        <f>IF(L1230="nio",0,IF(L1230&gt;0,L1230*J1230/X1230,0))*VLOOKUP(B1230,'2-Kosten per locatie'!$A$14:$C$56,3,FALSE)</f>
        <v>#DIV/0!</v>
      </c>
      <c r="S1230" s="246">
        <f>IF(L1230="nio",0,IF(M1230&gt;0,M1230*J1230/Y1230,0))*VLOOKUP(B1230,'2-Kosten per locatie'!$A$14:$C$56,3,FALSE)</f>
        <v>0</v>
      </c>
      <c r="T1230" s="246">
        <f>IF(L1230="nio",0,IF(N1230&gt;0,N1230*J1230/Z1230,0))*VLOOKUP(B1230,'2-Kosten per locatie'!$A$14:$C$56,3,FALSE)</f>
        <v>0</v>
      </c>
      <c r="U1230" s="246">
        <f>IF(L1230="nio",0,IF(O1230&gt;0,O1230*J1230/AA1230,0))*VLOOKUP(B1230,'2-Kosten per locatie'!$A$14:$C$56,3,FALSE)</f>
        <v>0</v>
      </c>
      <c r="V1230" s="246">
        <f>IF(L1230="nio",0,IF(P1230&gt;0,P1230*J1230/Z1230,0))*VLOOKUP(B1230,'2-Kosten per locatie'!$A$14:$C$56,3,FALSE)</f>
        <v>0</v>
      </c>
      <c r="W1230" s="246">
        <f>IF(L1230="nio",0,IF(Q1230&gt;0,Q1230*J1230/AA1230,0))*VLOOKUP(B1230,'2-Kosten per locatie'!$A$14:$C$56,3,FALSE)</f>
        <v>0</v>
      </c>
      <c r="X1230" s="337">
        <f>IF(L1230="nio",0,IF(L1230&gt;0,VLOOKUP(H1230,'3-Productie normen'!A:L,VLOOKUP(L1230,'3-Productie normen'!$B$35:$C$38,2,FALSE),FALSE)))</f>
        <v>0</v>
      </c>
      <c r="Y1230" s="337">
        <f t="shared" si="280"/>
        <v>0</v>
      </c>
      <c r="Z1230" s="337">
        <f t="shared" si="281"/>
        <v>0</v>
      </c>
      <c r="AA1230" s="337">
        <f t="shared" si="282"/>
        <v>0</v>
      </c>
      <c r="AB1230" s="338" t="str">
        <f>VLOOKUP(H1230,'3-Productie normen'!A:O,12,FALSE)</f>
        <v>B</v>
      </c>
      <c r="AC1230" s="338"/>
      <c r="AE1230" s="339">
        <f t="shared" si="283"/>
        <v>5826.75</v>
      </c>
    </row>
    <row r="1231" spans="1:31" ht="14.1" customHeight="1">
      <c r="A1231" s="71">
        <v>1231</v>
      </c>
      <c r="B1231" s="298" t="s">
        <v>92</v>
      </c>
      <c r="C1231" s="298" t="s">
        <v>92</v>
      </c>
      <c r="D1231" s="538" t="s">
        <v>1239</v>
      </c>
      <c r="E1231" s="334" t="s">
        <v>1269</v>
      </c>
      <c r="F1231" s="513"/>
      <c r="G1231" s="314" t="s">
        <v>146</v>
      </c>
      <c r="H1231" s="314" t="s">
        <v>146</v>
      </c>
      <c r="I1231" s="69" t="s">
        <v>332</v>
      </c>
      <c r="J1231" s="341">
        <v>32.28</v>
      </c>
      <c r="K1231" s="336">
        <f t="shared" si="279"/>
        <v>104</v>
      </c>
      <c r="L1231" s="247">
        <v>104</v>
      </c>
      <c r="M1231" s="247"/>
      <c r="N1231" s="247"/>
      <c r="O1231" s="247"/>
      <c r="P1231" s="247"/>
      <c r="Q1231" s="247"/>
      <c r="R1231" s="246" t="e">
        <f>IF(L1231="nio",0,IF(L1231&gt;0,L1231*J1231/X1231,0))*VLOOKUP(B1231,'2-Kosten per locatie'!$A$14:$C$56,3,FALSE)</f>
        <v>#DIV/0!</v>
      </c>
      <c r="S1231" s="246">
        <f>IF(L1231="nio",0,IF(M1231&gt;0,M1231*J1231/Y1231,0))*VLOOKUP(B1231,'2-Kosten per locatie'!$A$14:$C$56,3,FALSE)</f>
        <v>0</v>
      </c>
      <c r="T1231" s="246">
        <f>IF(L1231="nio",0,IF(N1231&gt;0,N1231*J1231/Z1231,0))*VLOOKUP(B1231,'2-Kosten per locatie'!$A$14:$C$56,3,FALSE)</f>
        <v>0</v>
      </c>
      <c r="U1231" s="246">
        <f>IF(L1231="nio",0,IF(O1231&gt;0,O1231*J1231/AA1231,0))*VLOOKUP(B1231,'2-Kosten per locatie'!$A$14:$C$56,3,FALSE)</f>
        <v>0</v>
      </c>
      <c r="V1231" s="246">
        <f>IF(L1231="nio",0,IF(P1231&gt;0,P1231*J1231/Z1231,0))*VLOOKUP(B1231,'2-Kosten per locatie'!$A$14:$C$56,3,FALSE)</f>
        <v>0</v>
      </c>
      <c r="W1231" s="246">
        <f>IF(L1231="nio",0,IF(Q1231&gt;0,Q1231*J1231/AA1231,0))*VLOOKUP(B1231,'2-Kosten per locatie'!$A$14:$C$56,3,FALSE)</f>
        <v>0</v>
      </c>
      <c r="X1231" s="337">
        <f>IF(L1231="nio",0,IF(L1231&gt;0,VLOOKUP(H1231,'3-Productie normen'!A:L,VLOOKUP(L1231,'3-Productie normen'!$B$35:$C$38,2,FALSE),FALSE)))</f>
        <v>0</v>
      </c>
      <c r="Y1231" s="337">
        <f t="shared" si="280"/>
        <v>0</v>
      </c>
      <c r="Z1231" s="337">
        <f t="shared" si="281"/>
        <v>0</v>
      </c>
      <c r="AA1231" s="337">
        <f t="shared" si="282"/>
        <v>0</v>
      </c>
      <c r="AB1231" s="338" t="str">
        <f>VLOOKUP(H1231,'3-Productie normen'!A:O,12,FALSE)</f>
        <v>V</v>
      </c>
      <c r="AC1231" s="338"/>
      <c r="AE1231" s="339">
        <f t="shared" si="283"/>
        <v>3357.12</v>
      </c>
    </row>
    <row r="1232" spans="1:31" ht="14.1" customHeight="1">
      <c r="A1232" s="71">
        <v>1232</v>
      </c>
      <c r="B1232" s="298" t="s">
        <v>92</v>
      </c>
      <c r="C1232" s="298" t="s">
        <v>92</v>
      </c>
      <c r="D1232" s="538" t="s">
        <v>1239</v>
      </c>
      <c r="E1232" s="334" t="s">
        <v>1270</v>
      </c>
      <c r="F1232" s="513"/>
      <c r="G1232" s="314" t="s">
        <v>1271</v>
      </c>
      <c r="H1232" s="317" t="s">
        <v>148</v>
      </c>
      <c r="I1232" s="69" t="s">
        <v>332</v>
      </c>
      <c r="J1232" s="341">
        <v>11.31</v>
      </c>
      <c r="K1232" s="336">
        <f t="shared" si="279"/>
        <v>0</v>
      </c>
      <c r="L1232" s="247" t="s">
        <v>199</v>
      </c>
      <c r="M1232" s="247"/>
      <c r="N1232" s="247"/>
      <c r="O1232" s="247"/>
      <c r="P1232" s="247"/>
      <c r="Q1232" s="247"/>
      <c r="R1232" s="246">
        <f>IF(L1232="nio",0,IF(L1232&gt;0,L1232*J1232/X1232,0))*VLOOKUP(B1232,'2-Kosten per locatie'!$A$14:$C$56,3,FALSE)</f>
        <v>0</v>
      </c>
      <c r="S1232" s="246">
        <f>IF(L1232="nio",0,IF(M1232&gt;0,M1232*J1232/Y1232,0))*VLOOKUP(B1232,'2-Kosten per locatie'!$A$14:$C$56,3,FALSE)</f>
        <v>0</v>
      </c>
      <c r="T1232" s="246">
        <f>IF(L1232="nio",0,IF(N1232&gt;0,N1232*J1232/Z1232,0))*VLOOKUP(B1232,'2-Kosten per locatie'!$A$14:$C$56,3,FALSE)</f>
        <v>0</v>
      </c>
      <c r="U1232" s="246">
        <f>IF(L1232="nio",0,IF(O1232&gt;0,O1232*J1232/AA1232,0))*VLOOKUP(B1232,'2-Kosten per locatie'!$A$14:$C$56,3,FALSE)</f>
        <v>0</v>
      </c>
      <c r="V1232" s="246">
        <f>IF(L1232="nio",0,IF(P1232&gt;0,P1232*J1232/Z1232,0))*VLOOKUP(B1232,'2-Kosten per locatie'!$A$14:$C$56,3,FALSE)</f>
        <v>0</v>
      </c>
      <c r="W1232" s="246">
        <f>IF(L1232="nio",0,IF(Q1232&gt;0,Q1232*J1232/AA1232,0))*VLOOKUP(B1232,'2-Kosten per locatie'!$A$14:$C$56,3,FALSE)</f>
        <v>0</v>
      </c>
      <c r="X1232" s="337">
        <f>IF(L1232="nio",0,IF(L1232&gt;0,VLOOKUP(H1232,'3-Productie normen'!A:L,VLOOKUP(L1232,'3-Productie normen'!$B$35:$C$38,2,FALSE),FALSE)))</f>
        <v>0</v>
      </c>
      <c r="Y1232" s="337">
        <f t="shared" si="280"/>
        <v>0</v>
      </c>
      <c r="Z1232" s="337">
        <f t="shared" si="281"/>
        <v>0</v>
      </c>
      <c r="AA1232" s="337">
        <f t="shared" si="282"/>
        <v>0</v>
      </c>
      <c r="AB1232" s="338">
        <f>VLOOKUP(H1232,'3-Productie normen'!A:O,12,FALSE)</f>
        <v>0</v>
      </c>
      <c r="AC1232" s="338"/>
      <c r="AE1232" s="339">
        <f t="shared" si="283"/>
        <v>0</v>
      </c>
    </row>
    <row r="1233" spans="1:31" ht="14.1" customHeight="1">
      <c r="A1233" s="71">
        <v>1233</v>
      </c>
      <c r="B1233" s="298" t="s">
        <v>92</v>
      </c>
      <c r="C1233" s="298" t="s">
        <v>92</v>
      </c>
      <c r="D1233" s="538" t="s">
        <v>1239</v>
      </c>
      <c r="E1233" s="334" t="s">
        <v>693</v>
      </c>
      <c r="F1233" s="513"/>
      <c r="G1233" s="314" t="s">
        <v>1272</v>
      </c>
      <c r="H1233" s="317" t="s">
        <v>148</v>
      </c>
      <c r="I1233" s="69" t="s">
        <v>332</v>
      </c>
      <c r="J1233" s="341">
        <v>76.17</v>
      </c>
      <c r="K1233" s="336">
        <f t="shared" si="279"/>
        <v>0</v>
      </c>
      <c r="L1233" s="247" t="s">
        <v>199</v>
      </c>
      <c r="M1233" s="247"/>
      <c r="N1233" s="247"/>
      <c r="O1233" s="247"/>
      <c r="P1233" s="247"/>
      <c r="Q1233" s="247"/>
      <c r="R1233" s="246">
        <f>IF(L1233="nio",0,IF(L1233&gt;0,L1233*J1233/X1233,0))*VLOOKUP(B1233,'2-Kosten per locatie'!$A$14:$C$56,3,FALSE)</f>
        <v>0</v>
      </c>
      <c r="S1233" s="246">
        <f>IF(L1233="nio",0,IF(M1233&gt;0,M1233*J1233/Y1233,0))*VLOOKUP(B1233,'2-Kosten per locatie'!$A$14:$C$56,3,FALSE)</f>
        <v>0</v>
      </c>
      <c r="T1233" s="246">
        <f>IF(L1233="nio",0,IF(N1233&gt;0,N1233*J1233/Z1233,0))*VLOOKUP(B1233,'2-Kosten per locatie'!$A$14:$C$56,3,FALSE)</f>
        <v>0</v>
      </c>
      <c r="U1233" s="246">
        <f>IF(L1233="nio",0,IF(O1233&gt;0,O1233*J1233/AA1233,0))*VLOOKUP(B1233,'2-Kosten per locatie'!$A$14:$C$56,3,FALSE)</f>
        <v>0</v>
      </c>
      <c r="V1233" s="246">
        <f>IF(L1233="nio",0,IF(P1233&gt;0,P1233*J1233/Z1233,0))*VLOOKUP(B1233,'2-Kosten per locatie'!$A$14:$C$56,3,FALSE)</f>
        <v>0</v>
      </c>
      <c r="W1233" s="246">
        <f>IF(L1233="nio",0,IF(Q1233&gt;0,Q1233*J1233/AA1233,0))*VLOOKUP(B1233,'2-Kosten per locatie'!$A$14:$C$56,3,FALSE)</f>
        <v>0</v>
      </c>
      <c r="X1233" s="337">
        <f>IF(L1233="nio",0,IF(L1233&gt;0,VLOOKUP(H1233,'3-Productie normen'!A:L,VLOOKUP(L1233,'3-Productie normen'!$B$35:$C$38,2,FALSE),FALSE)))</f>
        <v>0</v>
      </c>
      <c r="Y1233" s="337">
        <f t="shared" si="280"/>
        <v>0</v>
      </c>
      <c r="Z1233" s="337">
        <f t="shared" si="281"/>
        <v>0</v>
      </c>
      <c r="AA1233" s="337">
        <f t="shared" si="282"/>
        <v>0</v>
      </c>
      <c r="AB1233" s="338">
        <f>VLOOKUP(H1233,'3-Productie normen'!A:O,12,FALSE)</f>
        <v>0</v>
      </c>
      <c r="AC1233" s="338"/>
      <c r="AE1233" s="339">
        <f t="shared" si="283"/>
        <v>0</v>
      </c>
    </row>
    <row r="1234" spans="1:31" ht="14.1" customHeight="1">
      <c r="A1234" s="71">
        <v>1234</v>
      </c>
      <c r="B1234" s="298" t="s">
        <v>92</v>
      </c>
      <c r="C1234" s="298" t="s">
        <v>92</v>
      </c>
      <c r="D1234" s="538" t="s">
        <v>1239</v>
      </c>
      <c r="E1234" s="334" t="s">
        <v>695</v>
      </c>
      <c r="F1234" s="513"/>
      <c r="G1234" s="314" t="s">
        <v>1273</v>
      </c>
      <c r="H1234" s="317" t="s">
        <v>148</v>
      </c>
      <c r="I1234" s="69" t="s">
        <v>332</v>
      </c>
      <c r="J1234" s="341">
        <v>14.77</v>
      </c>
      <c r="K1234" s="336">
        <f t="shared" si="279"/>
        <v>0</v>
      </c>
      <c r="L1234" s="247" t="s">
        <v>199</v>
      </c>
      <c r="M1234" s="247"/>
      <c r="N1234" s="247"/>
      <c r="O1234" s="247"/>
      <c r="P1234" s="247"/>
      <c r="Q1234" s="247"/>
      <c r="R1234" s="246">
        <f>IF(L1234="nio",0,IF(L1234&gt;0,L1234*J1234/X1234,0))*VLOOKUP(B1234,'2-Kosten per locatie'!$A$14:$C$56,3,FALSE)</f>
        <v>0</v>
      </c>
      <c r="S1234" s="246">
        <f>IF(L1234="nio",0,IF(M1234&gt;0,M1234*J1234/Y1234,0))*VLOOKUP(B1234,'2-Kosten per locatie'!$A$14:$C$56,3,FALSE)</f>
        <v>0</v>
      </c>
      <c r="T1234" s="246">
        <f>IF(L1234="nio",0,IF(N1234&gt;0,N1234*J1234/Z1234,0))*VLOOKUP(B1234,'2-Kosten per locatie'!$A$14:$C$56,3,FALSE)</f>
        <v>0</v>
      </c>
      <c r="U1234" s="246">
        <f>IF(L1234="nio",0,IF(O1234&gt;0,O1234*J1234/AA1234,0))*VLOOKUP(B1234,'2-Kosten per locatie'!$A$14:$C$56,3,FALSE)</f>
        <v>0</v>
      </c>
      <c r="V1234" s="246">
        <f>IF(L1234="nio",0,IF(P1234&gt;0,P1234*J1234/Z1234,0))*VLOOKUP(B1234,'2-Kosten per locatie'!$A$14:$C$56,3,FALSE)</f>
        <v>0</v>
      </c>
      <c r="W1234" s="246">
        <f>IF(L1234="nio",0,IF(Q1234&gt;0,Q1234*J1234/AA1234,0))*VLOOKUP(B1234,'2-Kosten per locatie'!$A$14:$C$56,3,FALSE)</f>
        <v>0</v>
      </c>
      <c r="X1234" s="337">
        <f>IF(L1234="nio",0,IF(L1234&gt;0,VLOOKUP(H1234,'3-Productie normen'!A:L,VLOOKUP(L1234,'3-Productie normen'!$B$35:$C$38,2,FALSE),FALSE)))</f>
        <v>0</v>
      </c>
      <c r="Y1234" s="337">
        <f t="shared" si="280"/>
        <v>0</v>
      </c>
      <c r="Z1234" s="337">
        <f t="shared" si="281"/>
        <v>0</v>
      </c>
      <c r="AA1234" s="337">
        <f t="shared" si="282"/>
        <v>0</v>
      </c>
      <c r="AB1234" s="338">
        <f>VLOOKUP(H1234,'3-Productie normen'!A:O,12,FALSE)</f>
        <v>0</v>
      </c>
      <c r="AC1234" s="338"/>
      <c r="AE1234" s="339">
        <f t="shared" si="283"/>
        <v>0</v>
      </c>
    </row>
    <row r="1235" spans="1:31" ht="14.1" customHeight="1">
      <c r="A1235" s="71">
        <v>1235</v>
      </c>
      <c r="B1235" s="298" t="s">
        <v>92</v>
      </c>
      <c r="C1235" s="298" t="s">
        <v>92</v>
      </c>
      <c r="D1235" s="538" t="s">
        <v>1239</v>
      </c>
      <c r="E1235" s="334" t="s">
        <v>1274</v>
      </c>
      <c r="F1235" s="513"/>
      <c r="G1235" s="314" t="s">
        <v>625</v>
      </c>
      <c r="H1235" s="317" t="s">
        <v>148</v>
      </c>
      <c r="I1235" s="69" t="s">
        <v>332</v>
      </c>
      <c r="J1235" s="341">
        <v>265.14999999999998</v>
      </c>
      <c r="K1235" s="336">
        <f t="shared" si="279"/>
        <v>0</v>
      </c>
      <c r="L1235" s="247" t="s">
        <v>199</v>
      </c>
      <c r="M1235" s="247"/>
      <c r="N1235" s="247"/>
      <c r="O1235" s="247"/>
      <c r="P1235" s="247"/>
      <c r="Q1235" s="247"/>
      <c r="R1235" s="246">
        <f>IF(L1235="nio",0,IF(L1235&gt;0,L1235*J1235/X1235,0))*VLOOKUP(B1235,'2-Kosten per locatie'!$A$14:$C$56,3,FALSE)</f>
        <v>0</v>
      </c>
      <c r="S1235" s="246">
        <f>IF(L1235="nio",0,IF(M1235&gt;0,M1235*J1235/Y1235,0))*VLOOKUP(B1235,'2-Kosten per locatie'!$A$14:$C$56,3,FALSE)</f>
        <v>0</v>
      </c>
      <c r="T1235" s="246">
        <f>IF(L1235="nio",0,IF(N1235&gt;0,N1235*J1235/Z1235,0))*VLOOKUP(B1235,'2-Kosten per locatie'!$A$14:$C$56,3,FALSE)</f>
        <v>0</v>
      </c>
      <c r="U1235" s="246">
        <f>IF(L1235="nio",0,IF(O1235&gt;0,O1235*J1235/AA1235,0))*VLOOKUP(B1235,'2-Kosten per locatie'!$A$14:$C$56,3,FALSE)</f>
        <v>0</v>
      </c>
      <c r="V1235" s="246">
        <f>IF(L1235="nio",0,IF(P1235&gt;0,P1235*J1235/Z1235,0))*VLOOKUP(B1235,'2-Kosten per locatie'!$A$14:$C$56,3,FALSE)</f>
        <v>0</v>
      </c>
      <c r="W1235" s="246">
        <f>IF(L1235="nio",0,IF(Q1235&gt;0,Q1235*J1235/AA1235,0))*VLOOKUP(B1235,'2-Kosten per locatie'!$A$14:$C$56,3,FALSE)</f>
        <v>0</v>
      </c>
      <c r="X1235" s="337">
        <f>IF(L1235="nio",0,IF(L1235&gt;0,VLOOKUP(H1235,'3-Productie normen'!A:L,VLOOKUP(L1235,'3-Productie normen'!$B$35:$C$38,2,FALSE),FALSE)))</f>
        <v>0</v>
      </c>
      <c r="Y1235" s="337">
        <f t="shared" si="280"/>
        <v>0</v>
      </c>
      <c r="Z1235" s="337">
        <f t="shared" si="281"/>
        <v>0</v>
      </c>
      <c r="AA1235" s="337">
        <f t="shared" si="282"/>
        <v>0</v>
      </c>
      <c r="AB1235" s="338">
        <f>VLOOKUP(H1235,'3-Productie normen'!A:O,12,FALSE)</f>
        <v>0</v>
      </c>
      <c r="AC1235" s="338"/>
      <c r="AE1235" s="339">
        <f t="shared" si="283"/>
        <v>0</v>
      </c>
    </row>
    <row r="1236" spans="1:31" ht="14.1" customHeight="1">
      <c r="A1236" s="71">
        <v>1236</v>
      </c>
      <c r="B1236" s="298" t="s">
        <v>92</v>
      </c>
      <c r="C1236" s="298" t="s">
        <v>92</v>
      </c>
      <c r="D1236" s="538" t="s">
        <v>1239</v>
      </c>
      <c r="E1236" s="334" t="s">
        <v>682</v>
      </c>
      <c r="F1236" s="513"/>
      <c r="G1236" s="314" t="s">
        <v>301</v>
      </c>
      <c r="H1236" s="317" t="s">
        <v>148</v>
      </c>
      <c r="I1236" s="69" t="s">
        <v>332</v>
      </c>
      <c r="J1236" s="341">
        <v>4.5</v>
      </c>
      <c r="K1236" s="336">
        <f t="shared" si="279"/>
        <v>0</v>
      </c>
      <c r="L1236" s="247" t="s">
        <v>199</v>
      </c>
      <c r="M1236" s="247"/>
      <c r="N1236" s="247"/>
      <c r="O1236" s="247"/>
      <c r="P1236" s="247"/>
      <c r="Q1236" s="247"/>
      <c r="R1236" s="246">
        <f>IF(L1236="nio",0,IF(L1236&gt;0,L1236*J1236/X1236,0))*VLOOKUP(B1236,'2-Kosten per locatie'!$A$14:$C$56,3,FALSE)</f>
        <v>0</v>
      </c>
      <c r="S1236" s="246">
        <f>IF(L1236="nio",0,IF(M1236&gt;0,M1236*J1236/Y1236,0))*VLOOKUP(B1236,'2-Kosten per locatie'!$A$14:$C$56,3,FALSE)</f>
        <v>0</v>
      </c>
      <c r="T1236" s="246">
        <f>IF(L1236="nio",0,IF(N1236&gt;0,N1236*J1236/Z1236,0))*VLOOKUP(B1236,'2-Kosten per locatie'!$A$14:$C$56,3,FALSE)</f>
        <v>0</v>
      </c>
      <c r="U1236" s="246">
        <f>IF(L1236="nio",0,IF(O1236&gt;0,O1236*J1236/AA1236,0))*VLOOKUP(B1236,'2-Kosten per locatie'!$A$14:$C$56,3,FALSE)</f>
        <v>0</v>
      </c>
      <c r="V1236" s="246">
        <f>IF(L1236="nio",0,IF(P1236&gt;0,P1236*J1236/Z1236,0))*VLOOKUP(B1236,'2-Kosten per locatie'!$A$14:$C$56,3,FALSE)</f>
        <v>0</v>
      </c>
      <c r="W1236" s="246">
        <f>IF(L1236="nio",0,IF(Q1236&gt;0,Q1236*J1236/AA1236,0))*VLOOKUP(B1236,'2-Kosten per locatie'!$A$14:$C$56,3,FALSE)</f>
        <v>0</v>
      </c>
      <c r="X1236" s="337">
        <f>IF(L1236="nio",0,IF(L1236&gt;0,VLOOKUP(H1236,'3-Productie normen'!A:L,VLOOKUP(L1236,'3-Productie normen'!$B$35:$C$38,2,FALSE),FALSE)))</f>
        <v>0</v>
      </c>
      <c r="Y1236" s="337">
        <f t="shared" si="280"/>
        <v>0</v>
      </c>
      <c r="Z1236" s="337">
        <f t="shared" si="281"/>
        <v>0</v>
      </c>
      <c r="AA1236" s="337">
        <f t="shared" si="282"/>
        <v>0</v>
      </c>
      <c r="AB1236" s="338">
        <f>VLOOKUP(H1236,'3-Productie normen'!A:O,12,FALSE)</f>
        <v>0</v>
      </c>
      <c r="AC1236" s="338"/>
      <c r="AE1236" s="339">
        <f t="shared" si="283"/>
        <v>0</v>
      </c>
    </row>
    <row r="1237" spans="1:31" ht="14.1" customHeight="1">
      <c r="A1237" s="71">
        <v>1237</v>
      </c>
      <c r="B1237" s="298" t="s">
        <v>92</v>
      </c>
      <c r="C1237" s="298" t="s">
        <v>92</v>
      </c>
      <c r="D1237" s="538" t="s">
        <v>1239</v>
      </c>
      <c r="E1237" s="334" t="s">
        <v>1275</v>
      </c>
      <c r="F1237" s="513"/>
      <c r="G1237" s="314" t="s">
        <v>1245</v>
      </c>
      <c r="H1237" s="314" t="s">
        <v>146</v>
      </c>
      <c r="I1237" s="69" t="s">
        <v>332</v>
      </c>
      <c r="J1237" s="341">
        <v>3641.35</v>
      </c>
      <c r="K1237" s="336">
        <f t="shared" si="279"/>
        <v>104</v>
      </c>
      <c r="L1237" s="247">
        <v>104</v>
      </c>
      <c r="M1237" s="247"/>
      <c r="N1237" s="247"/>
      <c r="O1237" s="247"/>
      <c r="P1237" s="247"/>
      <c r="Q1237" s="247"/>
      <c r="R1237" s="246" t="e">
        <f>IF(L1237="nio",0,IF(L1237&gt;0,L1237*J1237/X1237,0))*VLOOKUP(B1237,'2-Kosten per locatie'!$A$14:$C$56,3,FALSE)</f>
        <v>#DIV/0!</v>
      </c>
      <c r="S1237" s="246">
        <f>IF(L1237="nio",0,IF(M1237&gt;0,M1237*J1237/Y1237,0))*VLOOKUP(B1237,'2-Kosten per locatie'!$A$14:$C$56,3,FALSE)</f>
        <v>0</v>
      </c>
      <c r="T1237" s="246">
        <f>IF(L1237="nio",0,IF(N1237&gt;0,N1237*J1237/Z1237,0))*VLOOKUP(B1237,'2-Kosten per locatie'!$A$14:$C$56,3,FALSE)</f>
        <v>0</v>
      </c>
      <c r="U1237" s="246">
        <f>IF(L1237="nio",0,IF(O1237&gt;0,O1237*J1237/AA1237,0))*VLOOKUP(B1237,'2-Kosten per locatie'!$A$14:$C$56,3,FALSE)</f>
        <v>0</v>
      </c>
      <c r="V1237" s="246">
        <f>IF(L1237="nio",0,IF(P1237&gt;0,P1237*J1237/Z1237,0))*VLOOKUP(B1237,'2-Kosten per locatie'!$A$14:$C$56,3,FALSE)</f>
        <v>0</v>
      </c>
      <c r="W1237" s="246">
        <f>IF(L1237="nio",0,IF(Q1237&gt;0,Q1237*J1237/AA1237,0))*VLOOKUP(B1237,'2-Kosten per locatie'!$A$14:$C$56,3,FALSE)</f>
        <v>0</v>
      </c>
      <c r="X1237" s="337">
        <f>IF(L1237="nio",0,IF(L1237&gt;0,VLOOKUP(H1237,'3-Productie normen'!A:L,VLOOKUP(L1237,'3-Productie normen'!$B$35:$C$38,2,FALSE),FALSE)))</f>
        <v>0</v>
      </c>
      <c r="Y1237" s="337">
        <f t="shared" si="280"/>
        <v>0</v>
      </c>
      <c r="Z1237" s="337">
        <f t="shared" si="281"/>
        <v>0</v>
      </c>
      <c r="AA1237" s="337">
        <f t="shared" si="282"/>
        <v>0</v>
      </c>
      <c r="AB1237" s="338" t="str">
        <f>VLOOKUP(H1237,'3-Productie normen'!A:O,12,FALSE)</f>
        <v>V</v>
      </c>
      <c r="AC1237" s="338"/>
      <c r="AE1237" s="339">
        <f t="shared" si="283"/>
        <v>378700.39999999997</v>
      </c>
    </row>
    <row r="1238" spans="1:31" ht="14.1" customHeight="1">
      <c r="A1238" s="71">
        <v>1238</v>
      </c>
      <c r="B1238" s="298" t="s">
        <v>92</v>
      </c>
      <c r="C1238" s="298" t="s">
        <v>92</v>
      </c>
      <c r="D1238" s="538" t="s">
        <v>1239</v>
      </c>
      <c r="E1238" s="334" t="s">
        <v>680</v>
      </c>
      <c r="F1238" s="513"/>
      <c r="G1238" s="314" t="s">
        <v>1276</v>
      </c>
      <c r="H1238" s="314" t="s">
        <v>146</v>
      </c>
      <c r="I1238" s="69" t="s">
        <v>332</v>
      </c>
      <c r="J1238" s="341">
        <v>164.13</v>
      </c>
      <c r="K1238" s="336">
        <f t="shared" si="279"/>
        <v>104</v>
      </c>
      <c r="L1238" s="247">
        <v>104</v>
      </c>
      <c r="M1238" s="247"/>
      <c r="N1238" s="247"/>
      <c r="O1238" s="247"/>
      <c r="P1238" s="247"/>
      <c r="Q1238" s="247"/>
      <c r="R1238" s="246" t="e">
        <f>IF(L1238="nio",0,IF(L1238&gt;0,L1238*J1238/X1238,0))*VLOOKUP(B1238,'2-Kosten per locatie'!$A$14:$C$56,3,FALSE)</f>
        <v>#DIV/0!</v>
      </c>
      <c r="S1238" s="246">
        <f>IF(L1238="nio",0,IF(M1238&gt;0,M1238*J1238/Y1238,0))*VLOOKUP(B1238,'2-Kosten per locatie'!$A$14:$C$56,3,FALSE)</f>
        <v>0</v>
      </c>
      <c r="T1238" s="246">
        <f>IF(L1238="nio",0,IF(N1238&gt;0,N1238*J1238/Z1238,0))*VLOOKUP(B1238,'2-Kosten per locatie'!$A$14:$C$56,3,FALSE)</f>
        <v>0</v>
      </c>
      <c r="U1238" s="246">
        <f>IF(L1238="nio",0,IF(O1238&gt;0,O1238*J1238/AA1238,0))*VLOOKUP(B1238,'2-Kosten per locatie'!$A$14:$C$56,3,FALSE)</f>
        <v>0</v>
      </c>
      <c r="V1238" s="246">
        <f>IF(L1238="nio",0,IF(P1238&gt;0,P1238*J1238/Z1238,0))*VLOOKUP(B1238,'2-Kosten per locatie'!$A$14:$C$56,3,FALSE)</f>
        <v>0</v>
      </c>
      <c r="W1238" s="246">
        <f>IF(L1238="nio",0,IF(Q1238&gt;0,Q1238*J1238/AA1238,0))*VLOOKUP(B1238,'2-Kosten per locatie'!$A$14:$C$56,3,FALSE)</f>
        <v>0</v>
      </c>
      <c r="X1238" s="337">
        <f>IF(L1238="nio",0,IF(L1238&gt;0,VLOOKUP(H1238,'3-Productie normen'!A:L,VLOOKUP(L1238,'3-Productie normen'!$B$35:$C$38,2,FALSE),FALSE)))</f>
        <v>0</v>
      </c>
      <c r="Y1238" s="337">
        <f t="shared" si="280"/>
        <v>0</v>
      </c>
      <c r="Z1238" s="337">
        <f t="shared" si="281"/>
        <v>0</v>
      </c>
      <c r="AA1238" s="337">
        <f t="shared" si="282"/>
        <v>0</v>
      </c>
      <c r="AB1238" s="338" t="str">
        <f>VLOOKUP(H1238,'3-Productie normen'!A:O,12,FALSE)</f>
        <v>V</v>
      </c>
      <c r="AC1238" s="338"/>
      <c r="AE1238" s="339">
        <f t="shared" si="283"/>
        <v>17069.52</v>
      </c>
    </row>
    <row r="1239" spans="1:31" ht="14.1" customHeight="1">
      <c r="A1239" s="71">
        <v>1239</v>
      </c>
      <c r="B1239" s="298" t="s">
        <v>92</v>
      </c>
      <c r="C1239" s="298" t="s">
        <v>92</v>
      </c>
      <c r="D1239" s="538" t="s">
        <v>1239</v>
      </c>
      <c r="E1239" s="334" t="s">
        <v>770</v>
      </c>
      <c r="F1239" s="513"/>
      <c r="G1239" s="314" t="s">
        <v>310</v>
      </c>
      <c r="H1239" s="314" t="s">
        <v>128</v>
      </c>
      <c r="I1239" s="69" t="s">
        <v>225</v>
      </c>
      <c r="J1239" s="341">
        <v>58.01</v>
      </c>
      <c r="K1239" s="336">
        <f t="shared" ref="K1239:K1302" si="284">SUM(L1239:Q1239)</f>
        <v>363</v>
      </c>
      <c r="L1239" s="247">
        <v>255</v>
      </c>
      <c r="M1239" s="247"/>
      <c r="N1239" s="247">
        <v>102</v>
      </c>
      <c r="O1239" s="247"/>
      <c r="P1239" s="247">
        <v>6</v>
      </c>
      <c r="Q1239" s="247"/>
      <c r="R1239" s="246" t="e">
        <f>IF(L1239="nio",0,IF(L1239&gt;0,L1239*J1239/X1239,0))*VLOOKUP(B1239,'2-Kosten per locatie'!$A$14:$C$56,3,FALSE)</f>
        <v>#DIV/0!</v>
      </c>
      <c r="S1239" s="246">
        <f>IF(L1239="nio",0,IF(M1239&gt;0,M1239*J1239/Y1239,0))*VLOOKUP(B1239,'2-Kosten per locatie'!$A$14:$C$56,3,FALSE)</f>
        <v>0</v>
      </c>
      <c r="T1239" s="246" t="e">
        <f>IF(L1239="nio",0,IF(N1239&gt;0,N1239*J1239/Z1239,0))*VLOOKUP(B1239,'2-Kosten per locatie'!$A$14:$C$56,3,FALSE)</f>
        <v>#DIV/0!</v>
      </c>
      <c r="U1239" s="246">
        <f>IF(L1239="nio",0,IF(O1239&gt;0,O1239*J1239/AA1239,0))*VLOOKUP(B1239,'2-Kosten per locatie'!$A$14:$C$56,3,FALSE)</f>
        <v>0</v>
      </c>
      <c r="V1239" s="246" t="e">
        <f>IF(L1239="nio",0,IF(P1239&gt;0,P1239*J1239/Z1239,0))*VLOOKUP(B1239,'2-Kosten per locatie'!$A$14:$C$56,3,FALSE)</f>
        <v>#DIV/0!</v>
      </c>
      <c r="W1239" s="246">
        <f>IF(L1239="nio",0,IF(Q1239&gt;0,Q1239*J1239/AA1239,0))*VLOOKUP(B1239,'2-Kosten per locatie'!$A$14:$C$56,3,FALSE)</f>
        <v>0</v>
      </c>
      <c r="X1239" s="337">
        <f>IF(L1239="nio",0,IF(L1239&gt;0,VLOOKUP(H1239,'3-Productie normen'!A:L,VLOOKUP(L1239,'3-Productie normen'!$B$35:$C$38,2,FALSE),FALSE)))</f>
        <v>0</v>
      </c>
      <c r="Y1239" s="337">
        <f t="shared" si="280"/>
        <v>0</v>
      </c>
      <c r="Z1239" s="337">
        <f t="shared" si="281"/>
        <v>0</v>
      </c>
      <c r="AA1239" s="337">
        <f t="shared" si="282"/>
        <v>0</v>
      </c>
      <c r="AB1239" s="338" t="str">
        <f>VLOOKUP(H1239,'3-Productie normen'!A:O,12,FALSE)</f>
        <v>B</v>
      </c>
      <c r="AC1239" s="338"/>
      <c r="AE1239" s="339">
        <f t="shared" si="283"/>
        <v>21057.63</v>
      </c>
    </row>
    <row r="1240" spans="1:31" ht="14.1" customHeight="1">
      <c r="A1240" s="71">
        <v>1240</v>
      </c>
      <c r="B1240" s="298" t="s">
        <v>92</v>
      </c>
      <c r="C1240" s="298" t="s">
        <v>92</v>
      </c>
      <c r="D1240" s="538" t="s">
        <v>1239</v>
      </c>
      <c r="E1240" s="334" t="s">
        <v>1277</v>
      </c>
      <c r="F1240" s="513"/>
      <c r="G1240" s="314" t="s">
        <v>1278</v>
      </c>
      <c r="H1240" s="314" t="s">
        <v>141</v>
      </c>
      <c r="I1240" s="69" t="s">
        <v>195</v>
      </c>
      <c r="J1240" s="341">
        <v>16.72</v>
      </c>
      <c r="K1240" s="336">
        <f t="shared" si="284"/>
        <v>510</v>
      </c>
      <c r="L1240" s="247">
        <v>255</v>
      </c>
      <c r="M1240" s="247">
        <v>255</v>
      </c>
      <c r="N1240" s="247"/>
      <c r="O1240" s="247"/>
      <c r="P1240" s="247"/>
      <c r="Q1240" s="247"/>
      <c r="R1240" s="246" t="e">
        <f>IF(L1240="nio",0,IF(L1240&gt;0,L1240*J1240/X1240,0))*VLOOKUP(B1240,'2-Kosten per locatie'!$A$14:$C$56,3,FALSE)</f>
        <v>#DIV/0!</v>
      </c>
      <c r="S1240" s="246" t="e">
        <f>IF(L1240="nio",0,IF(M1240&gt;0,M1240*J1240/Y1240,0))*VLOOKUP(B1240,'2-Kosten per locatie'!$A$14:$C$56,3,FALSE)</f>
        <v>#DIV/0!</v>
      </c>
      <c r="T1240" s="246">
        <f>IF(L1240="nio",0,IF(N1240&gt;0,N1240*J1240/Z1240,0))*VLOOKUP(B1240,'2-Kosten per locatie'!$A$14:$C$56,3,FALSE)</f>
        <v>0</v>
      </c>
      <c r="U1240" s="246">
        <f>IF(L1240="nio",0,IF(O1240&gt;0,O1240*J1240/AA1240,0))*VLOOKUP(B1240,'2-Kosten per locatie'!$A$14:$C$56,3,FALSE)</f>
        <v>0</v>
      </c>
      <c r="V1240" s="246">
        <f>IF(L1240="nio",0,IF(P1240&gt;0,P1240*J1240/Z1240,0))*VLOOKUP(B1240,'2-Kosten per locatie'!$A$14:$C$56,3,FALSE)</f>
        <v>0</v>
      </c>
      <c r="W1240" s="246">
        <f>IF(L1240="nio",0,IF(Q1240&gt;0,Q1240*J1240/AA1240,0))*VLOOKUP(B1240,'2-Kosten per locatie'!$A$14:$C$56,3,FALSE)</f>
        <v>0</v>
      </c>
      <c r="X1240" s="337">
        <f>IF(L1240="nio",0,IF(L1240&gt;0,VLOOKUP(H1240,'3-Productie normen'!A:L,VLOOKUP(L1240,'3-Productie normen'!$B$35:$C$38,2,FALSE),FALSE)))</f>
        <v>0</v>
      </c>
      <c r="Y1240" s="337">
        <f t="shared" ref="Y1240:Y1303" si="285">IF(M1240&gt;0,X1240*$Y$8,0)</f>
        <v>0</v>
      </c>
      <c r="Z1240" s="337">
        <f t="shared" ref="Z1240:Z1303" si="286">IF((OR(N1240&gt;0,P1240&gt;0)),X1240*$Z$8,0)</f>
        <v>0</v>
      </c>
      <c r="AA1240" s="337">
        <f t="shared" ref="AA1240:AA1303" si="287">IF((OR(O1240&gt;0,Q1240&gt;0)),X1240*$AA$8,0)</f>
        <v>0</v>
      </c>
      <c r="AB1240" s="338" t="str">
        <f>VLOOKUP(H1240,'3-Productie normen'!A:O,12,FALSE)</f>
        <v>S</v>
      </c>
      <c r="AC1240" s="338"/>
      <c r="AE1240" s="339">
        <f t="shared" si="283"/>
        <v>8527.1999999999989</v>
      </c>
    </row>
    <row r="1241" spans="1:31" ht="14.1" customHeight="1">
      <c r="A1241" s="71">
        <v>1241</v>
      </c>
      <c r="B1241" s="298" t="s">
        <v>92</v>
      </c>
      <c r="C1241" s="298" t="s">
        <v>92</v>
      </c>
      <c r="D1241" s="538" t="s">
        <v>1239</v>
      </c>
      <c r="E1241" s="334" t="s">
        <v>704</v>
      </c>
      <c r="F1241" s="513"/>
      <c r="G1241" s="314" t="s">
        <v>1279</v>
      </c>
      <c r="H1241" s="317" t="s">
        <v>148</v>
      </c>
      <c r="I1241" s="69" t="s">
        <v>332</v>
      </c>
      <c r="J1241" s="341">
        <v>21.97</v>
      </c>
      <c r="K1241" s="336">
        <f t="shared" si="284"/>
        <v>0</v>
      </c>
      <c r="L1241" s="247" t="s">
        <v>199</v>
      </c>
      <c r="M1241" s="247"/>
      <c r="N1241" s="247"/>
      <c r="O1241" s="247"/>
      <c r="P1241" s="247"/>
      <c r="Q1241" s="247"/>
      <c r="R1241" s="246">
        <f>IF(L1241="nio",0,IF(L1241&gt;0,L1241*J1241/X1241,0))*VLOOKUP(B1241,'2-Kosten per locatie'!$A$14:$C$56,3,FALSE)</f>
        <v>0</v>
      </c>
      <c r="S1241" s="246">
        <f>IF(L1241="nio",0,IF(M1241&gt;0,M1241*J1241/Y1241,0))*VLOOKUP(B1241,'2-Kosten per locatie'!$A$14:$C$56,3,FALSE)</f>
        <v>0</v>
      </c>
      <c r="T1241" s="246">
        <f>IF(L1241="nio",0,IF(N1241&gt;0,N1241*J1241/Z1241,0))*VLOOKUP(B1241,'2-Kosten per locatie'!$A$14:$C$56,3,FALSE)</f>
        <v>0</v>
      </c>
      <c r="U1241" s="246">
        <f>IF(L1241="nio",0,IF(O1241&gt;0,O1241*J1241/AA1241,0))*VLOOKUP(B1241,'2-Kosten per locatie'!$A$14:$C$56,3,FALSE)</f>
        <v>0</v>
      </c>
      <c r="V1241" s="246">
        <f>IF(L1241="nio",0,IF(P1241&gt;0,P1241*J1241/Z1241,0))*VLOOKUP(B1241,'2-Kosten per locatie'!$A$14:$C$56,3,FALSE)</f>
        <v>0</v>
      </c>
      <c r="W1241" s="246">
        <f>IF(L1241="nio",0,IF(Q1241&gt;0,Q1241*J1241/AA1241,0))*VLOOKUP(B1241,'2-Kosten per locatie'!$A$14:$C$56,3,FALSE)</f>
        <v>0</v>
      </c>
      <c r="X1241" s="337">
        <f>IF(L1241="nio",0,IF(L1241&gt;0,VLOOKUP(H1241,'3-Productie normen'!A:L,VLOOKUP(L1241,'3-Productie normen'!$B$35:$C$38,2,FALSE),FALSE)))</f>
        <v>0</v>
      </c>
      <c r="Y1241" s="337">
        <f t="shared" si="285"/>
        <v>0</v>
      </c>
      <c r="Z1241" s="337">
        <f t="shared" si="286"/>
        <v>0</v>
      </c>
      <c r="AA1241" s="337">
        <f t="shared" si="287"/>
        <v>0</v>
      </c>
      <c r="AB1241" s="338">
        <f>VLOOKUP(H1241,'3-Productie normen'!A:O,12,FALSE)</f>
        <v>0</v>
      </c>
      <c r="AC1241" s="338"/>
      <c r="AE1241" s="339">
        <f t="shared" si="283"/>
        <v>0</v>
      </c>
    </row>
    <row r="1242" spans="1:31" ht="14.1" customHeight="1">
      <c r="A1242" s="71">
        <v>1242</v>
      </c>
      <c r="B1242" s="298" t="s">
        <v>92</v>
      </c>
      <c r="C1242" s="298" t="s">
        <v>92</v>
      </c>
      <c r="D1242" s="538" t="s">
        <v>1239</v>
      </c>
      <c r="E1242" s="334" t="s">
        <v>1280</v>
      </c>
      <c r="F1242" s="513"/>
      <c r="G1242" s="314" t="s">
        <v>291</v>
      </c>
      <c r="H1242" s="314" t="s">
        <v>135</v>
      </c>
      <c r="I1242" s="69" t="s">
        <v>332</v>
      </c>
      <c r="J1242" s="341">
        <v>62.21</v>
      </c>
      <c r="K1242" s="336">
        <f t="shared" si="284"/>
        <v>255</v>
      </c>
      <c r="L1242" s="247">
        <v>255</v>
      </c>
      <c r="M1242" s="247"/>
      <c r="N1242" s="247"/>
      <c r="O1242" s="247"/>
      <c r="P1242" s="247"/>
      <c r="Q1242" s="247"/>
      <c r="R1242" s="246" t="e">
        <f>IF(L1242="nio",0,IF(L1242&gt;0,L1242*J1242/X1242,0))*VLOOKUP(B1242,'2-Kosten per locatie'!$A$14:$C$56,3,FALSE)</f>
        <v>#DIV/0!</v>
      </c>
      <c r="S1242" s="246">
        <f>IF(L1242="nio",0,IF(M1242&gt;0,M1242*J1242/Y1242,0))*VLOOKUP(B1242,'2-Kosten per locatie'!$A$14:$C$56,3,FALSE)</f>
        <v>0</v>
      </c>
      <c r="T1242" s="246">
        <f>IF(L1242="nio",0,IF(N1242&gt;0,N1242*J1242/Z1242,0))*VLOOKUP(B1242,'2-Kosten per locatie'!$A$14:$C$56,3,FALSE)</f>
        <v>0</v>
      </c>
      <c r="U1242" s="246">
        <f>IF(L1242="nio",0,IF(O1242&gt;0,O1242*J1242/AA1242,0))*VLOOKUP(B1242,'2-Kosten per locatie'!$A$14:$C$56,3,FALSE)</f>
        <v>0</v>
      </c>
      <c r="V1242" s="246">
        <f>IF(L1242="nio",0,IF(P1242&gt;0,P1242*J1242/Z1242,0))*VLOOKUP(B1242,'2-Kosten per locatie'!$A$14:$C$56,3,FALSE)</f>
        <v>0</v>
      </c>
      <c r="W1242" s="246">
        <f>IF(L1242="nio",0,IF(Q1242&gt;0,Q1242*J1242/AA1242,0))*VLOOKUP(B1242,'2-Kosten per locatie'!$A$14:$C$56,3,FALSE)</f>
        <v>0</v>
      </c>
      <c r="X1242" s="337">
        <f>IF(L1242="nio",0,IF(L1242&gt;0,VLOOKUP(H1242,'3-Productie normen'!A:L,VLOOKUP(L1242,'3-Productie normen'!$B$35:$C$38,2,FALSE),FALSE)))</f>
        <v>0</v>
      </c>
      <c r="Y1242" s="337">
        <f t="shared" si="285"/>
        <v>0</v>
      </c>
      <c r="Z1242" s="337">
        <f t="shared" si="286"/>
        <v>0</v>
      </c>
      <c r="AA1242" s="337">
        <f t="shared" si="287"/>
        <v>0</v>
      </c>
      <c r="AB1242" s="338" t="str">
        <f>VLOOKUP(H1242,'3-Productie normen'!A:O,12,FALSE)</f>
        <v>V</v>
      </c>
      <c r="AC1242" s="338"/>
      <c r="AE1242" s="339">
        <f t="shared" si="283"/>
        <v>15863.550000000001</v>
      </c>
    </row>
    <row r="1243" spans="1:31" ht="14.1" customHeight="1">
      <c r="A1243" s="71">
        <v>1243</v>
      </c>
      <c r="B1243" s="298" t="s">
        <v>92</v>
      </c>
      <c r="C1243" s="298" t="s">
        <v>92</v>
      </c>
      <c r="D1243" s="538" t="s">
        <v>1239</v>
      </c>
      <c r="E1243" s="334" t="s">
        <v>1281</v>
      </c>
      <c r="F1243" s="513"/>
      <c r="G1243" s="314" t="s">
        <v>310</v>
      </c>
      <c r="H1243" s="314" t="s">
        <v>128</v>
      </c>
      <c r="I1243" s="69" t="s">
        <v>225</v>
      </c>
      <c r="J1243" s="341">
        <v>42.32</v>
      </c>
      <c r="K1243" s="336">
        <f t="shared" si="284"/>
        <v>255</v>
      </c>
      <c r="L1243" s="247">
        <v>255</v>
      </c>
      <c r="M1243" s="247"/>
      <c r="N1243" s="247"/>
      <c r="O1243" s="247"/>
      <c r="P1243" s="247"/>
      <c r="Q1243" s="247"/>
      <c r="R1243" s="246" t="e">
        <f>IF(L1243="nio",0,IF(L1243&gt;0,L1243*J1243/X1243,0))*VLOOKUP(B1243,'2-Kosten per locatie'!$A$14:$C$56,3,FALSE)</f>
        <v>#DIV/0!</v>
      </c>
      <c r="S1243" s="246">
        <f>IF(L1243="nio",0,IF(M1243&gt;0,M1243*J1243/Y1243,0))*VLOOKUP(B1243,'2-Kosten per locatie'!$A$14:$C$56,3,FALSE)</f>
        <v>0</v>
      </c>
      <c r="T1243" s="246">
        <f>IF(L1243="nio",0,IF(N1243&gt;0,N1243*J1243/Z1243,0))*VLOOKUP(B1243,'2-Kosten per locatie'!$A$14:$C$56,3,FALSE)</f>
        <v>0</v>
      </c>
      <c r="U1243" s="246">
        <f>IF(L1243="nio",0,IF(O1243&gt;0,O1243*J1243/AA1243,0))*VLOOKUP(B1243,'2-Kosten per locatie'!$A$14:$C$56,3,FALSE)</f>
        <v>0</v>
      </c>
      <c r="V1243" s="246">
        <f>IF(L1243="nio",0,IF(P1243&gt;0,P1243*J1243/Z1243,0))*VLOOKUP(B1243,'2-Kosten per locatie'!$A$14:$C$56,3,FALSE)</f>
        <v>0</v>
      </c>
      <c r="W1243" s="246">
        <f>IF(L1243="nio",0,IF(Q1243&gt;0,Q1243*J1243/AA1243,0))*VLOOKUP(B1243,'2-Kosten per locatie'!$A$14:$C$56,3,FALSE)</f>
        <v>0</v>
      </c>
      <c r="X1243" s="337">
        <f>IF(L1243="nio",0,IF(L1243&gt;0,VLOOKUP(H1243,'3-Productie normen'!A:L,VLOOKUP(L1243,'3-Productie normen'!$B$35:$C$38,2,FALSE),FALSE)))</f>
        <v>0</v>
      </c>
      <c r="Y1243" s="337">
        <f t="shared" si="285"/>
        <v>0</v>
      </c>
      <c r="Z1243" s="337">
        <f t="shared" si="286"/>
        <v>0</v>
      </c>
      <c r="AA1243" s="337">
        <f t="shared" si="287"/>
        <v>0</v>
      </c>
      <c r="AB1243" s="338" t="str">
        <f>VLOOKUP(H1243,'3-Productie normen'!A:O,12,FALSE)</f>
        <v>B</v>
      </c>
      <c r="AC1243" s="338"/>
      <c r="AE1243" s="339">
        <f t="shared" si="283"/>
        <v>10791.6</v>
      </c>
    </row>
    <row r="1244" spans="1:31" ht="14.1" customHeight="1">
      <c r="A1244" s="71">
        <v>1244</v>
      </c>
      <c r="B1244" s="298" t="s">
        <v>92</v>
      </c>
      <c r="C1244" s="298" t="s">
        <v>92</v>
      </c>
      <c r="D1244" s="538" t="s">
        <v>1239</v>
      </c>
      <c r="E1244" s="334" t="s">
        <v>1282</v>
      </c>
      <c r="F1244" s="513"/>
      <c r="G1244" s="314" t="s">
        <v>633</v>
      </c>
      <c r="H1244" s="314" t="s">
        <v>145</v>
      </c>
      <c r="I1244" s="69" t="s">
        <v>225</v>
      </c>
      <c r="J1244" s="341">
        <v>15.44</v>
      </c>
      <c r="K1244" s="336">
        <f t="shared" si="284"/>
        <v>255</v>
      </c>
      <c r="L1244" s="247">
        <v>255</v>
      </c>
      <c r="M1244" s="247"/>
      <c r="N1244" s="247"/>
      <c r="O1244" s="247"/>
      <c r="P1244" s="247"/>
      <c r="Q1244" s="247"/>
      <c r="R1244" s="246" t="e">
        <f>IF(L1244="nio",0,IF(L1244&gt;0,L1244*J1244/X1244,0))*VLOOKUP(B1244,'2-Kosten per locatie'!$A$14:$C$56,3,FALSE)</f>
        <v>#DIV/0!</v>
      </c>
      <c r="S1244" s="246">
        <f>IF(L1244="nio",0,IF(M1244&gt;0,M1244*J1244/Y1244,0))*VLOOKUP(B1244,'2-Kosten per locatie'!$A$14:$C$56,3,FALSE)</f>
        <v>0</v>
      </c>
      <c r="T1244" s="246">
        <f>IF(L1244="nio",0,IF(N1244&gt;0,N1244*J1244/Z1244,0))*VLOOKUP(B1244,'2-Kosten per locatie'!$A$14:$C$56,3,FALSE)</f>
        <v>0</v>
      </c>
      <c r="U1244" s="246">
        <f>IF(L1244="nio",0,IF(O1244&gt;0,O1244*J1244/AA1244,0))*VLOOKUP(B1244,'2-Kosten per locatie'!$A$14:$C$56,3,FALSE)</f>
        <v>0</v>
      </c>
      <c r="V1244" s="246">
        <f>IF(L1244="nio",0,IF(P1244&gt;0,P1244*J1244/Z1244,0))*VLOOKUP(B1244,'2-Kosten per locatie'!$A$14:$C$56,3,FALSE)</f>
        <v>0</v>
      </c>
      <c r="W1244" s="246">
        <f>IF(L1244="nio",0,IF(Q1244&gt;0,Q1244*J1244/AA1244,0))*VLOOKUP(B1244,'2-Kosten per locatie'!$A$14:$C$56,3,FALSE)</f>
        <v>0</v>
      </c>
      <c r="X1244" s="337">
        <f>IF(L1244="nio",0,IF(L1244&gt;0,VLOOKUP(H1244,'3-Productie normen'!A:L,VLOOKUP(L1244,'3-Productie normen'!$B$35:$C$38,2,FALSE),FALSE)))</f>
        <v>0</v>
      </c>
      <c r="Y1244" s="337">
        <f t="shared" si="285"/>
        <v>0</v>
      </c>
      <c r="Z1244" s="337">
        <f t="shared" si="286"/>
        <v>0</v>
      </c>
      <c r="AA1244" s="337">
        <f t="shared" si="287"/>
        <v>0</v>
      </c>
      <c r="AB1244" s="338" t="str">
        <f>VLOOKUP(H1244,'3-Productie normen'!A:O,12,FALSE)</f>
        <v>B</v>
      </c>
      <c r="AC1244" s="338"/>
      <c r="AE1244" s="339">
        <f t="shared" si="283"/>
        <v>3937.2</v>
      </c>
    </row>
    <row r="1245" spans="1:31" ht="14.1" customHeight="1">
      <c r="A1245" s="71">
        <v>1245</v>
      </c>
      <c r="B1245" s="298" t="s">
        <v>92</v>
      </c>
      <c r="C1245" s="298" t="s">
        <v>92</v>
      </c>
      <c r="D1245" s="538" t="s">
        <v>1239</v>
      </c>
      <c r="E1245" s="334" t="s">
        <v>1283</v>
      </c>
      <c r="F1245" s="513"/>
      <c r="G1245" s="314" t="s">
        <v>633</v>
      </c>
      <c r="H1245" s="314" t="s">
        <v>145</v>
      </c>
      <c r="I1245" s="69" t="s">
        <v>225</v>
      </c>
      <c r="J1245" s="341">
        <v>32.85</v>
      </c>
      <c r="K1245" s="336">
        <f t="shared" si="284"/>
        <v>255</v>
      </c>
      <c r="L1245" s="247">
        <v>255</v>
      </c>
      <c r="M1245" s="247"/>
      <c r="N1245" s="247"/>
      <c r="O1245" s="247"/>
      <c r="P1245" s="247"/>
      <c r="Q1245" s="247"/>
      <c r="R1245" s="246" t="e">
        <f>IF(L1245="nio",0,IF(L1245&gt;0,L1245*J1245/X1245,0))*VLOOKUP(B1245,'2-Kosten per locatie'!$A$14:$C$56,3,FALSE)</f>
        <v>#DIV/0!</v>
      </c>
      <c r="S1245" s="246">
        <f>IF(L1245="nio",0,IF(M1245&gt;0,M1245*J1245/Y1245,0))*VLOOKUP(B1245,'2-Kosten per locatie'!$A$14:$C$56,3,FALSE)</f>
        <v>0</v>
      </c>
      <c r="T1245" s="246">
        <f>IF(L1245="nio",0,IF(N1245&gt;0,N1245*J1245/Z1245,0))*VLOOKUP(B1245,'2-Kosten per locatie'!$A$14:$C$56,3,FALSE)</f>
        <v>0</v>
      </c>
      <c r="U1245" s="246">
        <f>IF(L1245="nio",0,IF(O1245&gt;0,O1245*J1245/AA1245,0))*VLOOKUP(B1245,'2-Kosten per locatie'!$A$14:$C$56,3,FALSE)</f>
        <v>0</v>
      </c>
      <c r="V1245" s="246">
        <f>IF(L1245="nio",0,IF(P1245&gt;0,P1245*J1245/Z1245,0))*VLOOKUP(B1245,'2-Kosten per locatie'!$A$14:$C$56,3,FALSE)</f>
        <v>0</v>
      </c>
      <c r="W1245" s="246">
        <f>IF(L1245="nio",0,IF(Q1245&gt;0,Q1245*J1245/AA1245,0))*VLOOKUP(B1245,'2-Kosten per locatie'!$A$14:$C$56,3,FALSE)</f>
        <v>0</v>
      </c>
      <c r="X1245" s="337">
        <f>IF(L1245="nio",0,IF(L1245&gt;0,VLOOKUP(H1245,'3-Productie normen'!A:L,VLOOKUP(L1245,'3-Productie normen'!$B$35:$C$38,2,FALSE),FALSE)))</f>
        <v>0</v>
      </c>
      <c r="Y1245" s="337">
        <f t="shared" si="285"/>
        <v>0</v>
      </c>
      <c r="Z1245" s="337">
        <f t="shared" si="286"/>
        <v>0</v>
      </c>
      <c r="AA1245" s="337">
        <f t="shared" si="287"/>
        <v>0</v>
      </c>
      <c r="AB1245" s="338" t="str">
        <f>VLOOKUP(H1245,'3-Productie normen'!A:O,12,FALSE)</f>
        <v>B</v>
      </c>
      <c r="AC1245" s="338"/>
      <c r="AE1245" s="339">
        <f t="shared" si="283"/>
        <v>8376.75</v>
      </c>
    </row>
    <row r="1246" spans="1:31" ht="14.1" customHeight="1">
      <c r="A1246" s="71">
        <v>1246</v>
      </c>
      <c r="B1246" s="298" t="s">
        <v>92</v>
      </c>
      <c r="C1246" s="298" t="s">
        <v>92</v>
      </c>
      <c r="D1246" s="538" t="s">
        <v>1239</v>
      </c>
      <c r="E1246" s="334" t="s">
        <v>1284</v>
      </c>
      <c r="F1246" s="513"/>
      <c r="G1246" s="314" t="s">
        <v>1257</v>
      </c>
      <c r="H1246" s="317" t="s">
        <v>148</v>
      </c>
      <c r="I1246" s="69"/>
      <c r="J1246" s="341">
        <v>6.73</v>
      </c>
      <c r="K1246" s="336">
        <f t="shared" si="284"/>
        <v>0</v>
      </c>
      <c r="L1246" s="247" t="s">
        <v>199</v>
      </c>
      <c r="M1246" s="247"/>
      <c r="N1246" s="247"/>
      <c r="O1246" s="247"/>
      <c r="P1246" s="247"/>
      <c r="Q1246" s="247"/>
      <c r="R1246" s="246">
        <f>IF(L1246="nio",0,IF(L1246&gt;0,L1246*J1246/X1246,0))*VLOOKUP(B1246,'2-Kosten per locatie'!$A$14:$C$56,3,FALSE)</f>
        <v>0</v>
      </c>
      <c r="S1246" s="246">
        <f>IF(L1246="nio",0,IF(M1246&gt;0,M1246*J1246/Y1246,0))*VLOOKUP(B1246,'2-Kosten per locatie'!$A$14:$C$56,3,FALSE)</f>
        <v>0</v>
      </c>
      <c r="T1246" s="246">
        <f>IF(L1246="nio",0,IF(N1246&gt;0,N1246*J1246/Z1246,0))*VLOOKUP(B1246,'2-Kosten per locatie'!$A$14:$C$56,3,FALSE)</f>
        <v>0</v>
      </c>
      <c r="U1246" s="246">
        <f>IF(L1246="nio",0,IF(O1246&gt;0,O1246*J1246/AA1246,0))*VLOOKUP(B1246,'2-Kosten per locatie'!$A$14:$C$56,3,FALSE)</f>
        <v>0</v>
      </c>
      <c r="V1246" s="246">
        <f>IF(L1246="nio",0,IF(P1246&gt;0,P1246*J1246/Z1246,0))*VLOOKUP(B1246,'2-Kosten per locatie'!$A$14:$C$56,3,FALSE)</f>
        <v>0</v>
      </c>
      <c r="W1246" s="246">
        <f>IF(L1246="nio",0,IF(Q1246&gt;0,Q1246*J1246/AA1246,0))*VLOOKUP(B1246,'2-Kosten per locatie'!$A$14:$C$56,3,FALSE)</f>
        <v>0</v>
      </c>
      <c r="X1246" s="337">
        <f>IF(L1246="nio",0,IF(L1246&gt;0,VLOOKUP(H1246,'3-Productie normen'!A:L,VLOOKUP(L1246,'3-Productie normen'!$B$35:$C$38,2,FALSE),FALSE)))</f>
        <v>0</v>
      </c>
      <c r="Y1246" s="337">
        <f t="shared" si="285"/>
        <v>0</v>
      </c>
      <c r="Z1246" s="337">
        <f t="shared" si="286"/>
        <v>0</v>
      </c>
      <c r="AA1246" s="337">
        <f t="shared" si="287"/>
        <v>0</v>
      </c>
      <c r="AB1246" s="338">
        <f>VLOOKUP(H1246,'3-Productie normen'!A:O,12,FALSE)</f>
        <v>0</v>
      </c>
      <c r="AC1246" s="338"/>
      <c r="AE1246" s="339">
        <f t="shared" si="283"/>
        <v>0</v>
      </c>
    </row>
    <row r="1247" spans="1:31" ht="14.1" customHeight="1">
      <c r="A1247" s="71">
        <v>1247</v>
      </c>
      <c r="B1247" s="298" t="s">
        <v>92</v>
      </c>
      <c r="C1247" s="298" t="s">
        <v>92</v>
      </c>
      <c r="D1247" s="538" t="s">
        <v>1239</v>
      </c>
      <c r="E1247" s="334" t="s">
        <v>1285</v>
      </c>
      <c r="F1247" s="513"/>
      <c r="G1247" s="314" t="s">
        <v>310</v>
      </c>
      <c r="H1247" s="314" t="s">
        <v>128</v>
      </c>
      <c r="I1247" s="69" t="s">
        <v>225</v>
      </c>
      <c r="J1247" s="341">
        <v>28.46</v>
      </c>
      <c r="K1247" s="336">
        <f t="shared" si="284"/>
        <v>363</v>
      </c>
      <c r="L1247" s="247">
        <v>255</v>
      </c>
      <c r="M1247" s="247"/>
      <c r="N1247" s="247">
        <v>102</v>
      </c>
      <c r="O1247" s="247"/>
      <c r="P1247" s="247">
        <v>6</v>
      </c>
      <c r="Q1247" s="247"/>
      <c r="R1247" s="246" t="e">
        <f>IF(L1247="nio",0,IF(L1247&gt;0,L1247*J1247/X1247,0))*VLOOKUP(B1247,'2-Kosten per locatie'!$A$14:$C$56,3,FALSE)</f>
        <v>#DIV/0!</v>
      </c>
      <c r="S1247" s="246">
        <f>IF(L1247="nio",0,IF(M1247&gt;0,M1247*J1247/Y1247,0))*VLOOKUP(B1247,'2-Kosten per locatie'!$A$14:$C$56,3,FALSE)</f>
        <v>0</v>
      </c>
      <c r="T1247" s="246" t="e">
        <f>IF(L1247="nio",0,IF(N1247&gt;0,N1247*J1247/Z1247,0))*VLOOKUP(B1247,'2-Kosten per locatie'!$A$14:$C$56,3,FALSE)</f>
        <v>#DIV/0!</v>
      </c>
      <c r="U1247" s="246">
        <f>IF(L1247="nio",0,IF(O1247&gt;0,O1247*J1247/AA1247,0))*VLOOKUP(B1247,'2-Kosten per locatie'!$A$14:$C$56,3,FALSE)</f>
        <v>0</v>
      </c>
      <c r="V1247" s="246" t="e">
        <f>IF(L1247="nio",0,IF(P1247&gt;0,P1247*J1247/Z1247,0))*VLOOKUP(B1247,'2-Kosten per locatie'!$A$14:$C$56,3,FALSE)</f>
        <v>#DIV/0!</v>
      </c>
      <c r="W1247" s="246">
        <f>IF(L1247="nio",0,IF(Q1247&gt;0,Q1247*J1247/AA1247,0))*VLOOKUP(B1247,'2-Kosten per locatie'!$A$14:$C$56,3,FALSE)</f>
        <v>0</v>
      </c>
      <c r="X1247" s="337">
        <f>IF(L1247="nio",0,IF(L1247&gt;0,VLOOKUP(H1247,'3-Productie normen'!A:L,VLOOKUP(L1247,'3-Productie normen'!$B$35:$C$38,2,FALSE),FALSE)))</f>
        <v>0</v>
      </c>
      <c r="Y1247" s="337">
        <f t="shared" si="285"/>
        <v>0</v>
      </c>
      <c r="Z1247" s="337">
        <f t="shared" si="286"/>
        <v>0</v>
      </c>
      <c r="AA1247" s="337">
        <f t="shared" si="287"/>
        <v>0</v>
      </c>
      <c r="AB1247" s="338" t="str">
        <f>VLOOKUP(H1247,'3-Productie normen'!A:O,12,FALSE)</f>
        <v>B</v>
      </c>
      <c r="AC1247" s="338"/>
      <c r="AE1247" s="339">
        <f t="shared" si="283"/>
        <v>10330.98</v>
      </c>
    </row>
    <row r="1248" spans="1:31" ht="14.1" customHeight="1">
      <c r="A1248" s="71">
        <v>1248</v>
      </c>
      <c r="B1248" s="298" t="s">
        <v>92</v>
      </c>
      <c r="C1248" s="298" t="s">
        <v>92</v>
      </c>
      <c r="D1248" s="538" t="s">
        <v>1239</v>
      </c>
      <c r="E1248" s="334" t="s">
        <v>1286</v>
      </c>
      <c r="F1248" s="513"/>
      <c r="G1248" s="314" t="s">
        <v>1259</v>
      </c>
      <c r="H1248" s="314" t="s">
        <v>138</v>
      </c>
      <c r="I1248" s="69" t="s">
        <v>225</v>
      </c>
      <c r="J1248" s="341">
        <v>6.75</v>
      </c>
      <c r="K1248" s="336">
        <f t="shared" si="284"/>
        <v>363</v>
      </c>
      <c r="L1248" s="247">
        <v>255</v>
      </c>
      <c r="M1248" s="247"/>
      <c r="N1248" s="247">
        <v>102</v>
      </c>
      <c r="O1248" s="247"/>
      <c r="P1248" s="247">
        <v>6</v>
      </c>
      <c r="Q1248" s="247"/>
      <c r="R1248" s="246" t="e">
        <f>IF(L1248="nio",0,IF(L1248&gt;0,L1248*J1248/X1248,0))*VLOOKUP(B1248,'2-Kosten per locatie'!$A$14:$C$56,3,FALSE)</f>
        <v>#DIV/0!</v>
      </c>
      <c r="S1248" s="246">
        <f>IF(L1248="nio",0,IF(M1248&gt;0,M1248*J1248/Y1248,0))*VLOOKUP(B1248,'2-Kosten per locatie'!$A$14:$C$56,3,FALSE)</f>
        <v>0</v>
      </c>
      <c r="T1248" s="246" t="e">
        <f>IF(L1248="nio",0,IF(N1248&gt;0,N1248*J1248/Z1248,0))*VLOOKUP(B1248,'2-Kosten per locatie'!$A$14:$C$56,3,FALSE)</f>
        <v>#DIV/0!</v>
      </c>
      <c r="U1248" s="246">
        <f>IF(L1248="nio",0,IF(O1248&gt;0,O1248*J1248/AA1248,0))*VLOOKUP(B1248,'2-Kosten per locatie'!$A$14:$C$56,3,FALSE)</f>
        <v>0</v>
      </c>
      <c r="V1248" s="246" t="e">
        <f>IF(L1248="nio",0,IF(P1248&gt;0,P1248*J1248/Z1248,0))*VLOOKUP(B1248,'2-Kosten per locatie'!$A$14:$C$56,3,FALSE)</f>
        <v>#DIV/0!</v>
      </c>
      <c r="W1248" s="246">
        <f>IF(L1248="nio",0,IF(Q1248&gt;0,Q1248*J1248/AA1248,0))*VLOOKUP(B1248,'2-Kosten per locatie'!$A$14:$C$56,3,FALSE)</f>
        <v>0</v>
      </c>
      <c r="X1248" s="337">
        <f>IF(L1248="nio",0,IF(L1248&gt;0,VLOOKUP(H1248,'3-Productie normen'!A:L,VLOOKUP(L1248,'3-Productie normen'!$B$35:$C$38,2,FALSE),FALSE)))</f>
        <v>0</v>
      </c>
      <c r="Y1248" s="337">
        <f t="shared" si="285"/>
        <v>0</v>
      </c>
      <c r="Z1248" s="337">
        <f t="shared" si="286"/>
        <v>0</v>
      </c>
      <c r="AA1248" s="337">
        <f t="shared" si="287"/>
        <v>0</v>
      </c>
      <c r="AB1248" s="338" t="str">
        <f>VLOOKUP(H1248,'3-Productie normen'!A:O,12,FALSE)</f>
        <v>V</v>
      </c>
      <c r="AC1248" s="338"/>
      <c r="AE1248" s="339">
        <f t="shared" si="283"/>
        <v>2450.25</v>
      </c>
    </row>
    <row r="1249" spans="1:31" ht="14.1" customHeight="1">
      <c r="A1249" s="71">
        <v>1249</v>
      </c>
      <c r="B1249" s="298" t="s">
        <v>92</v>
      </c>
      <c r="C1249" s="298" t="s">
        <v>92</v>
      </c>
      <c r="D1249" s="538" t="s">
        <v>1239</v>
      </c>
      <c r="E1249" s="334" t="s">
        <v>1287</v>
      </c>
      <c r="F1249" s="513"/>
      <c r="G1249" s="314" t="s">
        <v>554</v>
      </c>
      <c r="H1249" s="317" t="s">
        <v>148</v>
      </c>
      <c r="I1249" s="69"/>
      <c r="J1249" s="341">
        <v>4.0199999999999996</v>
      </c>
      <c r="K1249" s="336">
        <f t="shared" si="284"/>
        <v>0</v>
      </c>
      <c r="L1249" s="247" t="s">
        <v>199</v>
      </c>
      <c r="M1249" s="247"/>
      <c r="N1249" s="247"/>
      <c r="O1249" s="247"/>
      <c r="P1249" s="247"/>
      <c r="Q1249" s="247"/>
      <c r="R1249" s="246">
        <f>IF(L1249="nio",0,IF(L1249&gt;0,L1249*J1249/X1249,0))*VLOOKUP(B1249,'2-Kosten per locatie'!$A$14:$C$56,3,FALSE)</f>
        <v>0</v>
      </c>
      <c r="S1249" s="246">
        <f>IF(L1249="nio",0,IF(M1249&gt;0,M1249*J1249/Y1249,0))*VLOOKUP(B1249,'2-Kosten per locatie'!$A$14:$C$56,3,FALSE)</f>
        <v>0</v>
      </c>
      <c r="T1249" s="246">
        <f>IF(L1249="nio",0,IF(N1249&gt;0,N1249*J1249/Z1249,0))*VLOOKUP(B1249,'2-Kosten per locatie'!$A$14:$C$56,3,FALSE)</f>
        <v>0</v>
      </c>
      <c r="U1249" s="246">
        <f>IF(L1249="nio",0,IF(O1249&gt;0,O1249*J1249/AA1249,0))*VLOOKUP(B1249,'2-Kosten per locatie'!$A$14:$C$56,3,FALSE)</f>
        <v>0</v>
      </c>
      <c r="V1249" s="246">
        <f>IF(L1249="nio",0,IF(P1249&gt;0,P1249*J1249/Z1249,0))*VLOOKUP(B1249,'2-Kosten per locatie'!$A$14:$C$56,3,FALSE)</f>
        <v>0</v>
      </c>
      <c r="W1249" s="246">
        <f>IF(L1249="nio",0,IF(Q1249&gt;0,Q1249*J1249/AA1249,0))*VLOOKUP(B1249,'2-Kosten per locatie'!$A$14:$C$56,3,FALSE)</f>
        <v>0</v>
      </c>
      <c r="X1249" s="337">
        <f>IF(L1249="nio",0,IF(L1249&gt;0,VLOOKUP(H1249,'3-Productie normen'!A:L,VLOOKUP(L1249,'3-Productie normen'!$B$35:$C$38,2,FALSE),FALSE)))</f>
        <v>0</v>
      </c>
      <c r="Y1249" s="337">
        <f t="shared" si="285"/>
        <v>0</v>
      </c>
      <c r="Z1249" s="337">
        <f t="shared" si="286"/>
        <v>0</v>
      </c>
      <c r="AA1249" s="337">
        <f t="shared" si="287"/>
        <v>0</v>
      </c>
      <c r="AB1249" s="338">
        <f>VLOOKUP(H1249,'3-Productie normen'!A:O,12,FALSE)</f>
        <v>0</v>
      </c>
      <c r="AC1249" s="338"/>
      <c r="AE1249" s="339">
        <f t="shared" si="283"/>
        <v>0</v>
      </c>
    </row>
    <row r="1250" spans="1:31" ht="14.1" customHeight="1">
      <c r="A1250" s="71">
        <v>1250</v>
      </c>
      <c r="B1250" s="298" t="s">
        <v>92</v>
      </c>
      <c r="C1250" s="298" t="s">
        <v>92</v>
      </c>
      <c r="D1250" s="538" t="s">
        <v>1239</v>
      </c>
      <c r="E1250" s="334" t="s">
        <v>1288</v>
      </c>
      <c r="F1250" s="513"/>
      <c r="G1250" s="314" t="s">
        <v>1289</v>
      </c>
      <c r="H1250" s="314" t="s">
        <v>135</v>
      </c>
      <c r="I1250" s="69" t="s">
        <v>225</v>
      </c>
      <c r="J1250" s="341">
        <v>5.57</v>
      </c>
      <c r="K1250" s="336">
        <f t="shared" si="284"/>
        <v>363</v>
      </c>
      <c r="L1250" s="247">
        <v>255</v>
      </c>
      <c r="M1250" s="247"/>
      <c r="N1250" s="247">
        <v>102</v>
      </c>
      <c r="O1250" s="247"/>
      <c r="P1250" s="247">
        <v>6</v>
      </c>
      <c r="Q1250" s="247"/>
      <c r="R1250" s="246" t="e">
        <f>IF(L1250="nio",0,IF(L1250&gt;0,L1250*J1250/X1250,0))*VLOOKUP(B1250,'2-Kosten per locatie'!$A$14:$C$56,3,FALSE)</f>
        <v>#DIV/0!</v>
      </c>
      <c r="S1250" s="246">
        <f>IF(L1250="nio",0,IF(M1250&gt;0,M1250*J1250/Y1250,0))*VLOOKUP(B1250,'2-Kosten per locatie'!$A$14:$C$56,3,FALSE)</f>
        <v>0</v>
      </c>
      <c r="T1250" s="246" t="e">
        <f>IF(L1250="nio",0,IF(N1250&gt;0,N1250*J1250/Z1250,0))*VLOOKUP(B1250,'2-Kosten per locatie'!$A$14:$C$56,3,FALSE)</f>
        <v>#DIV/0!</v>
      </c>
      <c r="U1250" s="246">
        <f>IF(L1250="nio",0,IF(O1250&gt;0,O1250*J1250/AA1250,0))*VLOOKUP(B1250,'2-Kosten per locatie'!$A$14:$C$56,3,FALSE)</f>
        <v>0</v>
      </c>
      <c r="V1250" s="246" t="e">
        <f>IF(L1250="nio",0,IF(P1250&gt;0,P1250*J1250/Z1250,0))*VLOOKUP(B1250,'2-Kosten per locatie'!$A$14:$C$56,3,FALSE)</f>
        <v>#DIV/0!</v>
      </c>
      <c r="W1250" s="246">
        <f>IF(L1250="nio",0,IF(Q1250&gt;0,Q1250*J1250/AA1250,0))*VLOOKUP(B1250,'2-Kosten per locatie'!$A$14:$C$56,3,FALSE)</f>
        <v>0</v>
      </c>
      <c r="X1250" s="337">
        <f>IF(L1250="nio",0,IF(L1250&gt;0,VLOOKUP(H1250,'3-Productie normen'!A:L,VLOOKUP(L1250,'3-Productie normen'!$B$35:$C$38,2,FALSE),FALSE)))</f>
        <v>0</v>
      </c>
      <c r="Y1250" s="337">
        <f t="shared" si="285"/>
        <v>0</v>
      </c>
      <c r="Z1250" s="337">
        <f t="shared" si="286"/>
        <v>0</v>
      </c>
      <c r="AA1250" s="337">
        <f t="shared" si="287"/>
        <v>0</v>
      </c>
      <c r="AB1250" s="338" t="str">
        <f>VLOOKUP(H1250,'3-Productie normen'!A:O,12,FALSE)</f>
        <v>V</v>
      </c>
      <c r="AC1250" s="338"/>
      <c r="AE1250" s="339">
        <f t="shared" si="283"/>
        <v>2021.91</v>
      </c>
    </row>
    <row r="1251" spans="1:31" ht="14.1" customHeight="1">
      <c r="A1251" s="71">
        <v>1251</v>
      </c>
      <c r="B1251" s="298" t="s">
        <v>92</v>
      </c>
      <c r="C1251" s="298" t="s">
        <v>92</v>
      </c>
      <c r="D1251" s="538" t="s">
        <v>1239</v>
      </c>
      <c r="E1251" s="334" t="s">
        <v>1290</v>
      </c>
      <c r="F1251" s="513"/>
      <c r="G1251" s="314" t="s">
        <v>554</v>
      </c>
      <c r="H1251" s="317" t="s">
        <v>148</v>
      </c>
      <c r="I1251" s="69"/>
      <c r="J1251" s="341">
        <v>1.51</v>
      </c>
      <c r="K1251" s="336">
        <f t="shared" si="284"/>
        <v>0</v>
      </c>
      <c r="L1251" s="247" t="s">
        <v>199</v>
      </c>
      <c r="M1251" s="247"/>
      <c r="N1251" s="247"/>
      <c r="O1251" s="247"/>
      <c r="P1251" s="247"/>
      <c r="Q1251" s="247"/>
      <c r="R1251" s="246">
        <f>IF(L1251="nio",0,IF(L1251&gt;0,L1251*J1251/X1251,0))*VLOOKUP(B1251,'2-Kosten per locatie'!$A$14:$C$56,3,FALSE)</f>
        <v>0</v>
      </c>
      <c r="S1251" s="246">
        <f>IF(L1251="nio",0,IF(M1251&gt;0,M1251*J1251/Y1251,0))*VLOOKUP(B1251,'2-Kosten per locatie'!$A$14:$C$56,3,FALSE)</f>
        <v>0</v>
      </c>
      <c r="T1251" s="246">
        <f>IF(L1251="nio",0,IF(N1251&gt;0,N1251*J1251/Z1251,0))*VLOOKUP(B1251,'2-Kosten per locatie'!$A$14:$C$56,3,FALSE)</f>
        <v>0</v>
      </c>
      <c r="U1251" s="246">
        <f>IF(L1251="nio",0,IF(O1251&gt;0,O1251*J1251/AA1251,0))*VLOOKUP(B1251,'2-Kosten per locatie'!$A$14:$C$56,3,FALSE)</f>
        <v>0</v>
      </c>
      <c r="V1251" s="246">
        <f>IF(L1251="nio",0,IF(P1251&gt;0,P1251*J1251/Z1251,0))*VLOOKUP(B1251,'2-Kosten per locatie'!$A$14:$C$56,3,FALSE)</f>
        <v>0</v>
      </c>
      <c r="W1251" s="246">
        <f>IF(L1251="nio",0,IF(Q1251&gt;0,Q1251*J1251/AA1251,0))*VLOOKUP(B1251,'2-Kosten per locatie'!$A$14:$C$56,3,FALSE)</f>
        <v>0</v>
      </c>
      <c r="X1251" s="337">
        <f>IF(L1251="nio",0,IF(L1251&gt;0,VLOOKUP(H1251,'3-Productie normen'!A:L,VLOOKUP(L1251,'3-Productie normen'!$B$35:$C$38,2,FALSE),FALSE)))</f>
        <v>0</v>
      </c>
      <c r="Y1251" s="337">
        <f t="shared" si="285"/>
        <v>0</v>
      </c>
      <c r="Z1251" s="337">
        <f t="shared" si="286"/>
        <v>0</v>
      </c>
      <c r="AA1251" s="337">
        <f t="shared" si="287"/>
        <v>0</v>
      </c>
      <c r="AB1251" s="338">
        <f>VLOOKUP(H1251,'3-Productie normen'!A:O,12,FALSE)</f>
        <v>0</v>
      </c>
      <c r="AC1251" s="338"/>
      <c r="AE1251" s="339">
        <f t="shared" si="283"/>
        <v>0</v>
      </c>
    </row>
    <row r="1252" spans="1:31" ht="14.1" customHeight="1">
      <c r="A1252" s="71">
        <v>1252</v>
      </c>
      <c r="B1252" s="298" t="s">
        <v>92</v>
      </c>
      <c r="C1252" s="298" t="s">
        <v>92</v>
      </c>
      <c r="D1252" s="538" t="s">
        <v>1239</v>
      </c>
      <c r="E1252" s="334" t="s">
        <v>1291</v>
      </c>
      <c r="F1252" s="513"/>
      <c r="G1252" s="314" t="s">
        <v>1292</v>
      </c>
      <c r="H1252" s="314" t="s">
        <v>148</v>
      </c>
      <c r="I1252" s="69"/>
      <c r="J1252" s="341">
        <v>10.81</v>
      </c>
      <c r="K1252" s="336">
        <f t="shared" si="284"/>
        <v>0</v>
      </c>
      <c r="L1252" s="247" t="s">
        <v>199</v>
      </c>
      <c r="M1252" s="247"/>
      <c r="N1252" s="247"/>
      <c r="O1252" s="247"/>
      <c r="P1252" s="247"/>
      <c r="Q1252" s="247"/>
      <c r="R1252" s="246">
        <f>IF(L1252="nio",0,IF(L1252&gt;0,L1252*J1252/X1252,0))*VLOOKUP(B1252,'2-Kosten per locatie'!$A$14:$C$56,3,FALSE)</f>
        <v>0</v>
      </c>
      <c r="S1252" s="246">
        <f>IF(L1252="nio",0,IF(M1252&gt;0,M1252*J1252/Y1252,0))*VLOOKUP(B1252,'2-Kosten per locatie'!$A$14:$C$56,3,FALSE)</f>
        <v>0</v>
      </c>
      <c r="T1252" s="246">
        <f>IF(L1252="nio",0,IF(N1252&gt;0,N1252*J1252/Z1252,0))*VLOOKUP(B1252,'2-Kosten per locatie'!$A$14:$C$56,3,FALSE)</f>
        <v>0</v>
      </c>
      <c r="U1252" s="246">
        <f>IF(L1252="nio",0,IF(O1252&gt;0,O1252*J1252/AA1252,0))*VLOOKUP(B1252,'2-Kosten per locatie'!$A$14:$C$56,3,FALSE)</f>
        <v>0</v>
      </c>
      <c r="V1252" s="246">
        <f>IF(L1252="nio",0,IF(P1252&gt;0,P1252*J1252/Z1252,0))*VLOOKUP(B1252,'2-Kosten per locatie'!$A$14:$C$56,3,FALSE)</f>
        <v>0</v>
      </c>
      <c r="W1252" s="246">
        <f>IF(L1252="nio",0,IF(Q1252&gt;0,Q1252*J1252/AA1252,0))*VLOOKUP(B1252,'2-Kosten per locatie'!$A$14:$C$56,3,FALSE)</f>
        <v>0</v>
      </c>
      <c r="X1252" s="337">
        <f>IF(L1252="nio",0,IF(L1252&gt;0,VLOOKUP(H1252,'3-Productie normen'!A:L,VLOOKUP(L1252,'3-Productie normen'!$B$35:$C$38,2,FALSE),FALSE)))</f>
        <v>0</v>
      </c>
      <c r="Y1252" s="337">
        <f t="shared" si="285"/>
        <v>0</v>
      </c>
      <c r="Z1252" s="337">
        <f t="shared" si="286"/>
        <v>0</v>
      </c>
      <c r="AA1252" s="337">
        <f t="shared" si="287"/>
        <v>0</v>
      </c>
      <c r="AB1252" s="338">
        <f>VLOOKUP(H1252,'3-Productie normen'!A:O,12,FALSE)</f>
        <v>0</v>
      </c>
      <c r="AC1252" s="338"/>
      <c r="AE1252" s="339">
        <f t="shared" si="283"/>
        <v>0</v>
      </c>
    </row>
    <row r="1253" spans="1:31" ht="14.1" customHeight="1">
      <c r="A1253" s="71">
        <v>1253</v>
      </c>
      <c r="B1253" s="298" t="s">
        <v>92</v>
      </c>
      <c r="C1253" s="298" t="s">
        <v>92</v>
      </c>
      <c r="D1253" s="538" t="s">
        <v>1239</v>
      </c>
      <c r="E1253" s="334" t="s">
        <v>1293</v>
      </c>
      <c r="F1253" s="513"/>
      <c r="G1253" s="314" t="s">
        <v>1294</v>
      </c>
      <c r="H1253" s="314" t="s">
        <v>139</v>
      </c>
      <c r="I1253" s="69"/>
      <c r="J1253" s="341">
        <v>24.57</v>
      </c>
      <c r="K1253" s="336">
        <f t="shared" si="284"/>
        <v>0</v>
      </c>
      <c r="L1253" s="247" t="s">
        <v>199</v>
      </c>
      <c r="M1253" s="247"/>
      <c r="N1253" s="247"/>
      <c r="O1253" s="247"/>
      <c r="P1253" s="247"/>
      <c r="Q1253" s="247"/>
      <c r="R1253" s="246">
        <f>IF(L1253="nio",0,IF(L1253&gt;0,L1253*J1253/X1253,0))*VLOOKUP(B1253,'2-Kosten per locatie'!$A$14:$C$56,3,FALSE)</f>
        <v>0</v>
      </c>
      <c r="S1253" s="246">
        <f>IF(L1253="nio",0,IF(M1253&gt;0,M1253*J1253/Y1253,0))*VLOOKUP(B1253,'2-Kosten per locatie'!$A$14:$C$56,3,FALSE)</f>
        <v>0</v>
      </c>
      <c r="T1253" s="246">
        <f>IF(L1253="nio",0,IF(N1253&gt;0,N1253*J1253/Z1253,0))*VLOOKUP(B1253,'2-Kosten per locatie'!$A$14:$C$56,3,FALSE)</f>
        <v>0</v>
      </c>
      <c r="U1253" s="246">
        <f>IF(L1253="nio",0,IF(O1253&gt;0,O1253*J1253/AA1253,0))*VLOOKUP(B1253,'2-Kosten per locatie'!$A$14:$C$56,3,FALSE)</f>
        <v>0</v>
      </c>
      <c r="V1253" s="246">
        <f>IF(L1253="nio",0,IF(P1253&gt;0,P1253*J1253/Z1253,0))*VLOOKUP(B1253,'2-Kosten per locatie'!$A$14:$C$56,3,FALSE)</f>
        <v>0</v>
      </c>
      <c r="W1253" s="246">
        <f>IF(L1253="nio",0,IF(Q1253&gt;0,Q1253*J1253/AA1253,0))*VLOOKUP(B1253,'2-Kosten per locatie'!$A$14:$C$56,3,FALSE)</f>
        <v>0</v>
      </c>
      <c r="X1253" s="337">
        <f>IF(L1253="nio",0,IF(L1253&gt;0,VLOOKUP(H1253,'3-Productie normen'!A:L,VLOOKUP(L1253,'3-Productie normen'!$B$35:$C$38,2,FALSE),FALSE)))</f>
        <v>0</v>
      </c>
      <c r="Y1253" s="337">
        <f t="shared" si="285"/>
        <v>0</v>
      </c>
      <c r="Z1253" s="337">
        <f t="shared" si="286"/>
        <v>0</v>
      </c>
      <c r="AA1253" s="337">
        <f t="shared" si="287"/>
        <v>0</v>
      </c>
      <c r="AB1253" s="338" t="str">
        <f>VLOOKUP(H1253,'3-Productie normen'!A:O,12,FALSE)</f>
        <v>V</v>
      </c>
      <c r="AC1253" s="338"/>
      <c r="AE1253" s="339">
        <f t="shared" si="283"/>
        <v>0</v>
      </c>
    </row>
    <row r="1254" spans="1:31" ht="14.1" customHeight="1">
      <c r="A1254" s="71">
        <v>1254</v>
      </c>
      <c r="B1254" s="298" t="s">
        <v>92</v>
      </c>
      <c r="C1254" s="298" t="s">
        <v>92</v>
      </c>
      <c r="D1254" s="538" t="s">
        <v>1239</v>
      </c>
      <c r="E1254" s="334" t="s">
        <v>1295</v>
      </c>
      <c r="F1254" s="513"/>
      <c r="G1254" s="314" t="s">
        <v>1296</v>
      </c>
      <c r="H1254" s="314" t="s">
        <v>128</v>
      </c>
      <c r="I1254" s="69"/>
      <c r="J1254" s="341">
        <v>9.1300000000000008</v>
      </c>
      <c r="K1254" s="336">
        <f t="shared" si="284"/>
        <v>0</v>
      </c>
      <c r="L1254" s="247" t="s">
        <v>199</v>
      </c>
      <c r="M1254" s="247"/>
      <c r="N1254" s="247"/>
      <c r="O1254" s="247"/>
      <c r="P1254" s="247"/>
      <c r="Q1254" s="247"/>
      <c r="R1254" s="246">
        <f>IF(L1254="nio",0,IF(L1254&gt;0,L1254*J1254/X1254,0))*VLOOKUP(B1254,'2-Kosten per locatie'!$A$14:$C$56,3,FALSE)</f>
        <v>0</v>
      </c>
      <c r="S1254" s="246">
        <f>IF(L1254="nio",0,IF(M1254&gt;0,M1254*J1254/Y1254,0))*VLOOKUP(B1254,'2-Kosten per locatie'!$A$14:$C$56,3,FALSE)</f>
        <v>0</v>
      </c>
      <c r="T1254" s="246">
        <f>IF(L1254="nio",0,IF(N1254&gt;0,N1254*J1254/Z1254,0))*VLOOKUP(B1254,'2-Kosten per locatie'!$A$14:$C$56,3,FALSE)</f>
        <v>0</v>
      </c>
      <c r="U1254" s="246">
        <f>IF(L1254="nio",0,IF(O1254&gt;0,O1254*J1254/AA1254,0))*VLOOKUP(B1254,'2-Kosten per locatie'!$A$14:$C$56,3,FALSE)</f>
        <v>0</v>
      </c>
      <c r="V1254" s="246">
        <f>IF(L1254="nio",0,IF(P1254&gt;0,P1254*J1254/Z1254,0))*VLOOKUP(B1254,'2-Kosten per locatie'!$A$14:$C$56,3,FALSE)</f>
        <v>0</v>
      </c>
      <c r="W1254" s="246">
        <f>IF(L1254="nio",0,IF(Q1254&gt;0,Q1254*J1254/AA1254,0))*VLOOKUP(B1254,'2-Kosten per locatie'!$A$14:$C$56,3,FALSE)</f>
        <v>0</v>
      </c>
      <c r="X1254" s="337">
        <f>IF(L1254="nio",0,IF(L1254&gt;0,VLOOKUP(H1254,'3-Productie normen'!A:L,VLOOKUP(L1254,'3-Productie normen'!$B$35:$C$38,2,FALSE),FALSE)))</f>
        <v>0</v>
      </c>
      <c r="Y1254" s="337">
        <f t="shared" si="285"/>
        <v>0</v>
      </c>
      <c r="Z1254" s="337">
        <f t="shared" si="286"/>
        <v>0</v>
      </c>
      <c r="AA1254" s="337">
        <f t="shared" si="287"/>
        <v>0</v>
      </c>
      <c r="AB1254" s="338" t="str">
        <f>VLOOKUP(H1254,'3-Productie normen'!A:O,12,FALSE)</f>
        <v>B</v>
      </c>
      <c r="AC1254" s="338"/>
      <c r="AE1254" s="339">
        <f t="shared" si="283"/>
        <v>0</v>
      </c>
    </row>
    <row r="1255" spans="1:31" ht="14.1" customHeight="1">
      <c r="A1255" s="71">
        <v>1255</v>
      </c>
      <c r="B1255" s="298" t="s">
        <v>92</v>
      </c>
      <c r="C1255" s="298" t="s">
        <v>92</v>
      </c>
      <c r="D1255" s="538" t="s">
        <v>1239</v>
      </c>
      <c r="E1255" s="334" t="s">
        <v>1297</v>
      </c>
      <c r="F1255" s="513"/>
      <c r="G1255" s="314" t="s">
        <v>310</v>
      </c>
      <c r="H1255" s="314" t="s">
        <v>128</v>
      </c>
      <c r="I1255" s="69" t="s">
        <v>225</v>
      </c>
      <c r="J1255" s="341">
        <v>36.03</v>
      </c>
      <c r="K1255" s="336">
        <f t="shared" si="284"/>
        <v>363</v>
      </c>
      <c r="L1255" s="247">
        <v>255</v>
      </c>
      <c r="M1255" s="247"/>
      <c r="N1255" s="247">
        <v>102</v>
      </c>
      <c r="O1255" s="247"/>
      <c r="P1255" s="247">
        <v>6</v>
      </c>
      <c r="Q1255" s="247"/>
      <c r="R1255" s="246" t="e">
        <f>IF(L1255="nio",0,IF(L1255&gt;0,L1255*J1255/X1255,0))*VLOOKUP(B1255,'2-Kosten per locatie'!$A$14:$C$56,3,FALSE)</f>
        <v>#DIV/0!</v>
      </c>
      <c r="S1255" s="246">
        <f>IF(L1255="nio",0,IF(M1255&gt;0,M1255*J1255/Y1255,0))*VLOOKUP(B1255,'2-Kosten per locatie'!$A$14:$C$56,3,FALSE)</f>
        <v>0</v>
      </c>
      <c r="T1255" s="246" t="e">
        <f>IF(L1255="nio",0,IF(N1255&gt;0,N1255*J1255/Z1255,0))*VLOOKUP(B1255,'2-Kosten per locatie'!$A$14:$C$56,3,FALSE)</f>
        <v>#DIV/0!</v>
      </c>
      <c r="U1255" s="246">
        <f>IF(L1255="nio",0,IF(O1255&gt;0,O1255*J1255/AA1255,0))*VLOOKUP(B1255,'2-Kosten per locatie'!$A$14:$C$56,3,FALSE)</f>
        <v>0</v>
      </c>
      <c r="V1255" s="246" t="e">
        <f>IF(L1255="nio",0,IF(P1255&gt;0,P1255*J1255/Z1255,0))*VLOOKUP(B1255,'2-Kosten per locatie'!$A$14:$C$56,3,FALSE)</f>
        <v>#DIV/0!</v>
      </c>
      <c r="W1255" s="246">
        <f>IF(L1255="nio",0,IF(Q1255&gt;0,Q1255*J1255/AA1255,0))*VLOOKUP(B1255,'2-Kosten per locatie'!$A$14:$C$56,3,FALSE)</f>
        <v>0</v>
      </c>
      <c r="X1255" s="337">
        <f>IF(L1255="nio",0,IF(L1255&gt;0,VLOOKUP(H1255,'3-Productie normen'!A:L,VLOOKUP(L1255,'3-Productie normen'!$B$35:$C$38,2,FALSE),FALSE)))</f>
        <v>0</v>
      </c>
      <c r="Y1255" s="337">
        <f t="shared" si="285"/>
        <v>0</v>
      </c>
      <c r="Z1255" s="337">
        <f t="shared" si="286"/>
        <v>0</v>
      </c>
      <c r="AA1255" s="337">
        <f t="shared" si="287"/>
        <v>0</v>
      </c>
      <c r="AB1255" s="338" t="str">
        <f>VLOOKUP(H1255,'3-Productie normen'!A:O,12,FALSE)</f>
        <v>B</v>
      </c>
      <c r="AC1255" s="338"/>
      <c r="AE1255" s="339">
        <f t="shared" si="283"/>
        <v>13078.890000000001</v>
      </c>
    </row>
    <row r="1256" spans="1:31" ht="14.1" customHeight="1">
      <c r="A1256" s="71">
        <v>1256</v>
      </c>
      <c r="B1256" s="298" t="s">
        <v>92</v>
      </c>
      <c r="C1256" s="298" t="s">
        <v>92</v>
      </c>
      <c r="D1256" s="538" t="s">
        <v>1239</v>
      </c>
      <c r="E1256" s="334" t="s">
        <v>743</v>
      </c>
      <c r="F1256" s="513"/>
      <c r="G1256" s="314" t="s">
        <v>310</v>
      </c>
      <c r="H1256" s="314" t="s">
        <v>128</v>
      </c>
      <c r="I1256" s="69" t="s">
        <v>225</v>
      </c>
      <c r="J1256" s="341">
        <v>43.25</v>
      </c>
      <c r="K1256" s="336">
        <f t="shared" si="284"/>
        <v>255</v>
      </c>
      <c r="L1256" s="247">
        <v>255</v>
      </c>
      <c r="M1256" s="247"/>
      <c r="N1256" s="247"/>
      <c r="O1256" s="247"/>
      <c r="P1256" s="247"/>
      <c r="Q1256" s="247"/>
      <c r="R1256" s="246" t="e">
        <f>IF(L1256="nio",0,IF(L1256&gt;0,L1256*J1256/X1256,0))*VLOOKUP(B1256,'2-Kosten per locatie'!$A$14:$C$56,3,FALSE)</f>
        <v>#DIV/0!</v>
      </c>
      <c r="S1256" s="246">
        <f>IF(L1256="nio",0,IF(M1256&gt;0,M1256*J1256/Y1256,0))*VLOOKUP(B1256,'2-Kosten per locatie'!$A$14:$C$56,3,FALSE)</f>
        <v>0</v>
      </c>
      <c r="T1256" s="246">
        <f>IF(L1256="nio",0,IF(N1256&gt;0,N1256*J1256/Z1256,0))*VLOOKUP(B1256,'2-Kosten per locatie'!$A$14:$C$56,3,FALSE)</f>
        <v>0</v>
      </c>
      <c r="U1256" s="246">
        <f>IF(L1256="nio",0,IF(O1256&gt;0,O1256*J1256/AA1256,0))*VLOOKUP(B1256,'2-Kosten per locatie'!$A$14:$C$56,3,FALSE)</f>
        <v>0</v>
      </c>
      <c r="V1256" s="246">
        <f>IF(L1256="nio",0,IF(P1256&gt;0,P1256*J1256/Z1256,0))*VLOOKUP(B1256,'2-Kosten per locatie'!$A$14:$C$56,3,FALSE)</f>
        <v>0</v>
      </c>
      <c r="W1256" s="246">
        <f>IF(L1256="nio",0,IF(Q1256&gt;0,Q1256*J1256/AA1256,0))*VLOOKUP(B1256,'2-Kosten per locatie'!$A$14:$C$56,3,FALSE)</f>
        <v>0</v>
      </c>
      <c r="X1256" s="337">
        <f>IF(L1256="nio",0,IF(L1256&gt;0,VLOOKUP(H1256,'3-Productie normen'!A:L,VLOOKUP(L1256,'3-Productie normen'!$B$35:$C$38,2,FALSE),FALSE)))</f>
        <v>0</v>
      </c>
      <c r="Y1256" s="337">
        <f t="shared" si="285"/>
        <v>0</v>
      </c>
      <c r="Z1256" s="337">
        <f t="shared" si="286"/>
        <v>0</v>
      </c>
      <c r="AA1256" s="337">
        <f t="shared" si="287"/>
        <v>0</v>
      </c>
      <c r="AB1256" s="338" t="str">
        <f>VLOOKUP(H1256,'3-Productie normen'!A:O,12,FALSE)</f>
        <v>B</v>
      </c>
      <c r="AC1256" s="338"/>
      <c r="AE1256" s="339">
        <f t="shared" si="283"/>
        <v>11028.75</v>
      </c>
    </row>
    <row r="1257" spans="1:31" ht="14.1" customHeight="1">
      <c r="A1257" s="71">
        <v>1257</v>
      </c>
      <c r="B1257" s="298" t="s">
        <v>92</v>
      </c>
      <c r="C1257" s="298" t="s">
        <v>92</v>
      </c>
      <c r="D1257" s="538" t="s">
        <v>1239</v>
      </c>
      <c r="E1257" s="334" t="s">
        <v>1298</v>
      </c>
      <c r="F1257" s="513"/>
      <c r="G1257" s="314" t="s">
        <v>633</v>
      </c>
      <c r="H1257" s="314" t="s">
        <v>145</v>
      </c>
      <c r="I1257" s="69" t="s">
        <v>225</v>
      </c>
      <c r="J1257" s="341">
        <v>14.35</v>
      </c>
      <c r="K1257" s="336">
        <f t="shared" si="284"/>
        <v>255</v>
      </c>
      <c r="L1257" s="247">
        <v>255</v>
      </c>
      <c r="M1257" s="247"/>
      <c r="N1257" s="247"/>
      <c r="O1257" s="247"/>
      <c r="P1257" s="247"/>
      <c r="Q1257" s="247"/>
      <c r="R1257" s="246" t="e">
        <f>IF(L1257="nio",0,IF(L1257&gt;0,L1257*J1257/X1257,0))*VLOOKUP(B1257,'2-Kosten per locatie'!$A$14:$C$56,3,FALSE)</f>
        <v>#DIV/0!</v>
      </c>
      <c r="S1257" s="246">
        <f>IF(L1257="nio",0,IF(M1257&gt;0,M1257*J1257/Y1257,0))*VLOOKUP(B1257,'2-Kosten per locatie'!$A$14:$C$56,3,FALSE)</f>
        <v>0</v>
      </c>
      <c r="T1257" s="246">
        <f>IF(L1257="nio",0,IF(N1257&gt;0,N1257*J1257/Z1257,0))*VLOOKUP(B1257,'2-Kosten per locatie'!$A$14:$C$56,3,FALSE)</f>
        <v>0</v>
      </c>
      <c r="U1257" s="246">
        <f>IF(L1257="nio",0,IF(O1257&gt;0,O1257*J1257/AA1257,0))*VLOOKUP(B1257,'2-Kosten per locatie'!$A$14:$C$56,3,FALSE)</f>
        <v>0</v>
      </c>
      <c r="V1257" s="246">
        <f>IF(L1257="nio",0,IF(P1257&gt;0,P1257*J1257/Z1257,0))*VLOOKUP(B1257,'2-Kosten per locatie'!$A$14:$C$56,3,FALSE)</f>
        <v>0</v>
      </c>
      <c r="W1257" s="246">
        <f>IF(L1257="nio",0,IF(Q1257&gt;0,Q1257*J1257/AA1257,0))*VLOOKUP(B1257,'2-Kosten per locatie'!$A$14:$C$56,3,FALSE)</f>
        <v>0</v>
      </c>
      <c r="X1257" s="337">
        <f>IF(L1257="nio",0,IF(L1257&gt;0,VLOOKUP(H1257,'3-Productie normen'!A:L,VLOOKUP(L1257,'3-Productie normen'!$B$35:$C$38,2,FALSE),FALSE)))</f>
        <v>0</v>
      </c>
      <c r="Y1257" s="337">
        <f t="shared" si="285"/>
        <v>0</v>
      </c>
      <c r="Z1257" s="337">
        <f t="shared" si="286"/>
        <v>0</v>
      </c>
      <c r="AA1257" s="337">
        <f t="shared" si="287"/>
        <v>0</v>
      </c>
      <c r="AB1257" s="338" t="str">
        <f>VLOOKUP(H1257,'3-Productie normen'!A:O,12,FALSE)</f>
        <v>B</v>
      </c>
      <c r="AC1257" s="338"/>
      <c r="AE1257" s="339">
        <f t="shared" si="283"/>
        <v>3659.25</v>
      </c>
    </row>
    <row r="1258" spans="1:31" ht="14.1" customHeight="1">
      <c r="A1258" s="71">
        <v>1258</v>
      </c>
      <c r="B1258" s="298" t="s">
        <v>92</v>
      </c>
      <c r="C1258" s="298" t="s">
        <v>92</v>
      </c>
      <c r="D1258" s="538" t="s">
        <v>1239</v>
      </c>
      <c r="E1258" s="334" t="s">
        <v>1299</v>
      </c>
      <c r="F1258" s="513"/>
      <c r="G1258" s="314" t="s">
        <v>919</v>
      </c>
      <c r="H1258" s="314" t="s">
        <v>141</v>
      </c>
      <c r="I1258" s="69" t="s">
        <v>195</v>
      </c>
      <c r="J1258" s="341">
        <v>3.63</v>
      </c>
      <c r="K1258" s="336">
        <f t="shared" si="284"/>
        <v>730</v>
      </c>
      <c r="L1258" s="247">
        <v>255</v>
      </c>
      <c r="M1258" s="247">
        <v>255</v>
      </c>
      <c r="N1258" s="247">
        <v>102</v>
      </c>
      <c r="O1258" s="247">
        <v>102</v>
      </c>
      <c r="P1258" s="247">
        <v>8</v>
      </c>
      <c r="Q1258" s="247">
        <v>8</v>
      </c>
      <c r="R1258" s="246" t="e">
        <f>IF(L1258="nio",0,IF(L1258&gt;0,L1258*J1258/X1258,0))*VLOOKUP(B1258,'2-Kosten per locatie'!$A$14:$C$56,3,FALSE)</f>
        <v>#DIV/0!</v>
      </c>
      <c r="S1258" s="246" t="e">
        <f>IF(L1258="nio",0,IF(M1258&gt;0,M1258*J1258/Y1258,0))*VLOOKUP(B1258,'2-Kosten per locatie'!$A$14:$C$56,3,FALSE)</f>
        <v>#DIV/0!</v>
      </c>
      <c r="T1258" s="246" t="e">
        <f>IF(L1258="nio",0,IF(N1258&gt;0,N1258*J1258/Z1258,0))*VLOOKUP(B1258,'2-Kosten per locatie'!$A$14:$C$56,3,FALSE)</f>
        <v>#DIV/0!</v>
      </c>
      <c r="U1258" s="246" t="e">
        <f>IF(L1258="nio",0,IF(O1258&gt;0,O1258*J1258/AA1258,0))*VLOOKUP(B1258,'2-Kosten per locatie'!$A$14:$C$56,3,FALSE)</f>
        <v>#DIV/0!</v>
      </c>
      <c r="V1258" s="246" t="e">
        <f>IF(L1258="nio",0,IF(P1258&gt;0,P1258*J1258/Z1258,0))*VLOOKUP(B1258,'2-Kosten per locatie'!$A$14:$C$56,3,FALSE)</f>
        <v>#DIV/0!</v>
      </c>
      <c r="W1258" s="246" t="e">
        <f>IF(L1258="nio",0,IF(Q1258&gt;0,Q1258*J1258/AA1258,0))*VLOOKUP(B1258,'2-Kosten per locatie'!$A$14:$C$56,3,FALSE)</f>
        <v>#DIV/0!</v>
      </c>
      <c r="X1258" s="337">
        <f>IF(L1258="nio",0,IF(L1258&gt;0,VLOOKUP(H1258,'3-Productie normen'!A:L,VLOOKUP(L1258,'3-Productie normen'!$B$35:$C$38,2,FALSE),FALSE)))</f>
        <v>0</v>
      </c>
      <c r="Y1258" s="337">
        <f t="shared" si="285"/>
        <v>0</v>
      </c>
      <c r="Z1258" s="337">
        <f t="shared" si="286"/>
        <v>0</v>
      </c>
      <c r="AA1258" s="337">
        <f t="shared" si="287"/>
        <v>0</v>
      </c>
      <c r="AB1258" s="338" t="str">
        <f>VLOOKUP(H1258,'3-Productie normen'!A:O,12,FALSE)</f>
        <v>S</v>
      </c>
      <c r="AC1258" s="338"/>
      <c r="AE1258" s="339">
        <f t="shared" si="283"/>
        <v>2649.9</v>
      </c>
    </row>
    <row r="1259" spans="1:31" ht="14.1" customHeight="1">
      <c r="A1259" s="71">
        <v>1259</v>
      </c>
      <c r="B1259" s="298" t="s">
        <v>92</v>
      </c>
      <c r="C1259" s="298" t="s">
        <v>92</v>
      </c>
      <c r="D1259" s="538" t="s">
        <v>1239</v>
      </c>
      <c r="E1259" s="334" t="s">
        <v>674</v>
      </c>
      <c r="F1259" s="513"/>
      <c r="G1259" s="314" t="s">
        <v>922</v>
      </c>
      <c r="H1259" s="314" t="s">
        <v>141</v>
      </c>
      <c r="I1259" s="69" t="s">
        <v>195</v>
      </c>
      <c r="J1259" s="341">
        <v>3.62</v>
      </c>
      <c r="K1259" s="336">
        <f t="shared" si="284"/>
        <v>730</v>
      </c>
      <c r="L1259" s="247">
        <v>255</v>
      </c>
      <c r="M1259" s="247">
        <v>255</v>
      </c>
      <c r="N1259" s="247">
        <v>102</v>
      </c>
      <c r="O1259" s="247">
        <v>102</v>
      </c>
      <c r="P1259" s="247">
        <v>8</v>
      </c>
      <c r="Q1259" s="247">
        <v>8</v>
      </c>
      <c r="R1259" s="246" t="e">
        <f>IF(L1259="nio",0,IF(L1259&gt;0,L1259*J1259/X1259,0))*VLOOKUP(B1259,'2-Kosten per locatie'!$A$14:$C$56,3,FALSE)</f>
        <v>#DIV/0!</v>
      </c>
      <c r="S1259" s="246" t="e">
        <f>IF(L1259="nio",0,IF(M1259&gt;0,M1259*J1259/Y1259,0))*VLOOKUP(B1259,'2-Kosten per locatie'!$A$14:$C$56,3,FALSE)</f>
        <v>#DIV/0!</v>
      </c>
      <c r="T1259" s="246" t="e">
        <f>IF(L1259="nio",0,IF(N1259&gt;0,N1259*J1259/Z1259,0))*VLOOKUP(B1259,'2-Kosten per locatie'!$A$14:$C$56,3,FALSE)</f>
        <v>#DIV/0!</v>
      </c>
      <c r="U1259" s="246" t="e">
        <f>IF(L1259="nio",0,IF(O1259&gt;0,O1259*J1259/AA1259,0))*VLOOKUP(B1259,'2-Kosten per locatie'!$A$14:$C$56,3,FALSE)</f>
        <v>#DIV/0!</v>
      </c>
      <c r="V1259" s="246" t="e">
        <f>IF(L1259="nio",0,IF(P1259&gt;0,P1259*J1259/Z1259,0))*VLOOKUP(B1259,'2-Kosten per locatie'!$A$14:$C$56,3,FALSE)</f>
        <v>#DIV/0!</v>
      </c>
      <c r="W1259" s="246" t="e">
        <f>IF(L1259="nio",0,IF(Q1259&gt;0,Q1259*J1259/AA1259,0))*VLOOKUP(B1259,'2-Kosten per locatie'!$A$14:$C$56,3,FALSE)</f>
        <v>#DIV/0!</v>
      </c>
      <c r="X1259" s="337">
        <f>IF(L1259="nio",0,IF(L1259&gt;0,VLOOKUP(H1259,'3-Productie normen'!A:L,VLOOKUP(L1259,'3-Productie normen'!$B$35:$C$38,2,FALSE),FALSE)))</f>
        <v>0</v>
      </c>
      <c r="Y1259" s="337">
        <f t="shared" si="285"/>
        <v>0</v>
      </c>
      <c r="Z1259" s="337">
        <f t="shared" si="286"/>
        <v>0</v>
      </c>
      <c r="AA1259" s="337">
        <f t="shared" si="287"/>
        <v>0</v>
      </c>
      <c r="AB1259" s="338" t="str">
        <f>VLOOKUP(H1259,'3-Productie normen'!A:O,12,FALSE)</f>
        <v>S</v>
      </c>
      <c r="AC1259" s="338"/>
      <c r="AE1259" s="339">
        <f t="shared" si="283"/>
        <v>2642.6</v>
      </c>
    </row>
    <row r="1260" spans="1:31" ht="14.1" customHeight="1">
      <c r="A1260" s="71">
        <v>1260</v>
      </c>
      <c r="B1260" s="298" t="s">
        <v>92</v>
      </c>
      <c r="C1260" s="298" t="s">
        <v>92</v>
      </c>
      <c r="D1260" s="538" t="s">
        <v>1239</v>
      </c>
      <c r="E1260" s="334" t="s">
        <v>1300</v>
      </c>
      <c r="F1260" s="513"/>
      <c r="G1260" s="314" t="s">
        <v>549</v>
      </c>
      <c r="H1260" s="317" t="s">
        <v>148</v>
      </c>
      <c r="I1260" s="69" t="s">
        <v>332</v>
      </c>
      <c r="J1260" s="341">
        <v>83.29</v>
      </c>
      <c r="K1260" s="336">
        <f t="shared" si="284"/>
        <v>0</v>
      </c>
      <c r="L1260" s="247" t="s">
        <v>199</v>
      </c>
      <c r="M1260" s="247"/>
      <c r="N1260" s="247"/>
      <c r="O1260" s="247"/>
      <c r="P1260" s="247"/>
      <c r="Q1260" s="247"/>
      <c r="R1260" s="246">
        <f>IF(L1260="nio",0,IF(L1260&gt;0,L1260*J1260/X1260,0))*VLOOKUP(B1260,'2-Kosten per locatie'!$A$14:$C$56,3,FALSE)</f>
        <v>0</v>
      </c>
      <c r="S1260" s="246">
        <f>IF(L1260="nio",0,IF(M1260&gt;0,M1260*J1260/Y1260,0))*VLOOKUP(B1260,'2-Kosten per locatie'!$A$14:$C$56,3,FALSE)</f>
        <v>0</v>
      </c>
      <c r="T1260" s="246">
        <f>IF(L1260="nio",0,IF(N1260&gt;0,N1260*J1260/Z1260,0))*VLOOKUP(B1260,'2-Kosten per locatie'!$A$14:$C$56,3,FALSE)</f>
        <v>0</v>
      </c>
      <c r="U1260" s="246">
        <f>IF(L1260="nio",0,IF(O1260&gt;0,O1260*J1260/AA1260,0))*VLOOKUP(B1260,'2-Kosten per locatie'!$A$14:$C$56,3,FALSE)</f>
        <v>0</v>
      </c>
      <c r="V1260" s="246">
        <f>IF(L1260="nio",0,IF(P1260&gt;0,P1260*J1260/Z1260,0))*VLOOKUP(B1260,'2-Kosten per locatie'!$A$14:$C$56,3,FALSE)</f>
        <v>0</v>
      </c>
      <c r="W1260" s="246">
        <f>IF(L1260="nio",0,IF(Q1260&gt;0,Q1260*J1260/AA1260,0))*VLOOKUP(B1260,'2-Kosten per locatie'!$A$14:$C$56,3,FALSE)</f>
        <v>0</v>
      </c>
      <c r="X1260" s="337">
        <f>IF(L1260="nio",0,IF(L1260&gt;0,VLOOKUP(H1260,'3-Productie normen'!A:L,VLOOKUP(L1260,'3-Productie normen'!$B$35:$C$38,2,FALSE),FALSE)))</f>
        <v>0</v>
      </c>
      <c r="Y1260" s="337">
        <f t="shared" si="285"/>
        <v>0</v>
      </c>
      <c r="Z1260" s="337">
        <f t="shared" si="286"/>
        <v>0</v>
      </c>
      <c r="AA1260" s="337">
        <f t="shared" si="287"/>
        <v>0</v>
      </c>
      <c r="AB1260" s="338">
        <f>VLOOKUP(H1260,'3-Productie normen'!A:O,12,FALSE)</f>
        <v>0</v>
      </c>
      <c r="AC1260" s="338"/>
      <c r="AE1260" s="339">
        <f t="shared" si="283"/>
        <v>0</v>
      </c>
    </row>
    <row r="1261" spans="1:31" ht="14.1" customHeight="1">
      <c r="A1261" s="71">
        <v>1261</v>
      </c>
      <c r="B1261" s="298" t="s">
        <v>92</v>
      </c>
      <c r="C1261" s="298" t="s">
        <v>92</v>
      </c>
      <c r="D1261" s="538" t="s">
        <v>1239</v>
      </c>
      <c r="E1261" s="334" t="s">
        <v>678</v>
      </c>
      <c r="F1261" s="513"/>
      <c r="G1261" s="314" t="s">
        <v>146</v>
      </c>
      <c r="H1261" s="314" t="s">
        <v>146</v>
      </c>
      <c r="I1261" s="69" t="s">
        <v>332</v>
      </c>
      <c r="J1261" s="341">
        <v>2275.61</v>
      </c>
      <c r="K1261" s="336">
        <f t="shared" si="284"/>
        <v>0</v>
      </c>
      <c r="L1261" s="247" t="s">
        <v>199</v>
      </c>
      <c r="M1261" s="247"/>
      <c r="N1261" s="247"/>
      <c r="O1261" s="247"/>
      <c r="P1261" s="247"/>
      <c r="Q1261" s="247"/>
      <c r="R1261" s="246">
        <f>IF(L1261="nio",0,IF(L1261&gt;0,L1261*J1261/X1261,0))*VLOOKUP(B1261,'2-Kosten per locatie'!$A$14:$C$56,3,FALSE)</f>
        <v>0</v>
      </c>
      <c r="S1261" s="246">
        <f>IF(L1261="nio",0,IF(M1261&gt;0,M1261*J1261/Y1261,0))*VLOOKUP(B1261,'2-Kosten per locatie'!$A$14:$C$56,3,FALSE)</f>
        <v>0</v>
      </c>
      <c r="T1261" s="246">
        <f>IF(L1261="nio",0,IF(N1261&gt;0,N1261*J1261/Z1261,0))*VLOOKUP(B1261,'2-Kosten per locatie'!$A$14:$C$56,3,FALSE)</f>
        <v>0</v>
      </c>
      <c r="U1261" s="246">
        <f>IF(L1261="nio",0,IF(O1261&gt;0,O1261*J1261/AA1261,0))*VLOOKUP(B1261,'2-Kosten per locatie'!$A$14:$C$56,3,FALSE)</f>
        <v>0</v>
      </c>
      <c r="V1261" s="246">
        <f>IF(L1261="nio",0,IF(P1261&gt;0,P1261*J1261/Z1261,0))*VLOOKUP(B1261,'2-Kosten per locatie'!$A$14:$C$56,3,FALSE)</f>
        <v>0</v>
      </c>
      <c r="W1261" s="246">
        <f>IF(L1261="nio",0,IF(Q1261&gt;0,Q1261*J1261/AA1261,0))*VLOOKUP(B1261,'2-Kosten per locatie'!$A$14:$C$56,3,FALSE)</f>
        <v>0</v>
      </c>
      <c r="X1261" s="337">
        <f>IF(L1261="nio",0,IF(L1261&gt;0,VLOOKUP(H1261,'3-Productie normen'!A:L,VLOOKUP(L1261,'3-Productie normen'!$B$35:$C$38,2,FALSE),FALSE)))</f>
        <v>0</v>
      </c>
      <c r="Y1261" s="337">
        <f t="shared" si="285"/>
        <v>0</v>
      </c>
      <c r="Z1261" s="337">
        <f t="shared" si="286"/>
        <v>0</v>
      </c>
      <c r="AA1261" s="337">
        <f t="shared" si="287"/>
        <v>0</v>
      </c>
      <c r="AB1261" s="338" t="str">
        <f>VLOOKUP(H1261,'3-Productie normen'!A:O,12,FALSE)</f>
        <v>V</v>
      </c>
      <c r="AC1261" s="338"/>
      <c r="AE1261" s="339">
        <f t="shared" si="283"/>
        <v>0</v>
      </c>
    </row>
    <row r="1262" spans="1:31" ht="14.1" customHeight="1">
      <c r="A1262" s="71">
        <v>1262</v>
      </c>
      <c r="B1262" s="298" t="s">
        <v>92</v>
      </c>
      <c r="C1262" s="298" t="s">
        <v>92</v>
      </c>
      <c r="D1262" s="538" t="s">
        <v>1239</v>
      </c>
      <c r="E1262" s="334" t="s">
        <v>1301</v>
      </c>
      <c r="F1262" s="513"/>
      <c r="G1262" s="314" t="s">
        <v>1302</v>
      </c>
      <c r="H1262" s="314" t="s">
        <v>146</v>
      </c>
      <c r="I1262" s="69" t="s">
        <v>332</v>
      </c>
      <c r="J1262" s="341">
        <v>399.24</v>
      </c>
      <c r="K1262" s="336">
        <f t="shared" si="284"/>
        <v>0</v>
      </c>
      <c r="L1262" s="247" t="s">
        <v>199</v>
      </c>
      <c r="M1262" s="247"/>
      <c r="N1262" s="247"/>
      <c r="O1262" s="247"/>
      <c r="P1262" s="247"/>
      <c r="Q1262" s="247"/>
      <c r="R1262" s="246">
        <f>IF(L1262="nio",0,IF(L1262&gt;0,L1262*J1262/X1262,0))*VLOOKUP(B1262,'2-Kosten per locatie'!$A$14:$C$56,3,FALSE)</f>
        <v>0</v>
      </c>
      <c r="S1262" s="246">
        <f>IF(L1262="nio",0,IF(M1262&gt;0,M1262*J1262/Y1262,0))*VLOOKUP(B1262,'2-Kosten per locatie'!$A$14:$C$56,3,FALSE)</f>
        <v>0</v>
      </c>
      <c r="T1262" s="246">
        <f>IF(L1262="nio",0,IF(N1262&gt;0,N1262*J1262/Z1262,0))*VLOOKUP(B1262,'2-Kosten per locatie'!$A$14:$C$56,3,FALSE)</f>
        <v>0</v>
      </c>
      <c r="U1262" s="246">
        <f>IF(L1262="nio",0,IF(O1262&gt;0,O1262*J1262/AA1262,0))*VLOOKUP(B1262,'2-Kosten per locatie'!$A$14:$C$56,3,FALSE)</f>
        <v>0</v>
      </c>
      <c r="V1262" s="246">
        <f>IF(L1262="nio",0,IF(P1262&gt;0,P1262*J1262/Z1262,0))*VLOOKUP(B1262,'2-Kosten per locatie'!$A$14:$C$56,3,FALSE)</f>
        <v>0</v>
      </c>
      <c r="W1262" s="246">
        <f>IF(L1262="nio",0,IF(Q1262&gt;0,Q1262*J1262/AA1262,0))*VLOOKUP(B1262,'2-Kosten per locatie'!$A$14:$C$56,3,FALSE)</f>
        <v>0</v>
      </c>
      <c r="X1262" s="337">
        <f>IF(L1262="nio",0,IF(L1262&gt;0,VLOOKUP(H1262,'3-Productie normen'!A:L,VLOOKUP(L1262,'3-Productie normen'!$B$35:$C$38,2,FALSE),FALSE)))</f>
        <v>0</v>
      </c>
      <c r="Y1262" s="337">
        <f t="shared" si="285"/>
        <v>0</v>
      </c>
      <c r="Z1262" s="337">
        <f t="shared" si="286"/>
        <v>0</v>
      </c>
      <c r="AA1262" s="337">
        <f t="shared" si="287"/>
        <v>0</v>
      </c>
      <c r="AB1262" s="338" t="str">
        <f>VLOOKUP(H1262,'3-Productie normen'!A:O,12,FALSE)</f>
        <v>V</v>
      </c>
      <c r="AC1262" s="338"/>
      <c r="AE1262" s="339">
        <f t="shared" si="283"/>
        <v>0</v>
      </c>
    </row>
    <row r="1263" spans="1:31" ht="14.1" customHeight="1">
      <c r="A1263" s="71">
        <v>1263</v>
      </c>
      <c r="B1263" s="298" t="s">
        <v>92</v>
      </c>
      <c r="C1263" s="298" t="s">
        <v>92</v>
      </c>
      <c r="D1263" s="538" t="s">
        <v>1239</v>
      </c>
      <c r="E1263" s="334" t="s">
        <v>1303</v>
      </c>
      <c r="F1263" s="513"/>
      <c r="G1263" s="314" t="s">
        <v>146</v>
      </c>
      <c r="H1263" s="314" t="s">
        <v>146</v>
      </c>
      <c r="I1263" s="69" t="s">
        <v>332</v>
      </c>
      <c r="J1263" s="341">
        <v>61.6</v>
      </c>
      <c r="K1263" s="336">
        <f t="shared" si="284"/>
        <v>0</v>
      </c>
      <c r="L1263" s="247" t="s">
        <v>199</v>
      </c>
      <c r="M1263" s="247"/>
      <c r="N1263" s="247"/>
      <c r="O1263" s="247"/>
      <c r="P1263" s="247"/>
      <c r="Q1263" s="247"/>
      <c r="R1263" s="246">
        <f>IF(L1263="nio",0,IF(L1263&gt;0,L1263*J1263/X1263,0))*VLOOKUP(B1263,'2-Kosten per locatie'!$A$14:$C$56,3,FALSE)</f>
        <v>0</v>
      </c>
      <c r="S1263" s="246">
        <f>IF(L1263="nio",0,IF(M1263&gt;0,M1263*J1263/Y1263,0))*VLOOKUP(B1263,'2-Kosten per locatie'!$A$14:$C$56,3,FALSE)</f>
        <v>0</v>
      </c>
      <c r="T1263" s="246">
        <f>IF(L1263="nio",0,IF(N1263&gt;0,N1263*J1263/Z1263,0))*VLOOKUP(B1263,'2-Kosten per locatie'!$A$14:$C$56,3,FALSE)</f>
        <v>0</v>
      </c>
      <c r="U1263" s="246">
        <f>IF(L1263="nio",0,IF(O1263&gt;0,O1263*J1263/AA1263,0))*VLOOKUP(B1263,'2-Kosten per locatie'!$A$14:$C$56,3,FALSE)</f>
        <v>0</v>
      </c>
      <c r="V1263" s="246">
        <f>IF(L1263="nio",0,IF(P1263&gt;0,P1263*J1263/Z1263,0))*VLOOKUP(B1263,'2-Kosten per locatie'!$A$14:$C$56,3,FALSE)</f>
        <v>0</v>
      </c>
      <c r="W1263" s="246">
        <f>IF(L1263="nio",0,IF(Q1263&gt;0,Q1263*J1263/AA1263,0))*VLOOKUP(B1263,'2-Kosten per locatie'!$A$14:$C$56,3,FALSE)</f>
        <v>0</v>
      </c>
      <c r="X1263" s="337">
        <f>IF(L1263="nio",0,IF(L1263&gt;0,VLOOKUP(H1263,'3-Productie normen'!A:L,VLOOKUP(L1263,'3-Productie normen'!$B$35:$C$38,2,FALSE),FALSE)))</f>
        <v>0</v>
      </c>
      <c r="Y1263" s="337">
        <f t="shared" si="285"/>
        <v>0</v>
      </c>
      <c r="Z1263" s="337">
        <f t="shared" si="286"/>
        <v>0</v>
      </c>
      <c r="AA1263" s="337">
        <f t="shared" si="287"/>
        <v>0</v>
      </c>
      <c r="AB1263" s="338" t="str">
        <f>VLOOKUP(H1263,'3-Productie normen'!A:O,12,FALSE)</f>
        <v>V</v>
      </c>
      <c r="AC1263" s="338"/>
      <c r="AE1263" s="339">
        <f t="shared" si="283"/>
        <v>0</v>
      </c>
    </row>
    <row r="1264" spans="1:31" ht="14.1" customHeight="1">
      <c r="A1264" s="71">
        <v>1264</v>
      </c>
      <c r="B1264" s="298" t="s">
        <v>92</v>
      </c>
      <c r="C1264" s="298" t="s">
        <v>92</v>
      </c>
      <c r="D1264" s="538" t="s">
        <v>1239</v>
      </c>
      <c r="E1264" s="334" t="s">
        <v>1304</v>
      </c>
      <c r="F1264" s="513"/>
      <c r="G1264" s="314" t="s">
        <v>314</v>
      </c>
      <c r="H1264" s="317" t="s">
        <v>148</v>
      </c>
      <c r="I1264" s="69" t="s">
        <v>195</v>
      </c>
      <c r="J1264" s="341">
        <v>10.07</v>
      </c>
      <c r="K1264" s="336">
        <f t="shared" si="284"/>
        <v>0</v>
      </c>
      <c r="L1264" s="247" t="s">
        <v>199</v>
      </c>
      <c r="M1264" s="247"/>
      <c r="N1264" s="247"/>
      <c r="O1264" s="247"/>
      <c r="P1264" s="247"/>
      <c r="Q1264" s="247"/>
      <c r="R1264" s="246">
        <f>IF(L1264="nio",0,IF(L1264&gt;0,L1264*J1264/X1264,0))*VLOOKUP(B1264,'2-Kosten per locatie'!$A$14:$C$56,3,FALSE)</f>
        <v>0</v>
      </c>
      <c r="S1264" s="246">
        <f>IF(L1264="nio",0,IF(M1264&gt;0,M1264*J1264/Y1264,0))*VLOOKUP(B1264,'2-Kosten per locatie'!$A$14:$C$56,3,FALSE)</f>
        <v>0</v>
      </c>
      <c r="T1264" s="246">
        <f>IF(L1264="nio",0,IF(N1264&gt;0,N1264*J1264/Z1264,0))*VLOOKUP(B1264,'2-Kosten per locatie'!$A$14:$C$56,3,FALSE)</f>
        <v>0</v>
      </c>
      <c r="U1264" s="246">
        <f>IF(L1264="nio",0,IF(O1264&gt;0,O1264*J1264/AA1264,0))*VLOOKUP(B1264,'2-Kosten per locatie'!$A$14:$C$56,3,FALSE)</f>
        <v>0</v>
      </c>
      <c r="V1264" s="246">
        <f>IF(L1264="nio",0,IF(P1264&gt;0,P1264*J1264/Z1264,0))*VLOOKUP(B1264,'2-Kosten per locatie'!$A$14:$C$56,3,FALSE)</f>
        <v>0</v>
      </c>
      <c r="W1264" s="246">
        <f>IF(L1264="nio",0,IF(Q1264&gt;0,Q1264*J1264/AA1264,0))*VLOOKUP(B1264,'2-Kosten per locatie'!$A$14:$C$56,3,FALSE)</f>
        <v>0</v>
      </c>
      <c r="X1264" s="337">
        <f>IF(L1264="nio",0,IF(L1264&gt;0,VLOOKUP(H1264,'3-Productie normen'!A:L,VLOOKUP(L1264,'3-Productie normen'!$B$35:$C$38,2,FALSE),FALSE)))</f>
        <v>0</v>
      </c>
      <c r="Y1264" s="337">
        <f t="shared" si="285"/>
        <v>0</v>
      </c>
      <c r="Z1264" s="337">
        <f t="shared" si="286"/>
        <v>0</v>
      </c>
      <c r="AA1264" s="337">
        <f t="shared" si="287"/>
        <v>0</v>
      </c>
      <c r="AB1264" s="338">
        <f>VLOOKUP(H1264,'3-Productie normen'!A:O,12,FALSE)</f>
        <v>0</v>
      </c>
      <c r="AC1264" s="338"/>
      <c r="AE1264" s="339">
        <f t="shared" si="283"/>
        <v>0</v>
      </c>
    </row>
    <row r="1265" spans="1:31" ht="14.1" customHeight="1">
      <c r="A1265" s="71">
        <v>1265</v>
      </c>
      <c r="B1265" s="298" t="s">
        <v>92</v>
      </c>
      <c r="C1265" s="298" t="s">
        <v>92</v>
      </c>
      <c r="D1265" s="538" t="s">
        <v>1239</v>
      </c>
      <c r="E1265" s="334" t="s">
        <v>1305</v>
      </c>
      <c r="F1265" s="513"/>
      <c r="G1265" s="314" t="s">
        <v>1306</v>
      </c>
      <c r="H1265" s="314" t="s">
        <v>135</v>
      </c>
      <c r="I1265" s="69" t="s">
        <v>225</v>
      </c>
      <c r="J1265" s="341">
        <v>7.31</v>
      </c>
      <c r="K1265" s="336">
        <f t="shared" si="284"/>
        <v>255</v>
      </c>
      <c r="L1265" s="247">
        <v>255</v>
      </c>
      <c r="M1265" s="247"/>
      <c r="N1265" s="247"/>
      <c r="O1265" s="247"/>
      <c r="P1265" s="247"/>
      <c r="Q1265" s="247"/>
      <c r="R1265" s="246" t="e">
        <f>IF(L1265="nio",0,IF(L1265&gt;0,L1265*J1265/X1265,0))*VLOOKUP(B1265,'2-Kosten per locatie'!$A$14:$C$56,3,FALSE)</f>
        <v>#DIV/0!</v>
      </c>
      <c r="S1265" s="246">
        <f>IF(L1265="nio",0,IF(M1265&gt;0,M1265*J1265/Y1265,0))*VLOOKUP(B1265,'2-Kosten per locatie'!$A$14:$C$56,3,FALSE)</f>
        <v>0</v>
      </c>
      <c r="T1265" s="246">
        <f>IF(L1265="nio",0,IF(N1265&gt;0,N1265*J1265/Z1265,0))*VLOOKUP(B1265,'2-Kosten per locatie'!$A$14:$C$56,3,FALSE)</f>
        <v>0</v>
      </c>
      <c r="U1265" s="246">
        <f>IF(L1265="nio",0,IF(O1265&gt;0,O1265*J1265/AA1265,0))*VLOOKUP(B1265,'2-Kosten per locatie'!$A$14:$C$56,3,FALSE)</f>
        <v>0</v>
      </c>
      <c r="V1265" s="246">
        <f>IF(L1265="nio",0,IF(P1265&gt;0,P1265*J1265/Z1265,0))*VLOOKUP(B1265,'2-Kosten per locatie'!$A$14:$C$56,3,FALSE)</f>
        <v>0</v>
      </c>
      <c r="W1265" s="246">
        <f>IF(L1265="nio",0,IF(Q1265&gt;0,Q1265*J1265/AA1265,0))*VLOOKUP(B1265,'2-Kosten per locatie'!$A$14:$C$56,3,FALSE)</f>
        <v>0</v>
      </c>
      <c r="X1265" s="337">
        <f>IF(L1265="nio",0,IF(L1265&gt;0,VLOOKUP(H1265,'3-Productie normen'!A:L,VLOOKUP(L1265,'3-Productie normen'!$B$35:$C$38,2,FALSE),FALSE)))</f>
        <v>0</v>
      </c>
      <c r="Y1265" s="337">
        <f t="shared" si="285"/>
        <v>0</v>
      </c>
      <c r="Z1265" s="337">
        <f t="shared" si="286"/>
        <v>0</v>
      </c>
      <c r="AA1265" s="337">
        <f t="shared" si="287"/>
        <v>0</v>
      </c>
      <c r="AB1265" s="338" t="str">
        <f>VLOOKUP(H1265,'3-Productie normen'!A:O,12,FALSE)</f>
        <v>V</v>
      </c>
      <c r="AC1265" s="338"/>
      <c r="AE1265" s="339">
        <f t="shared" si="283"/>
        <v>1864.05</v>
      </c>
    </row>
    <row r="1266" spans="1:31" ht="14.1" customHeight="1">
      <c r="A1266" s="71">
        <v>1266</v>
      </c>
      <c r="B1266" s="298" t="s">
        <v>92</v>
      </c>
      <c r="C1266" s="298" t="s">
        <v>92</v>
      </c>
      <c r="D1266" s="538" t="s">
        <v>1239</v>
      </c>
      <c r="E1266" s="334" t="s">
        <v>672</v>
      </c>
      <c r="F1266" s="513"/>
      <c r="G1266" s="314" t="s">
        <v>291</v>
      </c>
      <c r="H1266" s="314" t="s">
        <v>135</v>
      </c>
      <c r="I1266" s="69" t="s">
        <v>225</v>
      </c>
      <c r="J1266" s="341">
        <v>76.040000000000006</v>
      </c>
      <c r="K1266" s="336">
        <f t="shared" si="284"/>
        <v>255</v>
      </c>
      <c r="L1266" s="247">
        <v>255</v>
      </c>
      <c r="M1266" s="247"/>
      <c r="N1266" s="247"/>
      <c r="O1266" s="247"/>
      <c r="P1266" s="247"/>
      <c r="Q1266" s="247"/>
      <c r="R1266" s="246" t="e">
        <f>IF(L1266="nio",0,IF(L1266&gt;0,L1266*J1266/X1266,0))*VLOOKUP(B1266,'2-Kosten per locatie'!$A$14:$C$56,3,FALSE)</f>
        <v>#DIV/0!</v>
      </c>
      <c r="S1266" s="246">
        <f>IF(L1266="nio",0,IF(M1266&gt;0,M1266*J1266/Y1266,0))*VLOOKUP(B1266,'2-Kosten per locatie'!$A$14:$C$56,3,FALSE)</f>
        <v>0</v>
      </c>
      <c r="T1266" s="246">
        <f>IF(L1266="nio",0,IF(N1266&gt;0,N1266*J1266/Z1266,0))*VLOOKUP(B1266,'2-Kosten per locatie'!$A$14:$C$56,3,FALSE)</f>
        <v>0</v>
      </c>
      <c r="U1266" s="246">
        <f>IF(L1266="nio",0,IF(O1266&gt;0,O1266*J1266/AA1266,0))*VLOOKUP(B1266,'2-Kosten per locatie'!$A$14:$C$56,3,FALSE)</f>
        <v>0</v>
      </c>
      <c r="V1266" s="246">
        <f>IF(L1266="nio",0,IF(P1266&gt;0,P1266*J1266/Z1266,0))*VLOOKUP(B1266,'2-Kosten per locatie'!$A$14:$C$56,3,FALSE)</f>
        <v>0</v>
      </c>
      <c r="W1266" s="246">
        <f>IF(L1266="nio",0,IF(Q1266&gt;0,Q1266*J1266/AA1266,0))*VLOOKUP(B1266,'2-Kosten per locatie'!$A$14:$C$56,3,FALSE)</f>
        <v>0</v>
      </c>
      <c r="X1266" s="337">
        <f>IF(L1266="nio",0,IF(L1266&gt;0,VLOOKUP(H1266,'3-Productie normen'!A:L,VLOOKUP(L1266,'3-Productie normen'!$B$35:$C$38,2,FALSE),FALSE)))</f>
        <v>0</v>
      </c>
      <c r="Y1266" s="337">
        <f t="shared" si="285"/>
        <v>0</v>
      </c>
      <c r="Z1266" s="337">
        <f t="shared" si="286"/>
        <v>0</v>
      </c>
      <c r="AA1266" s="337">
        <f t="shared" si="287"/>
        <v>0</v>
      </c>
      <c r="AB1266" s="338" t="str">
        <f>VLOOKUP(H1266,'3-Productie normen'!A:O,12,FALSE)</f>
        <v>V</v>
      </c>
      <c r="AC1266" s="338"/>
      <c r="AE1266" s="339">
        <f t="shared" si="283"/>
        <v>19390.2</v>
      </c>
    </row>
    <row r="1267" spans="1:31" ht="14.1" customHeight="1">
      <c r="A1267" s="71">
        <v>1267</v>
      </c>
      <c r="B1267" s="298" t="s">
        <v>92</v>
      </c>
      <c r="C1267" s="298" t="s">
        <v>92</v>
      </c>
      <c r="D1267" s="538" t="s">
        <v>1239</v>
      </c>
      <c r="E1267" s="334" t="s">
        <v>1307</v>
      </c>
      <c r="F1267" s="513"/>
      <c r="G1267" s="314" t="s">
        <v>1308</v>
      </c>
      <c r="H1267" s="314" t="s">
        <v>128</v>
      </c>
      <c r="I1267" s="69" t="s">
        <v>225</v>
      </c>
      <c r="J1267" s="341">
        <v>48.88</v>
      </c>
      <c r="K1267" s="336">
        <f t="shared" si="284"/>
        <v>255</v>
      </c>
      <c r="L1267" s="247">
        <v>255</v>
      </c>
      <c r="M1267" s="247"/>
      <c r="N1267" s="247"/>
      <c r="O1267" s="247"/>
      <c r="P1267" s="247"/>
      <c r="Q1267" s="247"/>
      <c r="R1267" s="246" t="e">
        <f>IF(L1267="nio",0,IF(L1267&gt;0,L1267*J1267/X1267,0))*VLOOKUP(B1267,'2-Kosten per locatie'!$A$14:$C$56,3,FALSE)</f>
        <v>#DIV/0!</v>
      </c>
      <c r="S1267" s="246">
        <f>IF(L1267="nio",0,IF(M1267&gt;0,M1267*J1267/Y1267,0))*VLOOKUP(B1267,'2-Kosten per locatie'!$A$14:$C$56,3,FALSE)</f>
        <v>0</v>
      </c>
      <c r="T1267" s="246">
        <f>IF(L1267="nio",0,IF(N1267&gt;0,N1267*J1267/Z1267,0))*VLOOKUP(B1267,'2-Kosten per locatie'!$A$14:$C$56,3,FALSE)</f>
        <v>0</v>
      </c>
      <c r="U1267" s="246">
        <f>IF(L1267="nio",0,IF(O1267&gt;0,O1267*J1267/AA1267,0))*VLOOKUP(B1267,'2-Kosten per locatie'!$A$14:$C$56,3,FALSE)</f>
        <v>0</v>
      </c>
      <c r="V1267" s="246">
        <f>IF(L1267="nio",0,IF(P1267&gt;0,P1267*J1267/Z1267,0))*VLOOKUP(B1267,'2-Kosten per locatie'!$A$14:$C$56,3,FALSE)</f>
        <v>0</v>
      </c>
      <c r="W1267" s="246">
        <f>IF(L1267="nio",0,IF(Q1267&gt;0,Q1267*J1267/AA1267,0))*VLOOKUP(B1267,'2-Kosten per locatie'!$A$14:$C$56,3,FALSE)</f>
        <v>0</v>
      </c>
      <c r="X1267" s="337">
        <f>IF(L1267="nio",0,IF(L1267&gt;0,VLOOKUP(H1267,'3-Productie normen'!A:L,VLOOKUP(L1267,'3-Productie normen'!$B$35:$C$38,2,FALSE),FALSE)))</f>
        <v>0</v>
      </c>
      <c r="Y1267" s="337">
        <f t="shared" si="285"/>
        <v>0</v>
      </c>
      <c r="Z1267" s="337">
        <f t="shared" si="286"/>
        <v>0</v>
      </c>
      <c r="AA1267" s="337">
        <f t="shared" si="287"/>
        <v>0</v>
      </c>
      <c r="AB1267" s="338" t="str">
        <f>VLOOKUP(H1267,'3-Productie normen'!A:O,12,FALSE)</f>
        <v>B</v>
      </c>
      <c r="AC1267" s="338"/>
      <c r="AE1267" s="339">
        <f t="shared" si="283"/>
        <v>12464.400000000001</v>
      </c>
    </row>
    <row r="1268" spans="1:31" ht="14.1" customHeight="1">
      <c r="A1268" s="71">
        <v>1268</v>
      </c>
      <c r="B1268" s="298" t="s">
        <v>92</v>
      </c>
      <c r="C1268" s="298" t="s">
        <v>92</v>
      </c>
      <c r="D1268" s="538" t="s">
        <v>1239</v>
      </c>
      <c r="E1268" s="334" t="s">
        <v>1309</v>
      </c>
      <c r="F1268" s="513"/>
      <c r="G1268" s="314" t="s">
        <v>1257</v>
      </c>
      <c r="H1268" s="317" t="s">
        <v>148</v>
      </c>
      <c r="I1268" s="69"/>
      <c r="J1268" s="341">
        <v>1.89</v>
      </c>
      <c r="K1268" s="336">
        <f t="shared" si="284"/>
        <v>0</v>
      </c>
      <c r="L1268" s="247" t="s">
        <v>199</v>
      </c>
      <c r="M1268" s="247"/>
      <c r="N1268" s="247"/>
      <c r="O1268" s="247"/>
      <c r="P1268" s="247"/>
      <c r="Q1268" s="247"/>
      <c r="R1268" s="246">
        <f>IF(L1268="nio",0,IF(L1268&gt;0,L1268*J1268/X1268,0))*VLOOKUP(B1268,'2-Kosten per locatie'!$A$14:$C$56,3,FALSE)</f>
        <v>0</v>
      </c>
      <c r="S1268" s="246">
        <f>IF(L1268="nio",0,IF(M1268&gt;0,M1268*J1268/Y1268,0))*VLOOKUP(B1268,'2-Kosten per locatie'!$A$14:$C$56,3,FALSE)</f>
        <v>0</v>
      </c>
      <c r="T1268" s="246">
        <f>IF(L1268="nio",0,IF(N1268&gt;0,N1268*J1268/Z1268,0))*VLOOKUP(B1268,'2-Kosten per locatie'!$A$14:$C$56,3,FALSE)</f>
        <v>0</v>
      </c>
      <c r="U1268" s="246">
        <f>IF(L1268="nio",0,IF(O1268&gt;0,O1268*J1268/AA1268,0))*VLOOKUP(B1268,'2-Kosten per locatie'!$A$14:$C$56,3,FALSE)</f>
        <v>0</v>
      </c>
      <c r="V1268" s="246">
        <f>IF(L1268="nio",0,IF(P1268&gt;0,P1268*J1268/Z1268,0))*VLOOKUP(B1268,'2-Kosten per locatie'!$A$14:$C$56,3,FALSE)</f>
        <v>0</v>
      </c>
      <c r="W1268" s="246">
        <f>IF(L1268="nio",0,IF(Q1268&gt;0,Q1268*J1268/AA1268,0))*VLOOKUP(B1268,'2-Kosten per locatie'!$A$14:$C$56,3,FALSE)</f>
        <v>0</v>
      </c>
      <c r="X1268" s="337">
        <f>IF(L1268="nio",0,IF(L1268&gt;0,VLOOKUP(H1268,'3-Productie normen'!A:L,VLOOKUP(L1268,'3-Productie normen'!$B$35:$C$38,2,FALSE),FALSE)))</f>
        <v>0</v>
      </c>
      <c r="Y1268" s="337">
        <f t="shared" si="285"/>
        <v>0</v>
      </c>
      <c r="Z1268" s="337">
        <f t="shared" si="286"/>
        <v>0</v>
      </c>
      <c r="AA1268" s="337">
        <f t="shared" si="287"/>
        <v>0</v>
      </c>
      <c r="AB1268" s="338">
        <f>VLOOKUP(H1268,'3-Productie normen'!A:O,12,FALSE)</f>
        <v>0</v>
      </c>
      <c r="AC1268" s="338"/>
      <c r="AE1268" s="339">
        <f t="shared" si="283"/>
        <v>0</v>
      </c>
    </row>
    <row r="1269" spans="1:31" ht="14.1" customHeight="1">
      <c r="A1269" s="71">
        <v>1269</v>
      </c>
      <c r="B1269" s="298" t="s">
        <v>92</v>
      </c>
      <c r="C1269" s="298" t="s">
        <v>92</v>
      </c>
      <c r="D1269" s="538" t="s">
        <v>1239</v>
      </c>
      <c r="E1269" s="334" t="s">
        <v>1310</v>
      </c>
      <c r="F1269" s="513"/>
      <c r="G1269" s="314" t="s">
        <v>310</v>
      </c>
      <c r="H1269" s="314" t="s">
        <v>128</v>
      </c>
      <c r="I1269" s="69" t="s">
        <v>225</v>
      </c>
      <c r="J1269" s="341">
        <v>3.39</v>
      </c>
      <c r="K1269" s="336">
        <f t="shared" si="284"/>
        <v>255</v>
      </c>
      <c r="L1269" s="247">
        <v>255</v>
      </c>
      <c r="M1269" s="247"/>
      <c r="N1269" s="247"/>
      <c r="O1269" s="247"/>
      <c r="P1269" s="247"/>
      <c r="Q1269" s="247"/>
      <c r="R1269" s="246" t="e">
        <f>IF(L1269="nio",0,IF(L1269&gt;0,L1269*J1269/X1269,0))*VLOOKUP(B1269,'2-Kosten per locatie'!$A$14:$C$56,3,FALSE)</f>
        <v>#DIV/0!</v>
      </c>
      <c r="S1269" s="246">
        <f>IF(L1269="nio",0,IF(M1269&gt;0,M1269*J1269/Y1269,0))*VLOOKUP(B1269,'2-Kosten per locatie'!$A$14:$C$56,3,FALSE)</f>
        <v>0</v>
      </c>
      <c r="T1269" s="246">
        <f>IF(L1269="nio",0,IF(N1269&gt;0,N1269*J1269/Z1269,0))*VLOOKUP(B1269,'2-Kosten per locatie'!$A$14:$C$56,3,FALSE)</f>
        <v>0</v>
      </c>
      <c r="U1269" s="246">
        <f>IF(L1269="nio",0,IF(O1269&gt;0,O1269*J1269/AA1269,0))*VLOOKUP(B1269,'2-Kosten per locatie'!$A$14:$C$56,3,FALSE)</f>
        <v>0</v>
      </c>
      <c r="V1269" s="246">
        <f>IF(L1269="nio",0,IF(P1269&gt;0,P1269*J1269/Z1269,0))*VLOOKUP(B1269,'2-Kosten per locatie'!$A$14:$C$56,3,FALSE)</f>
        <v>0</v>
      </c>
      <c r="W1269" s="246">
        <f>IF(L1269="nio",0,IF(Q1269&gt;0,Q1269*J1269/AA1269,0))*VLOOKUP(B1269,'2-Kosten per locatie'!$A$14:$C$56,3,FALSE)</f>
        <v>0</v>
      </c>
      <c r="X1269" s="337">
        <f>IF(L1269="nio",0,IF(L1269&gt;0,VLOOKUP(H1269,'3-Productie normen'!A:L,VLOOKUP(L1269,'3-Productie normen'!$B$35:$C$38,2,FALSE),FALSE)))</f>
        <v>0</v>
      </c>
      <c r="Y1269" s="337">
        <f t="shared" si="285"/>
        <v>0</v>
      </c>
      <c r="Z1269" s="337">
        <f t="shared" si="286"/>
        <v>0</v>
      </c>
      <c r="AA1269" s="337">
        <f t="shared" si="287"/>
        <v>0</v>
      </c>
      <c r="AB1269" s="338" t="str">
        <f>VLOOKUP(H1269,'3-Productie normen'!A:O,12,FALSE)</f>
        <v>B</v>
      </c>
      <c r="AC1269" s="338"/>
      <c r="AE1269" s="339">
        <f t="shared" si="283"/>
        <v>864.45</v>
      </c>
    </row>
    <row r="1270" spans="1:31" ht="14.1" customHeight="1">
      <c r="A1270" s="71">
        <v>1270</v>
      </c>
      <c r="B1270" s="298" t="s">
        <v>92</v>
      </c>
      <c r="C1270" s="298" t="s">
        <v>92</v>
      </c>
      <c r="D1270" s="538" t="s">
        <v>1239</v>
      </c>
      <c r="E1270" s="334" t="s">
        <v>664</v>
      </c>
      <c r="F1270" s="513"/>
      <c r="G1270" s="314" t="s">
        <v>549</v>
      </c>
      <c r="H1270" s="317" t="s">
        <v>148</v>
      </c>
      <c r="I1270" s="69"/>
      <c r="J1270" s="341">
        <v>259.47000000000003</v>
      </c>
      <c r="K1270" s="336">
        <f t="shared" si="284"/>
        <v>0</v>
      </c>
      <c r="L1270" s="247" t="s">
        <v>199</v>
      </c>
      <c r="M1270" s="247"/>
      <c r="N1270" s="247"/>
      <c r="O1270" s="247"/>
      <c r="P1270" s="247"/>
      <c r="Q1270" s="247"/>
      <c r="R1270" s="246">
        <f>IF(L1270="nio",0,IF(L1270&gt;0,L1270*J1270/X1270,0))*VLOOKUP(B1270,'2-Kosten per locatie'!$A$14:$C$56,3,FALSE)</f>
        <v>0</v>
      </c>
      <c r="S1270" s="246">
        <f>IF(L1270="nio",0,IF(M1270&gt;0,M1270*J1270/Y1270,0))*VLOOKUP(B1270,'2-Kosten per locatie'!$A$14:$C$56,3,FALSE)</f>
        <v>0</v>
      </c>
      <c r="T1270" s="246">
        <f>IF(L1270="nio",0,IF(N1270&gt;0,N1270*J1270/Z1270,0))*VLOOKUP(B1270,'2-Kosten per locatie'!$A$14:$C$56,3,FALSE)</f>
        <v>0</v>
      </c>
      <c r="U1270" s="246">
        <f>IF(L1270="nio",0,IF(O1270&gt;0,O1270*J1270/AA1270,0))*VLOOKUP(B1270,'2-Kosten per locatie'!$A$14:$C$56,3,FALSE)</f>
        <v>0</v>
      </c>
      <c r="V1270" s="246">
        <f>IF(L1270="nio",0,IF(P1270&gt;0,P1270*J1270/Z1270,0))*VLOOKUP(B1270,'2-Kosten per locatie'!$A$14:$C$56,3,FALSE)</f>
        <v>0</v>
      </c>
      <c r="W1270" s="246">
        <f>IF(L1270="nio",0,IF(Q1270&gt;0,Q1270*J1270/AA1270,0))*VLOOKUP(B1270,'2-Kosten per locatie'!$A$14:$C$56,3,FALSE)</f>
        <v>0</v>
      </c>
      <c r="X1270" s="337">
        <f>IF(L1270="nio",0,IF(L1270&gt;0,VLOOKUP(H1270,'3-Productie normen'!A:L,VLOOKUP(L1270,'3-Productie normen'!$B$35:$C$38,2,FALSE),FALSE)))</f>
        <v>0</v>
      </c>
      <c r="Y1270" s="337">
        <f t="shared" si="285"/>
        <v>0</v>
      </c>
      <c r="Z1270" s="337">
        <f t="shared" si="286"/>
        <v>0</v>
      </c>
      <c r="AA1270" s="337">
        <f t="shared" si="287"/>
        <v>0</v>
      </c>
      <c r="AB1270" s="338">
        <f>VLOOKUP(H1270,'3-Productie normen'!A:O,12,FALSE)</f>
        <v>0</v>
      </c>
      <c r="AC1270" s="338"/>
      <c r="AE1270" s="339">
        <f t="shared" si="283"/>
        <v>0</v>
      </c>
    </row>
    <row r="1271" spans="1:31" ht="14.1" customHeight="1">
      <c r="A1271" s="71">
        <v>1271</v>
      </c>
      <c r="B1271" s="298" t="s">
        <v>92</v>
      </c>
      <c r="C1271" s="298" t="s">
        <v>92</v>
      </c>
      <c r="D1271" s="538" t="s">
        <v>1239</v>
      </c>
      <c r="E1271" s="334" t="s">
        <v>1311</v>
      </c>
      <c r="F1271" s="513"/>
      <c r="G1271" s="314" t="s">
        <v>310</v>
      </c>
      <c r="H1271" s="314" t="s">
        <v>128</v>
      </c>
      <c r="I1271" s="69" t="s">
        <v>225</v>
      </c>
      <c r="J1271" s="341">
        <v>4.2300000000000004</v>
      </c>
      <c r="K1271" s="336">
        <f t="shared" si="284"/>
        <v>255</v>
      </c>
      <c r="L1271" s="247">
        <v>255</v>
      </c>
      <c r="M1271" s="247"/>
      <c r="N1271" s="247"/>
      <c r="O1271" s="247"/>
      <c r="P1271" s="247"/>
      <c r="Q1271" s="247"/>
      <c r="R1271" s="246" t="e">
        <f>IF(L1271="nio",0,IF(L1271&gt;0,L1271*J1271/X1271,0))*VLOOKUP(B1271,'2-Kosten per locatie'!$A$14:$C$56,3,FALSE)</f>
        <v>#DIV/0!</v>
      </c>
      <c r="S1271" s="246">
        <f>IF(L1271="nio",0,IF(M1271&gt;0,M1271*J1271/Y1271,0))*VLOOKUP(B1271,'2-Kosten per locatie'!$A$14:$C$56,3,FALSE)</f>
        <v>0</v>
      </c>
      <c r="T1271" s="246">
        <f>IF(L1271="nio",0,IF(N1271&gt;0,N1271*J1271/Z1271,0))*VLOOKUP(B1271,'2-Kosten per locatie'!$A$14:$C$56,3,FALSE)</f>
        <v>0</v>
      </c>
      <c r="U1271" s="246">
        <f>IF(L1271="nio",0,IF(O1271&gt;0,O1271*J1271/AA1271,0))*VLOOKUP(B1271,'2-Kosten per locatie'!$A$14:$C$56,3,FALSE)</f>
        <v>0</v>
      </c>
      <c r="V1271" s="246">
        <f>IF(L1271="nio",0,IF(P1271&gt;0,P1271*J1271/Z1271,0))*VLOOKUP(B1271,'2-Kosten per locatie'!$A$14:$C$56,3,FALSE)</f>
        <v>0</v>
      </c>
      <c r="W1271" s="246">
        <f>IF(L1271="nio",0,IF(Q1271&gt;0,Q1271*J1271/AA1271,0))*VLOOKUP(B1271,'2-Kosten per locatie'!$A$14:$C$56,3,FALSE)</f>
        <v>0</v>
      </c>
      <c r="X1271" s="337">
        <f>IF(L1271="nio",0,IF(L1271&gt;0,VLOOKUP(H1271,'3-Productie normen'!A:L,VLOOKUP(L1271,'3-Productie normen'!$B$35:$C$38,2,FALSE),FALSE)))</f>
        <v>0</v>
      </c>
      <c r="Y1271" s="337">
        <f t="shared" si="285"/>
        <v>0</v>
      </c>
      <c r="Z1271" s="337">
        <f t="shared" si="286"/>
        <v>0</v>
      </c>
      <c r="AA1271" s="337">
        <f t="shared" si="287"/>
        <v>0</v>
      </c>
      <c r="AB1271" s="338" t="str">
        <f>VLOOKUP(H1271,'3-Productie normen'!A:O,12,FALSE)</f>
        <v>B</v>
      </c>
      <c r="AC1271" s="338"/>
      <c r="AE1271" s="339">
        <f t="shared" si="283"/>
        <v>1078.6500000000001</v>
      </c>
    </row>
    <row r="1272" spans="1:31" ht="14.1" customHeight="1">
      <c r="A1272" s="71">
        <v>1272</v>
      </c>
      <c r="B1272" s="298" t="s">
        <v>92</v>
      </c>
      <c r="C1272" s="298" t="s">
        <v>92</v>
      </c>
      <c r="D1272" s="538" t="s">
        <v>1239</v>
      </c>
      <c r="E1272" s="334" t="s">
        <v>670</v>
      </c>
      <c r="F1272" s="513"/>
      <c r="G1272" s="314" t="s">
        <v>1259</v>
      </c>
      <c r="H1272" s="314" t="s">
        <v>138</v>
      </c>
      <c r="I1272" s="69" t="s">
        <v>225</v>
      </c>
      <c r="J1272" s="341">
        <v>3.88</v>
      </c>
      <c r="K1272" s="336">
        <f t="shared" si="284"/>
        <v>255</v>
      </c>
      <c r="L1272" s="247">
        <v>255</v>
      </c>
      <c r="M1272" s="247"/>
      <c r="N1272" s="247"/>
      <c r="O1272" s="247"/>
      <c r="P1272" s="247"/>
      <c r="Q1272" s="247"/>
      <c r="R1272" s="246" t="e">
        <f>IF(L1272="nio",0,IF(L1272&gt;0,L1272*J1272/X1272,0))*VLOOKUP(B1272,'2-Kosten per locatie'!$A$14:$C$56,3,FALSE)</f>
        <v>#DIV/0!</v>
      </c>
      <c r="S1272" s="246">
        <f>IF(L1272="nio",0,IF(M1272&gt;0,M1272*J1272/Y1272,0))*VLOOKUP(B1272,'2-Kosten per locatie'!$A$14:$C$56,3,FALSE)</f>
        <v>0</v>
      </c>
      <c r="T1272" s="246">
        <f>IF(L1272="nio",0,IF(N1272&gt;0,N1272*J1272/Z1272,0))*VLOOKUP(B1272,'2-Kosten per locatie'!$A$14:$C$56,3,FALSE)</f>
        <v>0</v>
      </c>
      <c r="U1272" s="246">
        <f>IF(L1272="nio",0,IF(O1272&gt;0,O1272*J1272/AA1272,0))*VLOOKUP(B1272,'2-Kosten per locatie'!$A$14:$C$56,3,FALSE)</f>
        <v>0</v>
      </c>
      <c r="V1272" s="246">
        <f>IF(L1272="nio",0,IF(P1272&gt;0,P1272*J1272/Z1272,0))*VLOOKUP(B1272,'2-Kosten per locatie'!$A$14:$C$56,3,FALSE)</f>
        <v>0</v>
      </c>
      <c r="W1272" s="246">
        <f>IF(L1272="nio",0,IF(Q1272&gt;0,Q1272*J1272/AA1272,0))*VLOOKUP(B1272,'2-Kosten per locatie'!$A$14:$C$56,3,FALSE)</f>
        <v>0</v>
      </c>
      <c r="X1272" s="337">
        <f>IF(L1272="nio",0,IF(L1272&gt;0,VLOOKUP(H1272,'3-Productie normen'!A:L,VLOOKUP(L1272,'3-Productie normen'!$B$35:$C$38,2,FALSE),FALSE)))</f>
        <v>0</v>
      </c>
      <c r="Y1272" s="337">
        <f t="shared" si="285"/>
        <v>0</v>
      </c>
      <c r="Z1272" s="337">
        <f t="shared" si="286"/>
        <v>0</v>
      </c>
      <c r="AA1272" s="337">
        <f t="shared" si="287"/>
        <v>0</v>
      </c>
      <c r="AB1272" s="338" t="str">
        <f>VLOOKUP(H1272,'3-Productie normen'!A:O,12,FALSE)</f>
        <v>V</v>
      </c>
      <c r="AC1272" s="338"/>
      <c r="AE1272" s="339">
        <f t="shared" si="283"/>
        <v>989.4</v>
      </c>
    </row>
    <row r="1273" spans="1:31" ht="14.1" customHeight="1">
      <c r="A1273" s="71">
        <v>1273</v>
      </c>
      <c r="B1273" s="298" t="s">
        <v>92</v>
      </c>
      <c r="C1273" s="298" t="s">
        <v>92</v>
      </c>
      <c r="D1273" s="538" t="s">
        <v>1239</v>
      </c>
      <c r="E1273" s="334" t="s">
        <v>668</v>
      </c>
      <c r="F1273" s="513"/>
      <c r="G1273" s="314" t="s">
        <v>549</v>
      </c>
      <c r="H1273" s="317" t="s">
        <v>148</v>
      </c>
      <c r="I1273" s="69"/>
      <c r="J1273" s="341">
        <v>23.29</v>
      </c>
      <c r="K1273" s="336">
        <f t="shared" si="284"/>
        <v>0</v>
      </c>
      <c r="L1273" s="247" t="s">
        <v>199</v>
      </c>
      <c r="M1273" s="247"/>
      <c r="N1273" s="247"/>
      <c r="O1273" s="247"/>
      <c r="P1273" s="247"/>
      <c r="Q1273" s="247"/>
      <c r="R1273" s="246">
        <f>IF(L1273="nio",0,IF(L1273&gt;0,L1273*J1273/X1273,0))*VLOOKUP(B1273,'2-Kosten per locatie'!$A$14:$C$56,3,FALSE)</f>
        <v>0</v>
      </c>
      <c r="S1273" s="246">
        <f>IF(L1273="nio",0,IF(M1273&gt;0,M1273*J1273/Y1273,0))*VLOOKUP(B1273,'2-Kosten per locatie'!$A$14:$C$56,3,FALSE)</f>
        <v>0</v>
      </c>
      <c r="T1273" s="246">
        <f>IF(L1273="nio",0,IF(N1273&gt;0,N1273*J1273/Z1273,0))*VLOOKUP(B1273,'2-Kosten per locatie'!$A$14:$C$56,3,FALSE)</f>
        <v>0</v>
      </c>
      <c r="U1273" s="246">
        <f>IF(L1273="nio",0,IF(O1273&gt;0,O1273*J1273/AA1273,0))*VLOOKUP(B1273,'2-Kosten per locatie'!$A$14:$C$56,3,FALSE)</f>
        <v>0</v>
      </c>
      <c r="V1273" s="246">
        <f>IF(L1273="nio",0,IF(P1273&gt;0,P1273*J1273/Z1273,0))*VLOOKUP(B1273,'2-Kosten per locatie'!$A$14:$C$56,3,FALSE)</f>
        <v>0</v>
      </c>
      <c r="W1273" s="246">
        <f>IF(L1273="nio",0,IF(Q1273&gt;0,Q1273*J1273/AA1273,0))*VLOOKUP(B1273,'2-Kosten per locatie'!$A$14:$C$56,3,FALSE)</f>
        <v>0</v>
      </c>
      <c r="X1273" s="337">
        <f>IF(L1273="nio",0,IF(L1273&gt;0,VLOOKUP(H1273,'3-Productie normen'!A:L,VLOOKUP(L1273,'3-Productie normen'!$B$35:$C$38,2,FALSE),FALSE)))</f>
        <v>0</v>
      </c>
      <c r="Y1273" s="337">
        <f t="shared" si="285"/>
        <v>0</v>
      </c>
      <c r="Z1273" s="337">
        <f t="shared" si="286"/>
        <v>0</v>
      </c>
      <c r="AA1273" s="337">
        <f t="shared" si="287"/>
        <v>0</v>
      </c>
      <c r="AB1273" s="338">
        <f>VLOOKUP(H1273,'3-Productie normen'!A:O,12,FALSE)</f>
        <v>0</v>
      </c>
      <c r="AC1273" s="338"/>
      <c r="AE1273" s="339">
        <f t="shared" si="283"/>
        <v>0</v>
      </c>
    </row>
    <row r="1274" spans="1:31" ht="14.1" customHeight="1">
      <c r="A1274" s="71">
        <v>1274</v>
      </c>
      <c r="B1274" s="298" t="s">
        <v>92</v>
      </c>
      <c r="C1274" s="298" t="s">
        <v>92</v>
      </c>
      <c r="D1274" s="538" t="s">
        <v>1239</v>
      </c>
      <c r="E1274" s="334" t="s">
        <v>1312</v>
      </c>
      <c r="F1274" s="513"/>
      <c r="G1274" s="314" t="s">
        <v>310</v>
      </c>
      <c r="H1274" s="314" t="s">
        <v>128</v>
      </c>
      <c r="I1274" s="69"/>
      <c r="J1274" s="341">
        <v>25.38</v>
      </c>
      <c r="K1274" s="336">
        <f t="shared" si="284"/>
        <v>0</v>
      </c>
      <c r="L1274" s="247" t="s">
        <v>199</v>
      </c>
      <c r="M1274" s="247"/>
      <c r="N1274" s="247"/>
      <c r="O1274" s="247"/>
      <c r="P1274" s="247"/>
      <c r="Q1274" s="247"/>
      <c r="R1274" s="246">
        <f>IF(L1274="nio",0,IF(L1274&gt;0,L1274*J1274/X1274,0))*VLOOKUP(B1274,'2-Kosten per locatie'!$A$14:$C$56,3,FALSE)</f>
        <v>0</v>
      </c>
      <c r="S1274" s="246">
        <f>IF(L1274="nio",0,IF(M1274&gt;0,M1274*J1274/Y1274,0))*VLOOKUP(B1274,'2-Kosten per locatie'!$A$14:$C$56,3,FALSE)</f>
        <v>0</v>
      </c>
      <c r="T1274" s="246">
        <f>IF(L1274="nio",0,IF(N1274&gt;0,N1274*J1274/Z1274,0))*VLOOKUP(B1274,'2-Kosten per locatie'!$A$14:$C$56,3,FALSE)</f>
        <v>0</v>
      </c>
      <c r="U1274" s="246">
        <f>IF(L1274="nio",0,IF(O1274&gt;0,O1274*J1274/AA1274,0))*VLOOKUP(B1274,'2-Kosten per locatie'!$A$14:$C$56,3,FALSE)</f>
        <v>0</v>
      </c>
      <c r="V1274" s="246">
        <f>IF(L1274="nio",0,IF(P1274&gt;0,P1274*J1274/Z1274,0))*VLOOKUP(B1274,'2-Kosten per locatie'!$A$14:$C$56,3,FALSE)</f>
        <v>0</v>
      </c>
      <c r="W1274" s="246">
        <f>IF(L1274="nio",0,IF(Q1274&gt;0,Q1274*J1274/AA1274,0))*VLOOKUP(B1274,'2-Kosten per locatie'!$A$14:$C$56,3,FALSE)</f>
        <v>0</v>
      </c>
      <c r="X1274" s="337">
        <f>IF(L1274="nio",0,IF(L1274&gt;0,VLOOKUP(H1274,'3-Productie normen'!A:L,VLOOKUP(L1274,'3-Productie normen'!$B$35:$C$38,2,FALSE),FALSE)))</f>
        <v>0</v>
      </c>
      <c r="Y1274" s="337">
        <f t="shared" si="285"/>
        <v>0</v>
      </c>
      <c r="Z1274" s="337">
        <f t="shared" si="286"/>
        <v>0</v>
      </c>
      <c r="AA1274" s="337">
        <f t="shared" si="287"/>
        <v>0</v>
      </c>
      <c r="AB1274" s="338" t="str">
        <f>VLOOKUP(H1274,'3-Productie normen'!A:O,12,FALSE)</f>
        <v>B</v>
      </c>
      <c r="AC1274" s="338"/>
      <c r="AE1274" s="339">
        <f t="shared" si="283"/>
        <v>0</v>
      </c>
    </row>
    <row r="1275" spans="1:31" ht="14.1" customHeight="1">
      <c r="A1275" s="71">
        <v>1275</v>
      </c>
      <c r="B1275" s="298" t="s">
        <v>92</v>
      </c>
      <c r="C1275" s="298" t="s">
        <v>92</v>
      </c>
      <c r="D1275" s="538" t="s">
        <v>1239</v>
      </c>
      <c r="E1275" s="334" t="s">
        <v>1313</v>
      </c>
      <c r="F1275" s="513"/>
      <c r="G1275" s="314" t="s">
        <v>310</v>
      </c>
      <c r="H1275" s="314" t="s">
        <v>128</v>
      </c>
      <c r="I1275" s="69" t="s">
        <v>225</v>
      </c>
      <c r="J1275" s="341">
        <v>27.07</v>
      </c>
      <c r="K1275" s="336">
        <f t="shared" si="284"/>
        <v>363</v>
      </c>
      <c r="L1275" s="247">
        <v>255</v>
      </c>
      <c r="M1275" s="247"/>
      <c r="N1275" s="247">
        <v>102</v>
      </c>
      <c r="O1275" s="247"/>
      <c r="P1275" s="247">
        <v>6</v>
      </c>
      <c r="Q1275" s="247"/>
      <c r="R1275" s="246" t="e">
        <f>IF(L1275="nio",0,IF(L1275&gt;0,L1275*J1275/X1275,0))*VLOOKUP(B1275,'2-Kosten per locatie'!$A$14:$C$56,3,FALSE)</f>
        <v>#DIV/0!</v>
      </c>
      <c r="S1275" s="246">
        <f>IF(L1275="nio",0,IF(M1275&gt;0,M1275*J1275/Y1275,0))*VLOOKUP(B1275,'2-Kosten per locatie'!$A$14:$C$56,3,FALSE)</f>
        <v>0</v>
      </c>
      <c r="T1275" s="246" t="e">
        <f>IF(L1275="nio",0,IF(N1275&gt;0,N1275*J1275/Z1275,0))*VLOOKUP(B1275,'2-Kosten per locatie'!$A$14:$C$56,3,FALSE)</f>
        <v>#DIV/0!</v>
      </c>
      <c r="U1275" s="246">
        <f>IF(L1275="nio",0,IF(O1275&gt;0,O1275*J1275/AA1275,0))*VLOOKUP(B1275,'2-Kosten per locatie'!$A$14:$C$56,3,FALSE)</f>
        <v>0</v>
      </c>
      <c r="V1275" s="246" t="e">
        <f>IF(L1275="nio",0,IF(P1275&gt;0,P1275*J1275/Z1275,0))*VLOOKUP(B1275,'2-Kosten per locatie'!$A$14:$C$56,3,FALSE)</f>
        <v>#DIV/0!</v>
      </c>
      <c r="W1275" s="246">
        <f>IF(L1275="nio",0,IF(Q1275&gt;0,Q1275*J1275/AA1275,0))*VLOOKUP(B1275,'2-Kosten per locatie'!$A$14:$C$56,3,FALSE)</f>
        <v>0</v>
      </c>
      <c r="X1275" s="337">
        <f>IF(L1275="nio",0,IF(L1275&gt;0,VLOOKUP(H1275,'3-Productie normen'!A:L,VLOOKUP(L1275,'3-Productie normen'!$B$35:$C$38,2,FALSE),FALSE)))</f>
        <v>0</v>
      </c>
      <c r="Y1275" s="337">
        <f t="shared" si="285"/>
        <v>0</v>
      </c>
      <c r="Z1275" s="337">
        <f t="shared" si="286"/>
        <v>0</v>
      </c>
      <c r="AA1275" s="337">
        <f t="shared" si="287"/>
        <v>0</v>
      </c>
      <c r="AB1275" s="338" t="str">
        <f>VLOOKUP(H1275,'3-Productie normen'!A:O,12,FALSE)</f>
        <v>B</v>
      </c>
      <c r="AC1275" s="338"/>
      <c r="AE1275" s="339">
        <f t="shared" si="283"/>
        <v>9826.41</v>
      </c>
    </row>
    <row r="1276" spans="1:31" ht="14.1" customHeight="1">
      <c r="A1276" s="71">
        <v>1276</v>
      </c>
      <c r="B1276" s="298" t="s">
        <v>92</v>
      </c>
      <c r="C1276" s="298" t="s">
        <v>92</v>
      </c>
      <c r="D1276" s="538" t="s">
        <v>1239</v>
      </c>
      <c r="E1276" s="334" t="s">
        <v>1314</v>
      </c>
      <c r="F1276" s="513"/>
      <c r="G1276" s="314" t="s">
        <v>1315</v>
      </c>
      <c r="H1276" s="314" t="s">
        <v>135</v>
      </c>
      <c r="I1276" s="69"/>
      <c r="J1276" s="341">
        <v>2.5099999999999998</v>
      </c>
      <c r="K1276" s="336">
        <f t="shared" si="284"/>
        <v>0</v>
      </c>
      <c r="L1276" s="247" t="s">
        <v>199</v>
      </c>
      <c r="M1276" s="247"/>
      <c r="N1276" s="247"/>
      <c r="O1276" s="247"/>
      <c r="P1276" s="247"/>
      <c r="Q1276" s="247"/>
      <c r="R1276" s="246">
        <f>IF(L1276="nio",0,IF(L1276&gt;0,L1276*J1276/X1276,0))*VLOOKUP(B1276,'2-Kosten per locatie'!$A$14:$C$56,3,FALSE)</f>
        <v>0</v>
      </c>
      <c r="S1276" s="246">
        <f>IF(L1276="nio",0,IF(M1276&gt;0,M1276*J1276/Y1276,0))*VLOOKUP(B1276,'2-Kosten per locatie'!$A$14:$C$56,3,FALSE)</f>
        <v>0</v>
      </c>
      <c r="T1276" s="246">
        <f>IF(L1276="nio",0,IF(N1276&gt;0,N1276*J1276/Z1276,0))*VLOOKUP(B1276,'2-Kosten per locatie'!$A$14:$C$56,3,FALSE)</f>
        <v>0</v>
      </c>
      <c r="U1276" s="246">
        <f>IF(L1276="nio",0,IF(O1276&gt;0,O1276*J1276/AA1276,0))*VLOOKUP(B1276,'2-Kosten per locatie'!$A$14:$C$56,3,FALSE)</f>
        <v>0</v>
      </c>
      <c r="V1276" s="246">
        <f>IF(L1276="nio",0,IF(P1276&gt;0,P1276*J1276/Z1276,0))*VLOOKUP(B1276,'2-Kosten per locatie'!$A$14:$C$56,3,FALSE)</f>
        <v>0</v>
      </c>
      <c r="W1276" s="246">
        <f>IF(L1276="nio",0,IF(Q1276&gt;0,Q1276*J1276/AA1276,0))*VLOOKUP(B1276,'2-Kosten per locatie'!$A$14:$C$56,3,FALSE)</f>
        <v>0</v>
      </c>
      <c r="X1276" s="337">
        <f>IF(L1276="nio",0,IF(L1276&gt;0,VLOOKUP(H1276,'3-Productie normen'!A:L,VLOOKUP(L1276,'3-Productie normen'!$B$35:$C$38,2,FALSE),FALSE)))</f>
        <v>0</v>
      </c>
      <c r="Y1276" s="337">
        <f t="shared" si="285"/>
        <v>0</v>
      </c>
      <c r="Z1276" s="337">
        <f t="shared" si="286"/>
        <v>0</v>
      </c>
      <c r="AA1276" s="337">
        <f t="shared" si="287"/>
        <v>0</v>
      </c>
      <c r="AB1276" s="338" t="str">
        <f>VLOOKUP(H1276,'3-Productie normen'!A:O,12,FALSE)</f>
        <v>V</v>
      </c>
      <c r="AC1276" s="338"/>
      <c r="AE1276" s="339">
        <f t="shared" si="283"/>
        <v>0</v>
      </c>
    </row>
    <row r="1277" spans="1:31" ht="14.1" customHeight="1">
      <c r="A1277" s="71">
        <v>1277</v>
      </c>
      <c r="B1277" s="298" t="s">
        <v>92</v>
      </c>
      <c r="C1277" s="298" t="s">
        <v>92</v>
      </c>
      <c r="D1277" s="538" t="s">
        <v>1239</v>
      </c>
      <c r="E1277" s="334" t="s">
        <v>710</v>
      </c>
      <c r="F1277" s="513"/>
      <c r="G1277" s="314" t="s">
        <v>1316</v>
      </c>
      <c r="H1277" s="317" t="s">
        <v>148</v>
      </c>
      <c r="I1277" s="69"/>
      <c r="J1277" s="341">
        <v>13.71</v>
      </c>
      <c r="K1277" s="336">
        <f t="shared" si="284"/>
        <v>0</v>
      </c>
      <c r="L1277" s="247" t="s">
        <v>199</v>
      </c>
      <c r="M1277" s="247"/>
      <c r="N1277" s="247"/>
      <c r="O1277" s="247"/>
      <c r="P1277" s="247"/>
      <c r="Q1277" s="247"/>
      <c r="R1277" s="246">
        <f>IF(L1277="nio",0,IF(L1277&gt;0,L1277*J1277/X1277,0))*VLOOKUP(B1277,'2-Kosten per locatie'!$A$14:$C$56,3,FALSE)</f>
        <v>0</v>
      </c>
      <c r="S1277" s="246">
        <f>IF(L1277="nio",0,IF(M1277&gt;0,M1277*J1277/Y1277,0))*VLOOKUP(B1277,'2-Kosten per locatie'!$A$14:$C$56,3,FALSE)</f>
        <v>0</v>
      </c>
      <c r="T1277" s="246">
        <f>IF(L1277="nio",0,IF(N1277&gt;0,N1277*J1277/Z1277,0))*VLOOKUP(B1277,'2-Kosten per locatie'!$A$14:$C$56,3,FALSE)</f>
        <v>0</v>
      </c>
      <c r="U1277" s="246">
        <f>IF(L1277="nio",0,IF(O1277&gt;0,O1277*J1277/AA1277,0))*VLOOKUP(B1277,'2-Kosten per locatie'!$A$14:$C$56,3,FALSE)</f>
        <v>0</v>
      </c>
      <c r="V1277" s="246">
        <f>IF(L1277="nio",0,IF(P1277&gt;0,P1277*J1277/Z1277,0))*VLOOKUP(B1277,'2-Kosten per locatie'!$A$14:$C$56,3,FALSE)</f>
        <v>0</v>
      </c>
      <c r="W1277" s="246">
        <f>IF(L1277="nio",0,IF(Q1277&gt;0,Q1277*J1277/AA1277,0))*VLOOKUP(B1277,'2-Kosten per locatie'!$A$14:$C$56,3,FALSE)</f>
        <v>0</v>
      </c>
      <c r="X1277" s="337">
        <f>IF(L1277="nio",0,IF(L1277&gt;0,VLOOKUP(H1277,'3-Productie normen'!A:L,VLOOKUP(L1277,'3-Productie normen'!$B$35:$C$38,2,FALSE),FALSE)))</f>
        <v>0</v>
      </c>
      <c r="Y1277" s="337">
        <f t="shared" si="285"/>
        <v>0</v>
      </c>
      <c r="Z1277" s="337">
        <f t="shared" si="286"/>
        <v>0</v>
      </c>
      <c r="AA1277" s="337">
        <f t="shared" si="287"/>
        <v>0</v>
      </c>
      <c r="AB1277" s="338">
        <f>VLOOKUP(H1277,'3-Productie normen'!A:O,12,FALSE)</f>
        <v>0</v>
      </c>
      <c r="AC1277" s="338"/>
      <c r="AE1277" s="339">
        <f t="shared" si="283"/>
        <v>0</v>
      </c>
    </row>
    <row r="1278" spans="1:31" ht="14.1" customHeight="1">
      <c r="A1278" s="71">
        <v>1278</v>
      </c>
      <c r="B1278" s="298" t="s">
        <v>92</v>
      </c>
      <c r="C1278" s="298" t="s">
        <v>92</v>
      </c>
      <c r="D1278" s="538" t="s">
        <v>1239</v>
      </c>
      <c r="E1278" s="334" t="s">
        <v>1317</v>
      </c>
      <c r="F1278" s="513"/>
      <c r="G1278" s="314" t="s">
        <v>554</v>
      </c>
      <c r="H1278" s="317" t="s">
        <v>148</v>
      </c>
      <c r="I1278" s="69"/>
      <c r="J1278" s="341">
        <v>1.52</v>
      </c>
      <c r="K1278" s="336">
        <f t="shared" si="284"/>
        <v>0</v>
      </c>
      <c r="L1278" s="247" t="s">
        <v>199</v>
      </c>
      <c r="M1278" s="247"/>
      <c r="N1278" s="247"/>
      <c r="O1278" s="247"/>
      <c r="P1278" s="247"/>
      <c r="Q1278" s="247"/>
      <c r="R1278" s="246">
        <f>IF(L1278="nio",0,IF(L1278&gt;0,L1278*J1278/X1278,0))*VLOOKUP(B1278,'2-Kosten per locatie'!$A$14:$C$56,3,FALSE)</f>
        <v>0</v>
      </c>
      <c r="S1278" s="246">
        <f>IF(L1278="nio",0,IF(M1278&gt;0,M1278*J1278/Y1278,0))*VLOOKUP(B1278,'2-Kosten per locatie'!$A$14:$C$56,3,FALSE)</f>
        <v>0</v>
      </c>
      <c r="T1278" s="246">
        <f>IF(L1278="nio",0,IF(N1278&gt;0,N1278*J1278/Z1278,0))*VLOOKUP(B1278,'2-Kosten per locatie'!$A$14:$C$56,3,FALSE)</f>
        <v>0</v>
      </c>
      <c r="U1278" s="246">
        <f>IF(L1278="nio",0,IF(O1278&gt;0,O1278*J1278/AA1278,0))*VLOOKUP(B1278,'2-Kosten per locatie'!$A$14:$C$56,3,FALSE)</f>
        <v>0</v>
      </c>
      <c r="V1278" s="246">
        <f>IF(L1278="nio",0,IF(P1278&gt;0,P1278*J1278/Z1278,0))*VLOOKUP(B1278,'2-Kosten per locatie'!$A$14:$C$56,3,FALSE)</f>
        <v>0</v>
      </c>
      <c r="W1278" s="246">
        <f>IF(L1278="nio",0,IF(Q1278&gt;0,Q1278*J1278/AA1278,0))*VLOOKUP(B1278,'2-Kosten per locatie'!$A$14:$C$56,3,FALSE)</f>
        <v>0</v>
      </c>
      <c r="X1278" s="337">
        <f>IF(L1278="nio",0,IF(L1278&gt;0,VLOOKUP(H1278,'3-Productie normen'!A:L,VLOOKUP(L1278,'3-Productie normen'!$B$35:$C$38,2,FALSE),FALSE)))</f>
        <v>0</v>
      </c>
      <c r="Y1278" s="337">
        <f t="shared" si="285"/>
        <v>0</v>
      </c>
      <c r="Z1278" s="337">
        <f t="shared" si="286"/>
        <v>0</v>
      </c>
      <c r="AA1278" s="337">
        <f t="shared" si="287"/>
        <v>0</v>
      </c>
      <c r="AB1278" s="338">
        <f>VLOOKUP(H1278,'3-Productie normen'!A:O,12,FALSE)</f>
        <v>0</v>
      </c>
      <c r="AC1278" s="338"/>
      <c r="AE1278" s="339">
        <f t="shared" si="283"/>
        <v>0</v>
      </c>
    </row>
    <row r="1279" spans="1:31" ht="14.1" customHeight="1">
      <c r="A1279" s="71">
        <v>1279</v>
      </c>
      <c r="B1279" s="298" t="s">
        <v>92</v>
      </c>
      <c r="C1279" s="298" t="s">
        <v>92</v>
      </c>
      <c r="D1279" s="538" t="s">
        <v>1239</v>
      </c>
      <c r="E1279" s="334" t="s">
        <v>1318</v>
      </c>
      <c r="F1279" s="513"/>
      <c r="G1279" s="314" t="s">
        <v>291</v>
      </c>
      <c r="H1279" s="314" t="s">
        <v>135</v>
      </c>
      <c r="I1279" s="69"/>
      <c r="J1279" s="341">
        <v>5.9</v>
      </c>
      <c r="K1279" s="336">
        <f t="shared" si="284"/>
        <v>0</v>
      </c>
      <c r="L1279" s="247" t="s">
        <v>199</v>
      </c>
      <c r="M1279" s="247"/>
      <c r="N1279" s="247"/>
      <c r="O1279" s="247"/>
      <c r="P1279" s="247"/>
      <c r="Q1279" s="247"/>
      <c r="R1279" s="246">
        <f>IF(L1279="nio",0,IF(L1279&gt;0,L1279*J1279/X1279,0))*VLOOKUP(B1279,'2-Kosten per locatie'!$A$14:$C$56,3,FALSE)</f>
        <v>0</v>
      </c>
      <c r="S1279" s="246">
        <f>IF(L1279="nio",0,IF(M1279&gt;0,M1279*J1279/Y1279,0))*VLOOKUP(B1279,'2-Kosten per locatie'!$A$14:$C$56,3,FALSE)</f>
        <v>0</v>
      </c>
      <c r="T1279" s="246">
        <f>IF(L1279="nio",0,IF(N1279&gt;0,N1279*J1279/Z1279,0))*VLOOKUP(B1279,'2-Kosten per locatie'!$A$14:$C$56,3,FALSE)</f>
        <v>0</v>
      </c>
      <c r="U1279" s="246">
        <f>IF(L1279="nio",0,IF(O1279&gt;0,O1279*J1279/AA1279,0))*VLOOKUP(B1279,'2-Kosten per locatie'!$A$14:$C$56,3,FALSE)</f>
        <v>0</v>
      </c>
      <c r="V1279" s="246">
        <f>IF(L1279="nio",0,IF(P1279&gt;0,P1279*J1279/Z1279,0))*VLOOKUP(B1279,'2-Kosten per locatie'!$A$14:$C$56,3,FALSE)</f>
        <v>0</v>
      </c>
      <c r="W1279" s="246">
        <f>IF(L1279="nio",0,IF(Q1279&gt;0,Q1279*J1279/AA1279,0))*VLOOKUP(B1279,'2-Kosten per locatie'!$A$14:$C$56,3,FALSE)</f>
        <v>0</v>
      </c>
      <c r="X1279" s="337">
        <f>IF(L1279="nio",0,IF(L1279&gt;0,VLOOKUP(H1279,'3-Productie normen'!A:L,VLOOKUP(L1279,'3-Productie normen'!$B$35:$C$38,2,FALSE),FALSE)))</f>
        <v>0</v>
      </c>
      <c r="Y1279" s="337">
        <f t="shared" si="285"/>
        <v>0</v>
      </c>
      <c r="Z1279" s="337">
        <f t="shared" si="286"/>
        <v>0</v>
      </c>
      <c r="AA1279" s="337">
        <f t="shared" si="287"/>
        <v>0</v>
      </c>
      <c r="AB1279" s="338" t="str">
        <f>VLOOKUP(H1279,'3-Productie normen'!A:O,12,FALSE)</f>
        <v>V</v>
      </c>
      <c r="AC1279" s="338"/>
      <c r="AE1279" s="339">
        <f t="shared" si="283"/>
        <v>0</v>
      </c>
    </row>
    <row r="1280" spans="1:31" ht="14.1" customHeight="1">
      <c r="A1280" s="71">
        <v>1280</v>
      </c>
      <c r="B1280" s="298" t="s">
        <v>92</v>
      </c>
      <c r="C1280" s="298" t="s">
        <v>92</v>
      </c>
      <c r="D1280" s="538" t="s">
        <v>1239</v>
      </c>
      <c r="E1280" s="334" t="s">
        <v>1319</v>
      </c>
      <c r="F1280" s="513"/>
      <c r="G1280" s="314" t="s">
        <v>922</v>
      </c>
      <c r="H1280" s="314" t="s">
        <v>141</v>
      </c>
      <c r="I1280" s="69" t="s">
        <v>195</v>
      </c>
      <c r="J1280" s="341">
        <v>11.59</v>
      </c>
      <c r="K1280" s="336">
        <f t="shared" si="284"/>
        <v>0</v>
      </c>
      <c r="L1280" s="247" t="s">
        <v>199</v>
      </c>
      <c r="M1280" s="247"/>
      <c r="N1280" s="247"/>
      <c r="O1280" s="247"/>
      <c r="P1280" s="247"/>
      <c r="Q1280" s="247"/>
      <c r="R1280" s="246">
        <f>IF(L1280="nio",0,IF(L1280&gt;0,L1280*J1280/X1280,0))*VLOOKUP(B1280,'2-Kosten per locatie'!$A$14:$C$56,3,FALSE)</f>
        <v>0</v>
      </c>
      <c r="S1280" s="246">
        <f>IF(L1280="nio",0,IF(M1280&gt;0,M1280*J1280/Y1280,0))*VLOOKUP(B1280,'2-Kosten per locatie'!$A$14:$C$56,3,FALSE)</f>
        <v>0</v>
      </c>
      <c r="T1280" s="246">
        <f>IF(L1280="nio",0,IF(N1280&gt;0,N1280*J1280/Z1280,0))*VLOOKUP(B1280,'2-Kosten per locatie'!$A$14:$C$56,3,FALSE)</f>
        <v>0</v>
      </c>
      <c r="U1280" s="246">
        <f>IF(L1280="nio",0,IF(O1280&gt;0,O1280*J1280/AA1280,0))*VLOOKUP(B1280,'2-Kosten per locatie'!$A$14:$C$56,3,FALSE)</f>
        <v>0</v>
      </c>
      <c r="V1280" s="246">
        <f>IF(L1280="nio",0,IF(P1280&gt;0,P1280*J1280/Z1280,0))*VLOOKUP(B1280,'2-Kosten per locatie'!$A$14:$C$56,3,FALSE)</f>
        <v>0</v>
      </c>
      <c r="W1280" s="246">
        <f>IF(L1280="nio",0,IF(Q1280&gt;0,Q1280*J1280/AA1280,0))*VLOOKUP(B1280,'2-Kosten per locatie'!$A$14:$C$56,3,FALSE)</f>
        <v>0</v>
      </c>
      <c r="X1280" s="337">
        <f>IF(L1280="nio",0,IF(L1280&gt;0,VLOOKUP(H1280,'3-Productie normen'!A:L,VLOOKUP(L1280,'3-Productie normen'!$B$35:$C$38,2,FALSE),FALSE)))</f>
        <v>0</v>
      </c>
      <c r="Y1280" s="337">
        <f t="shared" si="285"/>
        <v>0</v>
      </c>
      <c r="Z1280" s="337">
        <f t="shared" si="286"/>
        <v>0</v>
      </c>
      <c r="AA1280" s="337">
        <f t="shared" si="287"/>
        <v>0</v>
      </c>
      <c r="AB1280" s="338" t="str">
        <f>VLOOKUP(H1280,'3-Productie normen'!A:O,12,FALSE)</f>
        <v>S</v>
      </c>
      <c r="AC1280" s="338"/>
      <c r="AE1280" s="339">
        <f t="shared" si="283"/>
        <v>0</v>
      </c>
    </row>
    <row r="1281" spans="1:31" ht="14.1" customHeight="1">
      <c r="A1281" s="71">
        <v>1281</v>
      </c>
      <c r="B1281" s="298" t="s">
        <v>92</v>
      </c>
      <c r="C1281" s="298" t="s">
        <v>92</v>
      </c>
      <c r="D1281" s="538" t="s">
        <v>1239</v>
      </c>
      <c r="E1281" s="334" t="s">
        <v>1320</v>
      </c>
      <c r="F1281" s="513"/>
      <c r="G1281" s="314" t="s">
        <v>919</v>
      </c>
      <c r="H1281" s="314" t="s">
        <v>141</v>
      </c>
      <c r="I1281" s="69" t="s">
        <v>195</v>
      </c>
      <c r="J1281" s="341">
        <v>24.03</v>
      </c>
      <c r="K1281" s="336">
        <f t="shared" si="284"/>
        <v>0</v>
      </c>
      <c r="L1281" s="247" t="s">
        <v>199</v>
      </c>
      <c r="M1281" s="247"/>
      <c r="N1281" s="247"/>
      <c r="O1281" s="247"/>
      <c r="P1281" s="247"/>
      <c r="Q1281" s="247"/>
      <c r="R1281" s="246">
        <f>IF(L1281="nio",0,IF(L1281&gt;0,L1281*J1281/X1281,0))*VLOOKUP(B1281,'2-Kosten per locatie'!$A$14:$C$56,3,FALSE)</f>
        <v>0</v>
      </c>
      <c r="S1281" s="246">
        <f>IF(L1281="nio",0,IF(M1281&gt;0,M1281*J1281/Y1281,0))*VLOOKUP(B1281,'2-Kosten per locatie'!$A$14:$C$56,3,FALSE)</f>
        <v>0</v>
      </c>
      <c r="T1281" s="246">
        <f>IF(L1281="nio",0,IF(N1281&gt;0,N1281*J1281/Z1281,0))*VLOOKUP(B1281,'2-Kosten per locatie'!$A$14:$C$56,3,FALSE)</f>
        <v>0</v>
      </c>
      <c r="U1281" s="246">
        <f>IF(L1281="nio",0,IF(O1281&gt;0,O1281*J1281/AA1281,0))*VLOOKUP(B1281,'2-Kosten per locatie'!$A$14:$C$56,3,FALSE)</f>
        <v>0</v>
      </c>
      <c r="V1281" s="246">
        <f>IF(L1281="nio",0,IF(P1281&gt;0,P1281*J1281/Z1281,0))*VLOOKUP(B1281,'2-Kosten per locatie'!$A$14:$C$56,3,FALSE)</f>
        <v>0</v>
      </c>
      <c r="W1281" s="246">
        <f>IF(L1281="nio",0,IF(Q1281&gt;0,Q1281*J1281/AA1281,0))*VLOOKUP(B1281,'2-Kosten per locatie'!$A$14:$C$56,3,FALSE)</f>
        <v>0</v>
      </c>
      <c r="X1281" s="337">
        <f>IF(L1281="nio",0,IF(L1281&gt;0,VLOOKUP(H1281,'3-Productie normen'!A:L,VLOOKUP(L1281,'3-Productie normen'!$B$35:$C$38,2,FALSE),FALSE)))</f>
        <v>0</v>
      </c>
      <c r="Y1281" s="337">
        <f t="shared" si="285"/>
        <v>0</v>
      </c>
      <c r="Z1281" s="337">
        <f t="shared" si="286"/>
        <v>0</v>
      </c>
      <c r="AA1281" s="337">
        <f t="shared" si="287"/>
        <v>0</v>
      </c>
      <c r="AB1281" s="338" t="str">
        <f>VLOOKUP(H1281,'3-Productie normen'!A:O,12,FALSE)</f>
        <v>S</v>
      </c>
      <c r="AC1281" s="338"/>
      <c r="AE1281" s="339">
        <f t="shared" si="283"/>
        <v>0</v>
      </c>
    </row>
    <row r="1282" spans="1:31" ht="14.1" customHeight="1">
      <c r="A1282" s="71">
        <v>1282</v>
      </c>
      <c r="B1282" s="298" t="s">
        <v>92</v>
      </c>
      <c r="C1282" s="298" t="s">
        <v>92</v>
      </c>
      <c r="D1282" s="538" t="s">
        <v>1239</v>
      </c>
      <c r="E1282" s="334" t="s">
        <v>1321</v>
      </c>
      <c r="F1282" s="513"/>
      <c r="G1282" s="314" t="s">
        <v>919</v>
      </c>
      <c r="H1282" s="314" t="s">
        <v>141</v>
      </c>
      <c r="I1282" s="69" t="s">
        <v>195</v>
      </c>
      <c r="J1282" s="341">
        <v>66.05</v>
      </c>
      <c r="K1282" s="336">
        <f t="shared" si="284"/>
        <v>0</v>
      </c>
      <c r="L1282" s="247" t="s">
        <v>199</v>
      </c>
      <c r="M1282" s="247"/>
      <c r="N1282" s="247"/>
      <c r="O1282" s="247"/>
      <c r="P1282" s="247"/>
      <c r="Q1282" s="247"/>
      <c r="R1282" s="246">
        <f>IF(L1282="nio",0,IF(L1282&gt;0,L1282*J1282/X1282,0))*VLOOKUP(B1282,'2-Kosten per locatie'!$A$14:$C$56,3,FALSE)</f>
        <v>0</v>
      </c>
      <c r="S1282" s="246">
        <f>IF(L1282="nio",0,IF(M1282&gt;0,M1282*J1282/Y1282,0))*VLOOKUP(B1282,'2-Kosten per locatie'!$A$14:$C$56,3,FALSE)</f>
        <v>0</v>
      </c>
      <c r="T1282" s="246">
        <f>IF(L1282="nio",0,IF(N1282&gt;0,N1282*J1282/Z1282,0))*VLOOKUP(B1282,'2-Kosten per locatie'!$A$14:$C$56,3,FALSE)</f>
        <v>0</v>
      </c>
      <c r="U1282" s="246">
        <f>IF(L1282="nio",0,IF(O1282&gt;0,O1282*J1282/AA1282,0))*VLOOKUP(B1282,'2-Kosten per locatie'!$A$14:$C$56,3,FALSE)</f>
        <v>0</v>
      </c>
      <c r="V1282" s="246">
        <f>IF(L1282="nio",0,IF(P1282&gt;0,P1282*J1282/Z1282,0))*VLOOKUP(B1282,'2-Kosten per locatie'!$A$14:$C$56,3,FALSE)</f>
        <v>0</v>
      </c>
      <c r="W1282" s="246">
        <f>IF(L1282="nio",0,IF(Q1282&gt;0,Q1282*J1282/AA1282,0))*VLOOKUP(B1282,'2-Kosten per locatie'!$A$14:$C$56,3,FALSE)</f>
        <v>0</v>
      </c>
      <c r="X1282" s="337">
        <f>IF(L1282="nio",0,IF(L1282&gt;0,VLOOKUP(H1282,'3-Productie normen'!A:L,VLOOKUP(L1282,'3-Productie normen'!$B$35:$C$38,2,FALSE),FALSE)))</f>
        <v>0</v>
      </c>
      <c r="Y1282" s="337">
        <f t="shared" si="285"/>
        <v>0</v>
      </c>
      <c r="Z1282" s="337">
        <f t="shared" si="286"/>
        <v>0</v>
      </c>
      <c r="AA1282" s="337">
        <f t="shared" si="287"/>
        <v>0</v>
      </c>
      <c r="AB1282" s="338" t="str">
        <f>VLOOKUP(H1282,'3-Productie normen'!A:O,12,FALSE)</f>
        <v>S</v>
      </c>
      <c r="AC1282" s="338"/>
      <c r="AE1282" s="339">
        <f t="shared" si="283"/>
        <v>0</v>
      </c>
    </row>
    <row r="1283" spans="1:31" ht="14.1" customHeight="1">
      <c r="A1283" s="71">
        <v>1283</v>
      </c>
      <c r="B1283" s="298" t="s">
        <v>92</v>
      </c>
      <c r="C1283" s="298" t="s">
        <v>92</v>
      </c>
      <c r="D1283" s="538" t="s">
        <v>1239</v>
      </c>
      <c r="E1283" s="334" t="s">
        <v>1322</v>
      </c>
      <c r="F1283" s="513"/>
      <c r="G1283" s="314" t="s">
        <v>291</v>
      </c>
      <c r="H1283" s="314" t="s">
        <v>135</v>
      </c>
      <c r="I1283" s="69" t="s">
        <v>195</v>
      </c>
      <c r="J1283" s="341">
        <v>38.43</v>
      </c>
      <c r="K1283" s="336">
        <f t="shared" si="284"/>
        <v>255</v>
      </c>
      <c r="L1283" s="247">
        <v>255</v>
      </c>
      <c r="M1283" s="247"/>
      <c r="N1283" s="247"/>
      <c r="O1283" s="247"/>
      <c r="P1283" s="247"/>
      <c r="Q1283" s="247"/>
      <c r="R1283" s="246" t="e">
        <f>IF(L1283="nio",0,IF(L1283&gt;0,L1283*J1283/X1283,0))*VLOOKUP(B1283,'2-Kosten per locatie'!$A$14:$C$56,3,FALSE)</f>
        <v>#DIV/0!</v>
      </c>
      <c r="S1283" s="246">
        <f>IF(L1283="nio",0,IF(M1283&gt;0,M1283*J1283/Y1283,0))*VLOOKUP(B1283,'2-Kosten per locatie'!$A$14:$C$56,3,FALSE)</f>
        <v>0</v>
      </c>
      <c r="T1283" s="246">
        <f>IF(L1283="nio",0,IF(N1283&gt;0,N1283*J1283/Z1283,0))*VLOOKUP(B1283,'2-Kosten per locatie'!$A$14:$C$56,3,FALSE)</f>
        <v>0</v>
      </c>
      <c r="U1283" s="246">
        <f>IF(L1283="nio",0,IF(O1283&gt;0,O1283*J1283/AA1283,0))*VLOOKUP(B1283,'2-Kosten per locatie'!$A$14:$C$56,3,FALSE)</f>
        <v>0</v>
      </c>
      <c r="V1283" s="246">
        <f>IF(L1283="nio",0,IF(P1283&gt;0,P1283*J1283/Z1283,0))*VLOOKUP(B1283,'2-Kosten per locatie'!$A$14:$C$56,3,FALSE)</f>
        <v>0</v>
      </c>
      <c r="W1283" s="246">
        <f>IF(L1283="nio",0,IF(Q1283&gt;0,Q1283*J1283/AA1283,0))*VLOOKUP(B1283,'2-Kosten per locatie'!$A$14:$C$56,3,FALSE)</f>
        <v>0</v>
      </c>
      <c r="X1283" s="337">
        <f>IF(L1283="nio",0,IF(L1283&gt;0,VLOOKUP(H1283,'3-Productie normen'!A:L,VLOOKUP(L1283,'3-Productie normen'!$B$35:$C$38,2,FALSE),FALSE)))</f>
        <v>0</v>
      </c>
      <c r="Y1283" s="337">
        <f t="shared" si="285"/>
        <v>0</v>
      </c>
      <c r="Z1283" s="337">
        <f t="shared" si="286"/>
        <v>0</v>
      </c>
      <c r="AA1283" s="337">
        <f t="shared" si="287"/>
        <v>0</v>
      </c>
      <c r="AB1283" s="338" t="str">
        <f>VLOOKUP(H1283,'3-Productie normen'!A:O,12,FALSE)</f>
        <v>V</v>
      </c>
      <c r="AC1283" s="338"/>
      <c r="AE1283" s="339">
        <f t="shared" si="283"/>
        <v>9799.65</v>
      </c>
    </row>
    <row r="1284" spans="1:31" ht="14.1" customHeight="1">
      <c r="A1284" s="71">
        <v>1284</v>
      </c>
      <c r="B1284" s="298" t="s">
        <v>92</v>
      </c>
      <c r="C1284" s="298" t="s">
        <v>92</v>
      </c>
      <c r="D1284" s="538" t="s">
        <v>1239</v>
      </c>
      <c r="E1284" s="334" t="s">
        <v>1323</v>
      </c>
      <c r="F1284" s="513"/>
      <c r="G1284" s="314" t="s">
        <v>291</v>
      </c>
      <c r="H1284" s="314" t="s">
        <v>135</v>
      </c>
      <c r="I1284" s="69" t="s">
        <v>195</v>
      </c>
      <c r="J1284" s="341">
        <v>2.59</v>
      </c>
      <c r="K1284" s="336">
        <f t="shared" si="284"/>
        <v>255</v>
      </c>
      <c r="L1284" s="247">
        <v>255</v>
      </c>
      <c r="M1284" s="247"/>
      <c r="N1284" s="247"/>
      <c r="O1284" s="247"/>
      <c r="P1284" s="247"/>
      <c r="Q1284" s="247"/>
      <c r="R1284" s="246" t="e">
        <f>IF(L1284="nio",0,IF(L1284&gt;0,L1284*J1284/X1284,0))*VLOOKUP(B1284,'2-Kosten per locatie'!$A$14:$C$56,3,FALSE)</f>
        <v>#DIV/0!</v>
      </c>
      <c r="S1284" s="246">
        <f>IF(L1284="nio",0,IF(M1284&gt;0,M1284*J1284/Y1284,0))*VLOOKUP(B1284,'2-Kosten per locatie'!$A$14:$C$56,3,FALSE)</f>
        <v>0</v>
      </c>
      <c r="T1284" s="246">
        <f>IF(L1284="nio",0,IF(N1284&gt;0,N1284*J1284/Z1284,0))*VLOOKUP(B1284,'2-Kosten per locatie'!$A$14:$C$56,3,FALSE)</f>
        <v>0</v>
      </c>
      <c r="U1284" s="246">
        <f>IF(L1284="nio",0,IF(O1284&gt;0,O1284*J1284/AA1284,0))*VLOOKUP(B1284,'2-Kosten per locatie'!$A$14:$C$56,3,FALSE)</f>
        <v>0</v>
      </c>
      <c r="V1284" s="246">
        <f>IF(L1284="nio",0,IF(P1284&gt;0,P1284*J1284/Z1284,0))*VLOOKUP(B1284,'2-Kosten per locatie'!$A$14:$C$56,3,FALSE)</f>
        <v>0</v>
      </c>
      <c r="W1284" s="246">
        <f>IF(L1284="nio",0,IF(Q1284&gt;0,Q1284*J1284/AA1284,0))*VLOOKUP(B1284,'2-Kosten per locatie'!$A$14:$C$56,3,FALSE)</f>
        <v>0</v>
      </c>
      <c r="X1284" s="337">
        <f>IF(L1284="nio",0,IF(L1284&gt;0,VLOOKUP(H1284,'3-Productie normen'!A:L,VLOOKUP(L1284,'3-Productie normen'!$B$35:$C$38,2,FALSE),FALSE)))</f>
        <v>0</v>
      </c>
      <c r="Y1284" s="337">
        <f t="shared" si="285"/>
        <v>0</v>
      </c>
      <c r="Z1284" s="337">
        <f t="shared" si="286"/>
        <v>0</v>
      </c>
      <c r="AA1284" s="337">
        <f t="shared" si="287"/>
        <v>0</v>
      </c>
      <c r="AB1284" s="338" t="str">
        <f>VLOOKUP(H1284,'3-Productie normen'!A:O,12,FALSE)</f>
        <v>V</v>
      </c>
      <c r="AC1284" s="338"/>
      <c r="AE1284" s="339">
        <f t="shared" si="283"/>
        <v>660.44999999999993</v>
      </c>
    </row>
    <row r="1285" spans="1:31" ht="14.1" customHeight="1">
      <c r="A1285" s="71">
        <v>1285</v>
      </c>
      <c r="B1285" s="298" t="s">
        <v>92</v>
      </c>
      <c r="C1285" s="298" t="s">
        <v>92</v>
      </c>
      <c r="D1285" s="538" t="s">
        <v>1239</v>
      </c>
      <c r="E1285" s="334" t="s">
        <v>1324</v>
      </c>
      <c r="F1285" s="513"/>
      <c r="G1285" s="314" t="s">
        <v>291</v>
      </c>
      <c r="H1285" s="314" t="s">
        <v>135</v>
      </c>
      <c r="I1285" s="69" t="s">
        <v>195</v>
      </c>
      <c r="J1285" s="341">
        <v>5.03</v>
      </c>
      <c r="K1285" s="336">
        <f t="shared" si="284"/>
        <v>255</v>
      </c>
      <c r="L1285" s="247">
        <v>255</v>
      </c>
      <c r="M1285" s="247"/>
      <c r="N1285" s="247"/>
      <c r="O1285" s="247"/>
      <c r="P1285" s="247"/>
      <c r="Q1285" s="247"/>
      <c r="R1285" s="246" t="e">
        <f>IF(L1285="nio",0,IF(L1285&gt;0,L1285*J1285/X1285,0))*VLOOKUP(B1285,'2-Kosten per locatie'!$A$14:$C$56,3,FALSE)</f>
        <v>#DIV/0!</v>
      </c>
      <c r="S1285" s="246">
        <f>IF(L1285="nio",0,IF(M1285&gt;0,M1285*J1285/Y1285,0))*VLOOKUP(B1285,'2-Kosten per locatie'!$A$14:$C$56,3,FALSE)</f>
        <v>0</v>
      </c>
      <c r="T1285" s="246">
        <f>IF(L1285="nio",0,IF(N1285&gt;0,N1285*J1285/Z1285,0))*VLOOKUP(B1285,'2-Kosten per locatie'!$A$14:$C$56,3,FALSE)</f>
        <v>0</v>
      </c>
      <c r="U1285" s="246">
        <f>IF(L1285="nio",0,IF(O1285&gt;0,O1285*J1285/AA1285,0))*VLOOKUP(B1285,'2-Kosten per locatie'!$A$14:$C$56,3,FALSE)</f>
        <v>0</v>
      </c>
      <c r="V1285" s="246">
        <f>IF(L1285="nio",0,IF(P1285&gt;0,P1285*J1285/Z1285,0))*VLOOKUP(B1285,'2-Kosten per locatie'!$A$14:$C$56,3,FALSE)</f>
        <v>0</v>
      </c>
      <c r="W1285" s="246">
        <f>IF(L1285="nio",0,IF(Q1285&gt;0,Q1285*J1285/AA1285,0))*VLOOKUP(B1285,'2-Kosten per locatie'!$A$14:$C$56,3,FALSE)</f>
        <v>0</v>
      </c>
      <c r="X1285" s="337">
        <f>IF(L1285="nio",0,IF(L1285&gt;0,VLOOKUP(H1285,'3-Productie normen'!A:L,VLOOKUP(L1285,'3-Productie normen'!$B$35:$C$38,2,FALSE),FALSE)))</f>
        <v>0</v>
      </c>
      <c r="Y1285" s="337">
        <f t="shared" si="285"/>
        <v>0</v>
      </c>
      <c r="Z1285" s="337">
        <f t="shared" si="286"/>
        <v>0</v>
      </c>
      <c r="AA1285" s="337">
        <f t="shared" si="287"/>
        <v>0</v>
      </c>
      <c r="AB1285" s="338" t="str">
        <f>VLOOKUP(H1285,'3-Productie normen'!A:O,12,FALSE)</f>
        <v>V</v>
      </c>
      <c r="AC1285" s="338"/>
      <c r="AE1285" s="339">
        <f t="shared" si="283"/>
        <v>1282.6500000000001</v>
      </c>
    </row>
    <row r="1286" spans="1:31" ht="14.1" customHeight="1">
      <c r="A1286" s="71">
        <v>1286</v>
      </c>
      <c r="B1286" s="298" t="s">
        <v>92</v>
      </c>
      <c r="C1286" s="298" t="s">
        <v>92</v>
      </c>
      <c r="D1286" s="538" t="s">
        <v>1239</v>
      </c>
      <c r="E1286" s="334" t="s">
        <v>970</v>
      </c>
      <c r="F1286" s="513"/>
      <c r="G1286" s="314" t="s">
        <v>1257</v>
      </c>
      <c r="H1286" s="317" t="s">
        <v>148</v>
      </c>
      <c r="I1286" s="69" t="s">
        <v>195</v>
      </c>
      <c r="J1286" s="341">
        <v>16.829999999999998</v>
      </c>
      <c r="K1286" s="336">
        <f t="shared" si="284"/>
        <v>0</v>
      </c>
      <c r="L1286" s="247" t="s">
        <v>199</v>
      </c>
      <c r="M1286" s="247"/>
      <c r="N1286" s="247"/>
      <c r="O1286" s="247"/>
      <c r="P1286" s="247"/>
      <c r="Q1286" s="247"/>
      <c r="R1286" s="246">
        <f>IF(L1286="nio",0,IF(L1286&gt;0,L1286*J1286/X1286,0))*VLOOKUP(B1286,'2-Kosten per locatie'!$A$14:$C$56,3,FALSE)</f>
        <v>0</v>
      </c>
      <c r="S1286" s="246">
        <f>IF(L1286="nio",0,IF(M1286&gt;0,M1286*J1286/Y1286,0))*VLOOKUP(B1286,'2-Kosten per locatie'!$A$14:$C$56,3,FALSE)</f>
        <v>0</v>
      </c>
      <c r="T1286" s="246">
        <f>IF(L1286="nio",0,IF(N1286&gt;0,N1286*J1286/Z1286,0))*VLOOKUP(B1286,'2-Kosten per locatie'!$A$14:$C$56,3,FALSE)</f>
        <v>0</v>
      </c>
      <c r="U1286" s="246">
        <f>IF(L1286="nio",0,IF(O1286&gt;0,O1286*J1286/AA1286,0))*VLOOKUP(B1286,'2-Kosten per locatie'!$A$14:$C$56,3,FALSE)</f>
        <v>0</v>
      </c>
      <c r="V1286" s="246">
        <f>IF(L1286="nio",0,IF(P1286&gt;0,P1286*J1286/Z1286,0))*VLOOKUP(B1286,'2-Kosten per locatie'!$A$14:$C$56,3,FALSE)</f>
        <v>0</v>
      </c>
      <c r="W1286" s="246">
        <f>IF(L1286="nio",0,IF(Q1286&gt;0,Q1286*J1286/AA1286,0))*VLOOKUP(B1286,'2-Kosten per locatie'!$A$14:$C$56,3,FALSE)</f>
        <v>0</v>
      </c>
      <c r="X1286" s="337">
        <f>IF(L1286="nio",0,IF(L1286&gt;0,VLOOKUP(H1286,'3-Productie normen'!A:L,VLOOKUP(L1286,'3-Productie normen'!$B$35:$C$38,2,FALSE),FALSE)))</f>
        <v>0</v>
      </c>
      <c r="Y1286" s="337">
        <f t="shared" si="285"/>
        <v>0</v>
      </c>
      <c r="Z1286" s="337">
        <f t="shared" si="286"/>
        <v>0</v>
      </c>
      <c r="AA1286" s="337">
        <f t="shared" si="287"/>
        <v>0</v>
      </c>
      <c r="AB1286" s="338">
        <f>VLOOKUP(H1286,'3-Productie normen'!A:O,12,FALSE)</f>
        <v>0</v>
      </c>
      <c r="AC1286" s="338"/>
      <c r="AE1286" s="339">
        <f t="shared" si="283"/>
        <v>0</v>
      </c>
    </row>
    <row r="1287" spans="1:31" ht="14.1" customHeight="1">
      <c r="A1287" s="71">
        <v>1287</v>
      </c>
      <c r="B1287" s="298" t="s">
        <v>92</v>
      </c>
      <c r="C1287" s="298" t="s">
        <v>92</v>
      </c>
      <c r="D1287" s="538" t="s">
        <v>1239</v>
      </c>
      <c r="E1287" s="334" t="s">
        <v>972</v>
      </c>
      <c r="F1287" s="513"/>
      <c r="G1287" s="314" t="s">
        <v>1325</v>
      </c>
      <c r="H1287" s="317" t="s">
        <v>148</v>
      </c>
      <c r="I1287" s="69" t="s">
        <v>195</v>
      </c>
      <c r="J1287" s="341">
        <v>18.47</v>
      </c>
      <c r="K1287" s="336">
        <f t="shared" si="284"/>
        <v>0</v>
      </c>
      <c r="L1287" s="247" t="s">
        <v>199</v>
      </c>
      <c r="M1287" s="247"/>
      <c r="N1287" s="247"/>
      <c r="O1287" s="247"/>
      <c r="P1287" s="247"/>
      <c r="Q1287" s="247"/>
      <c r="R1287" s="246">
        <f>IF(L1287="nio",0,IF(L1287&gt;0,L1287*J1287/X1287,0))*VLOOKUP(B1287,'2-Kosten per locatie'!$A$14:$C$56,3,FALSE)</f>
        <v>0</v>
      </c>
      <c r="S1287" s="246">
        <f>IF(L1287="nio",0,IF(M1287&gt;0,M1287*J1287/Y1287,0))*VLOOKUP(B1287,'2-Kosten per locatie'!$A$14:$C$56,3,FALSE)</f>
        <v>0</v>
      </c>
      <c r="T1287" s="246">
        <f>IF(L1287="nio",0,IF(N1287&gt;0,N1287*J1287/Z1287,0))*VLOOKUP(B1287,'2-Kosten per locatie'!$A$14:$C$56,3,FALSE)</f>
        <v>0</v>
      </c>
      <c r="U1287" s="246">
        <f>IF(L1287="nio",0,IF(O1287&gt;0,O1287*J1287/AA1287,0))*VLOOKUP(B1287,'2-Kosten per locatie'!$A$14:$C$56,3,FALSE)</f>
        <v>0</v>
      </c>
      <c r="V1287" s="246">
        <f>IF(L1287="nio",0,IF(P1287&gt;0,P1287*J1287/Z1287,0))*VLOOKUP(B1287,'2-Kosten per locatie'!$A$14:$C$56,3,FALSE)</f>
        <v>0</v>
      </c>
      <c r="W1287" s="246">
        <f>IF(L1287="nio",0,IF(Q1287&gt;0,Q1287*J1287/AA1287,0))*VLOOKUP(B1287,'2-Kosten per locatie'!$A$14:$C$56,3,FALSE)</f>
        <v>0</v>
      </c>
      <c r="X1287" s="337">
        <f>IF(L1287="nio",0,IF(L1287&gt;0,VLOOKUP(H1287,'3-Productie normen'!A:L,VLOOKUP(L1287,'3-Productie normen'!$B$35:$C$38,2,FALSE),FALSE)))</f>
        <v>0</v>
      </c>
      <c r="Y1287" s="337">
        <f t="shared" si="285"/>
        <v>0</v>
      </c>
      <c r="Z1287" s="337">
        <f t="shared" si="286"/>
        <v>0</v>
      </c>
      <c r="AA1287" s="337">
        <f t="shared" si="287"/>
        <v>0</v>
      </c>
      <c r="AB1287" s="338">
        <f>VLOOKUP(H1287,'3-Productie normen'!A:O,12,FALSE)</f>
        <v>0</v>
      </c>
      <c r="AC1287" s="338"/>
      <c r="AE1287" s="339">
        <f t="shared" si="283"/>
        <v>0</v>
      </c>
    </row>
    <row r="1288" spans="1:31" ht="14.1" customHeight="1">
      <c r="A1288" s="71">
        <v>1288</v>
      </c>
      <c r="B1288" s="298" t="s">
        <v>92</v>
      </c>
      <c r="C1288" s="298" t="s">
        <v>92</v>
      </c>
      <c r="D1288" s="538" t="s">
        <v>1239</v>
      </c>
      <c r="E1288" s="334" t="s">
        <v>1326</v>
      </c>
      <c r="F1288" s="513"/>
      <c r="G1288" s="314" t="s">
        <v>310</v>
      </c>
      <c r="H1288" s="314" t="s">
        <v>128</v>
      </c>
      <c r="I1288" s="69"/>
      <c r="J1288" s="341">
        <v>35.630000000000003</v>
      </c>
      <c r="K1288" s="336">
        <f t="shared" si="284"/>
        <v>0</v>
      </c>
      <c r="L1288" s="247" t="s">
        <v>199</v>
      </c>
      <c r="M1288" s="247"/>
      <c r="N1288" s="247"/>
      <c r="O1288" s="247"/>
      <c r="P1288" s="247"/>
      <c r="Q1288" s="247"/>
      <c r="R1288" s="246">
        <f>IF(L1288="nio",0,IF(L1288&gt;0,L1288*J1288/X1288,0))*VLOOKUP(B1288,'2-Kosten per locatie'!$A$14:$C$56,3,FALSE)</f>
        <v>0</v>
      </c>
      <c r="S1288" s="246">
        <f>IF(L1288="nio",0,IF(M1288&gt;0,M1288*J1288/Y1288,0))*VLOOKUP(B1288,'2-Kosten per locatie'!$A$14:$C$56,3,FALSE)</f>
        <v>0</v>
      </c>
      <c r="T1288" s="246">
        <f>IF(L1288="nio",0,IF(N1288&gt;0,N1288*J1288/Z1288,0))*VLOOKUP(B1288,'2-Kosten per locatie'!$A$14:$C$56,3,FALSE)</f>
        <v>0</v>
      </c>
      <c r="U1288" s="246">
        <f>IF(L1288="nio",0,IF(O1288&gt;0,O1288*J1288/AA1288,0))*VLOOKUP(B1288,'2-Kosten per locatie'!$A$14:$C$56,3,FALSE)</f>
        <v>0</v>
      </c>
      <c r="V1288" s="246">
        <f>IF(L1288="nio",0,IF(P1288&gt;0,P1288*J1288/Z1288,0))*VLOOKUP(B1288,'2-Kosten per locatie'!$A$14:$C$56,3,FALSE)</f>
        <v>0</v>
      </c>
      <c r="W1288" s="246">
        <f>IF(L1288="nio",0,IF(Q1288&gt;0,Q1288*J1288/AA1288,0))*VLOOKUP(B1288,'2-Kosten per locatie'!$A$14:$C$56,3,FALSE)</f>
        <v>0</v>
      </c>
      <c r="X1288" s="337">
        <f>IF(L1288="nio",0,IF(L1288&gt;0,VLOOKUP(H1288,'3-Productie normen'!A:L,VLOOKUP(L1288,'3-Productie normen'!$B$35:$C$38,2,FALSE),FALSE)))</f>
        <v>0</v>
      </c>
      <c r="Y1288" s="337">
        <f t="shared" si="285"/>
        <v>0</v>
      </c>
      <c r="Z1288" s="337">
        <f t="shared" si="286"/>
        <v>0</v>
      </c>
      <c r="AA1288" s="337">
        <f t="shared" si="287"/>
        <v>0</v>
      </c>
      <c r="AB1288" s="338" t="str">
        <f>VLOOKUP(H1288,'3-Productie normen'!A:O,12,FALSE)</f>
        <v>B</v>
      </c>
      <c r="AC1288" s="338"/>
      <c r="AE1288" s="339">
        <f t="shared" si="283"/>
        <v>0</v>
      </c>
    </row>
    <row r="1289" spans="1:31" ht="14.1" customHeight="1">
      <c r="A1289" s="71">
        <v>1289</v>
      </c>
      <c r="B1289" s="298" t="s">
        <v>92</v>
      </c>
      <c r="C1289" s="298" t="s">
        <v>92</v>
      </c>
      <c r="D1289" s="538" t="s">
        <v>1239</v>
      </c>
      <c r="E1289" s="334" t="s">
        <v>1327</v>
      </c>
      <c r="F1289" s="513"/>
      <c r="G1289" s="314" t="s">
        <v>310</v>
      </c>
      <c r="H1289" s="314" t="s">
        <v>128</v>
      </c>
      <c r="I1289" s="69"/>
      <c r="J1289" s="341">
        <v>54.82</v>
      </c>
      <c r="K1289" s="336">
        <f t="shared" si="284"/>
        <v>0</v>
      </c>
      <c r="L1289" s="247" t="s">
        <v>199</v>
      </c>
      <c r="M1289" s="247"/>
      <c r="N1289" s="247"/>
      <c r="O1289" s="247"/>
      <c r="P1289" s="247"/>
      <c r="Q1289" s="247"/>
      <c r="R1289" s="246">
        <f>IF(L1289="nio",0,IF(L1289&gt;0,L1289*J1289/X1289,0))*VLOOKUP(B1289,'2-Kosten per locatie'!$A$14:$C$56,3,FALSE)</f>
        <v>0</v>
      </c>
      <c r="S1289" s="246">
        <f>IF(L1289="nio",0,IF(M1289&gt;0,M1289*J1289/Y1289,0))*VLOOKUP(B1289,'2-Kosten per locatie'!$A$14:$C$56,3,FALSE)</f>
        <v>0</v>
      </c>
      <c r="T1289" s="246">
        <f>IF(L1289="nio",0,IF(N1289&gt;0,N1289*J1289/Z1289,0))*VLOOKUP(B1289,'2-Kosten per locatie'!$A$14:$C$56,3,FALSE)</f>
        <v>0</v>
      </c>
      <c r="U1289" s="246">
        <f>IF(L1289="nio",0,IF(O1289&gt;0,O1289*J1289/AA1289,0))*VLOOKUP(B1289,'2-Kosten per locatie'!$A$14:$C$56,3,FALSE)</f>
        <v>0</v>
      </c>
      <c r="V1289" s="246">
        <f>IF(L1289="nio",0,IF(P1289&gt;0,P1289*J1289/Z1289,0))*VLOOKUP(B1289,'2-Kosten per locatie'!$A$14:$C$56,3,FALSE)</f>
        <v>0</v>
      </c>
      <c r="W1289" s="246">
        <f>IF(L1289="nio",0,IF(Q1289&gt;0,Q1289*J1289/AA1289,0))*VLOOKUP(B1289,'2-Kosten per locatie'!$A$14:$C$56,3,FALSE)</f>
        <v>0</v>
      </c>
      <c r="X1289" s="337">
        <f>IF(L1289="nio",0,IF(L1289&gt;0,VLOOKUP(H1289,'3-Productie normen'!A:L,VLOOKUP(L1289,'3-Productie normen'!$B$35:$C$38,2,FALSE),FALSE)))</f>
        <v>0</v>
      </c>
      <c r="Y1289" s="337">
        <f t="shared" si="285"/>
        <v>0</v>
      </c>
      <c r="Z1289" s="337">
        <f t="shared" si="286"/>
        <v>0</v>
      </c>
      <c r="AA1289" s="337">
        <f t="shared" si="287"/>
        <v>0</v>
      </c>
      <c r="AB1289" s="338" t="str">
        <f>VLOOKUP(H1289,'3-Productie normen'!A:O,12,FALSE)</f>
        <v>B</v>
      </c>
      <c r="AC1289" s="338"/>
      <c r="AE1289" s="339">
        <f t="shared" si="283"/>
        <v>0</v>
      </c>
    </row>
    <row r="1290" spans="1:31" ht="14.1" customHeight="1">
      <c r="A1290" s="71">
        <v>1290</v>
      </c>
      <c r="B1290" s="298" t="s">
        <v>92</v>
      </c>
      <c r="C1290" s="298" t="s">
        <v>92</v>
      </c>
      <c r="D1290" s="538" t="s">
        <v>1239</v>
      </c>
      <c r="E1290" s="334" t="s">
        <v>1328</v>
      </c>
      <c r="F1290" s="513"/>
      <c r="G1290" s="314" t="s">
        <v>310</v>
      </c>
      <c r="H1290" s="314" t="s">
        <v>128</v>
      </c>
      <c r="I1290" s="69"/>
      <c r="J1290" s="341">
        <v>6.62</v>
      </c>
      <c r="K1290" s="336">
        <f t="shared" si="284"/>
        <v>0</v>
      </c>
      <c r="L1290" s="247" t="s">
        <v>199</v>
      </c>
      <c r="M1290" s="247"/>
      <c r="N1290" s="247"/>
      <c r="O1290" s="247"/>
      <c r="P1290" s="247"/>
      <c r="Q1290" s="247"/>
      <c r="R1290" s="246">
        <f>IF(L1290="nio",0,IF(L1290&gt;0,L1290*J1290/X1290,0))*VLOOKUP(B1290,'2-Kosten per locatie'!$A$14:$C$56,3,FALSE)</f>
        <v>0</v>
      </c>
      <c r="S1290" s="246">
        <f>IF(L1290="nio",0,IF(M1290&gt;0,M1290*J1290/Y1290,0))*VLOOKUP(B1290,'2-Kosten per locatie'!$A$14:$C$56,3,FALSE)</f>
        <v>0</v>
      </c>
      <c r="T1290" s="246">
        <f>IF(L1290="nio",0,IF(N1290&gt;0,N1290*J1290/Z1290,0))*VLOOKUP(B1290,'2-Kosten per locatie'!$A$14:$C$56,3,FALSE)</f>
        <v>0</v>
      </c>
      <c r="U1290" s="246">
        <f>IF(L1290="nio",0,IF(O1290&gt;0,O1290*J1290/AA1290,0))*VLOOKUP(B1290,'2-Kosten per locatie'!$A$14:$C$56,3,FALSE)</f>
        <v>0</v>
      </c>
      <c r="V1290" s="246">
        <f>IF(L1290="nio",0,IF(P1290&gt;0,P1290*J1290/Z1290,0))*VLOOKUP(B1290,'2-Kosten per locatie'!$A$14:$C$56,3,FALSE)</f>
        <v>0</v>
      </c>
      <c r="W1290" s="246">
        <f>IF(L1290="nio",0,IF(Q1290&gt;0,Q1290*J1290/AA1290,0))*VLOOKUP(B1290,'2-Kosten per locatie'!$A$14:$C$56,3,FALSE)</f>
        <v>0</v>
      </c>
      <c r="X1290" s="337">
        <f>IF(L1290="nio",0,IF(L1290&gt;0,VLOOKUP(H1290,'3-Productie normen'!A:L,VLOOKUP(L1290,'3-Productie normen'!$B$35:$C$38,2,FALSE),FALSE)))</f>
        <v>0</v>
      </c>
      <c r="Y1290" s="337">
        <f t="shared" si="285"/>
        <v>0</v>
      </c>
      <c r="Z1290" s="337">
        <f t="shared" si="286"/>
        <v>0</v>
      </c>
      <c r="AA1290" s="337">
        <f t="shared" si="287"/>
        <v>0</v>
      </c>
      <c r="AB1290" s="338" t="str">
        <f>VLOOKUP(H1290,'3-Productie normen'!A:O,12,FALSE)</f>
        <v>B</v>
      </c>
      <c r="AC1290" s="338"/>
      <c r="AE1290" s="339">
        <f t="shared" ref="AE1290:AE1353" si="288">K1290*J1290</f>
        <v>0</v>
      </c>
    </row>
    <row r="1291" spans="1:31" ht="14.1" customHeight="1">
      <c r="A1291" s="71">
        <v>1291</v>
      </c>
      <c r="B1291" s="298" t="s">
        <v>92</v>
      </c>
      <c r="C1291" s="298" t="s">
        <v>92</v>
      </c>
      <c r="D1291" s="538" t="s">
        <v>1239</v>
      </c>
      <c r="E1291" s="334" t="s">
        <v>1329</v>
      </c>
      <c r="F1291" s="513"/>
      <c r="G1291" s="314" t="s">
        <v>1257</v>
      </c>
      <c r="H1291" s="317" t="s">
        <v>148</v>
      </c>
      <c r="I1291" s="69"/>
      <c r="J1291" s="341">
        <v>9.17</v>
      </c>
      <c r="K1291" s="336">
        <f t="shared" si="284"/>
        <v>0</v>
      </c>
      <c r="L1291" s="247" t="s">
        <v>199</v>
      </c>
      <c r="M1291" s="247"/>
      <c r="N1291" s="247"/>
      <c r="O1291" s="247"/>
      <c r="P1291" s="247"/>
      <c r="Q1291" s="247"/>
      <c r="R1291" s="246">
        <f>IF(L1291="nio",0,IF(L1291&gt;0,L1291*J1291/X1291,0))*VLOOKUP(B1291,'2-Kosten per locatie'!$A$14:$C$56,3,FALSE)</f>
        <v>0</v>
      </c>
      <c r="S1291" s="246">
        <f>IF(L1291="nio",0,IF(M1291&gt;0,M1291*J1291/Y1291,0))*VLOOKUP(B1291,'2-Kosten per locatie'!$A$14:$C$56,3,FALSE)</f>
        <v>0</v>
      </c>
      <c r="T1291" s="246">
        <f>IF(L1291="nio",0,IF(N1291&gt;0,N1291*J1291/Z1291,0))*VLOOKUP(B1291,'2-Kosten per locatie'!$A$14:$C$56,3,FALSE)</f>
        <v>0</v>
      </c>
      <c r="U1291" s="246">
        <f>IF(L1291="nio",0,IF(O1291&gt;0,O1291*J1291/AA1291,0))*VLOOKUP(B1291,'2-Kosten per locatie'!$A$14:$C$56,3,FALSE)</f>
        <v>0</v>
      </c>
      <c r="V1291" s="246">
        <f>IF(L1291="nio",0,IF(P1291&gt;0,P1291*J1291/Z1291,0))*VLOOKUP(B1291,'2-Kosten per locatie'!$A$14:$C$56,3,FALSE)</f>
        <v>0</v>
      </c>
      <c r="W1291" s="246">
        <f>IF(L1291="nio",0,IF(Q1291&gt;0,Q1291*J1291/AA1291,0))*VLOOKUP(B1291,'2-Kosten per locatie'!$A$14:$C$56,3,FALSE)</f>
        <v>0</v>
      </c>
      <c r="X1291" s="337">
        <f>IF(L1291="nio",0,IF(L1291&gt;0,VLOOKUP(H1291,'3-Productie normen'!A:L,VLOOKUP(L1291,'3-Productie normen'!$B$35:$C$38,2,FALSE),FALSE)))</f>
        <v>0</v>
      </c>
      <c r="Y1291" s="337">
        <f t="shared" si="285"/>
        <v>0</v>
      </c>
      <c r="Z1291" s="337">
        <f t="shared" si="286"/>
        <v>0</v>
      </c>
      <c r="AA1291" s="337">
        <f t="shared" si="287"/>
        <v>0</v>
      </c>
      <c r="AB1291" s="338">
        <f>VLOOKUP(H1291,'3-Productie normen'!A:O,12,FALSE)</f>
        <v>0</v>
      </c>
      <c r="AC1291" s="338"/>
      <c r="AE1291" s="339">
        <f t="shared" si="288"/>
        <v>0</v>
      </c>
    </row>
    <row r="1292" spans="1:31" ht="14.1" customHeight="1">
      <c r="A1292" s="71">
        <v>1292</v>
      </c>
      <c r="B1292" s="298" t="s">
        <v>92</v>
      </c>
      <c r="C1292" s="298" t="s">
        <v>92</v>
      </c>
      <c r="D1292" s="538" t="s">
        <v>1239</v>
      </c>
      <c r="E1292" s="334" t="s">
        <v>1330</v>
      </c>
      <c r="F1292" s="513"/>
      <c r="G1292" s="314" t="s">
        <v>310</v>
      </c>
      <c r="H1292" s="314" t="s">
        <v>128</v>
      </c>
      <c r="I1292" s="69"/>
      <c r="J1292" s="341">
        <v>35.770000000000003</v>
      </c>
      <c r="K1292" s="336">
        <f t="shared" si="284"/>
        <v>0</v>
      </c>
      <c r="L1292" s="247" t="s">
        <v>199</v>
      </c>
      <c r="M1292" s="247"/>
      <c r="N1292" s="247"/>
      <c r="O1292" s="247"/>
      <c r="P1292" s="247"/>
      <c r="Q1292" s="247"/>
      <c r="R1292" s="246">
        <f>IF(L1292="nio",0,IF(L1292&gt;0,L1292*J1292/X1292,0))*VLOOKUP(B1292,'2-Kosten per locatie'!$A$14:$C$56,3,FALSE)</f>
        <v>0</v>
      </c>
      <c r="S1292" s="246">
        <f>IF(L1292="nio",0,IF(M1292&gt;0,M1292*J1292/Y1292,0))*VLOOKUP(B1292,'2-Kosten per locatie'!$A$14:$C$56,3,FALSE)</f>
        <v>0</v>
      </c>
      <c r="T1292" s="246">
        <f>IF(L1292="nio",0,IF(N1292&gt;0,N1292*J1292/Z1292,0))*VLOOKUP(B1292,'2-Kosten per locatie'!$A$14:$C$56,3,FALSE)</f>
        <v>0</v>
      </c>
      <c r="U1292" s="246">
        <f>IF(L1292="nio",0,IF(O1292&gt;0,O1292*J1292/AA1292,0))*VLOOKUP(B1292,'2-Kosten per locatie'!$A$14:$C$56,3,FALSE)</f>
        <v>0</v>
      </c>
      <c r="V1292" s="246">
        <f>IF(L1292="nio",0,IF(P1292&gt;0,P1292*J1292/Z1292,0))*VLOOKUP(B1292,'2-Kosten per locatie'!$A$14:$C$56,3,FALSE)</f>
        <v>0</v>
      </c>
      <c r="W1292" s="246">
        <f>IF(L1292="nio",0,IF(Q1292&gt;0,Q1292*J1292/AA1292,0))*VLOOKUP(B1292,'2-Kosten per locatie'!$A$14:$C$56,3,FALSE)</f>
        <v>0</v>
      </c>
      <c r="X1292" s="337">
        <f>IF(L1292="nio",0,IF(L1292&gt;0,VLOOKUP(H1292,'3-Productie normen'!A:L,VLOOKUP(L1292,'3-Productie normen'!$B$35:$C$38,2,FALSE),FALSE)))</f>
        <v>0</v>
      </c>
      <c r="Y1292" s="337">
        <f t="shared" si="285"/>
        <v>0</v>
      </c>
      <c r="Z1292" s="337">
        <f t="shared" si="286"/>
        <v>0</v>
      </c>
      <c r="AA1292" s="337">
        <f t="shared" si="287"/>
        <v>0</v>
      </c>
      <c r="AB1292" s="338" t="str">
        <f>VLOOKUP(H1292,'3-Productie normen'!A:O,12,FALSE)</f>
        <v>B</v>
      </c>
      <c r="AC1292" s="338"/>
      <c r="AE1292" s="339">
        <f t="shared" si="288"/>
        <v>0</v>
      </c>
    </row>
    <row r="1293" spans="1:31" ht="14.1" customHeight="1">
      <c r="A1293" s="71">
        <v>1293</v>
      </c>
      <c r="B1293" s="298" t="s">
        <v>92</v>
      </c>
      <c r="C1293" s="298" t="s">
        <v>92</v>
      </c>
      <c r="D1293" s="538" t="s">
        <v>1239</v>
      </c>
      <c r="E1293" s="334" t="s">
        <v>1331</v>
      </c>
      <c r="F1293" s="513"/>
      <c r="G1293" s="314" t="s">
        <v>310</v>
      </c>
      <c r="H1293" s="314" t="s">
        <v>128</v>
      </c>
      <c r="I1293" s="69" t="s">
        <v>225</v>
      </c>
      <c r="J1293" s="341">
        <v>35.61</v>
      </c>
      <c r="K1293" s="336">
        <f t="shared" si="284"/>
        <v>255</v>
      </c>
      <c r="L1293" s="247">
        <v>255</v>
      </c>
      <c r="M1293" s="247"/>
      <c r="N1293" s="247"/>
      <c r="O1293" s="247"/>
      <c r="P1293" s="247"/>
      <c r="Q1293" s="247"/>
      <c r="R1293" s="246" t="e">
        <f>IF(L1293="nio",0,IF(L1293&gt;0,L1293*J1293/X1293,0))*VLOOKUP(B1293,'2-Kosten per locatie'!$A$14:$C$56,3,FALSE)</f>
        <v>#DIV/0!</v>
      </c>
      <c r="S1293" s="246">
        <f>IF(L1293="nio",0,IF(M1293&gt;0,M1293*J1293/Y1293,0))*VLOOKUP(B1293,'2-Kosten per locatie'!$A$14:$C$56,3,FALSE)</f>
        <v>0</v>
      </c>
      <c r="T1293" s="246">
        <f>IF(L1293="nio",0,IF(N1293&gt;0,N1293*J1293/Z1293,0))*VLOOKUP(B1293,'2-Kosten per locatie'!$A$14:$C$56,3,FALSE)</f>
        <v>0</v>
      </c>
      <c r="U1293" s="246">
        <f>IF(L1293="nio",0,IF(O1293&gt;0,O1293*J1293/AA1293,0))*VLOOKUP(B1293,'2-Kosten per locatie'!$A$14:$C$56,3,FALSE)</f>
        <v>0</v>
      </c>
      <c r="V1293" s="246">
        <f>IF(L1293="nio",0,IF(P1293&gt;0,P1293*J1293/Z1293,0))*VLOOKUP(B1293,'2-Kosten per locatie'!$A$14:$C$56,3,FALSE)</f>
        <v>0</v>
      </c>
      <c r="W1293" s="246">
        <f>IF(L1293="nio",0,IF(Q1293&gt;0,Q1293*J1293/AA1293,0))*VLOOKUP(B1293,'2-Kosten per locatie'!$A$14:$C$56,3,FALSE)</f>
        <v>0</v>
      </c>
      <c r="X1293" s="337">
        <f>IF(L1293="nio",0,IF(L1293&gt;0,VLOOKUP(H1293,'3-Productie normen'!A:L,VLOOKUP(L1293,'3-Productie normen'!$B$35:$C$38,2,FALSE),FALSE)))</f>
        <v>0</v>
      </c>
      <c r="Y1293" s="337">
        <f t="shared" si="285"/>
        <v>0</v>
      </c>
      <c r="Z1293" s="337">
        <f t="shared" si="286"/>
        <v>0</v>
      </c>
      <c r="AA1293" s="337">
        <f t="shared" si="287"/>
        <v>0</v>
      </c>
      <c r="AB1293" s="338" t="str">
        <f>VLOOKUP(H1293,'3-Productie normen'!A:O,12,FALSE)</f>
        <v>B</v>
      </c>
      <c r="AC1293" s="338"/>
      <c r="AE1293" s="339">
        <f t="shared" si="288"/>
        <v>9080.5499999999993</v>
      </c>
    </row>
    <row r="1294" spans="1:31" ht="14.1" customHeight="1">
      <c r="A1294" s="71">
        <v>1294</v>
      </c>
      <c r="B1294" s="298" t="s">
        <v>92</v>
      </c>
      <c r="C1294" s="298" t="s">
        <v>92</v>
      </c>
      <c r="D1294" s="538" t="s">
        <v>1239</v>
      </c>
      <c r="E1294" s="334" t="s">
        <v>1332</v>
      </c>
      <c r="F1294" s="513"/>
      <c r="G1294" s="314" t="s">
        <v>310</v>
      </c>
      <c r="H1294" s="314" t="s">
        <v>128</v>
      </c>
      <c r="I1294" s="69" t="s">
        <v>225</v>
      </c>
      <c r="J1294" s="341">
        <v>34.89</v>
      </c>
      <c r="K1294" s="336">
        <f t="shared" si="284"/>
        <v>255</v>
      </c>
      <c r="L1294" s="247">
        <v>255</v>
      </c>
      <c r="M1294" s="247"/>
      <c r="N1294" s="247"/>
      <c r="O1294" s="247"/>
      <c r="P1294" s="247"/>
      <c r="Q1294" s="247"/>
      <c r="R1294" s="246" t="e">
        <f>IF(L1294="nio",0,IF(L1294&gt;0,L1294*J1294/X1294,0))*VLOOKUP(B1294,'2-Kosten per locatie'!$A$14:$C$56,3,FALSE)</f>
        <v>#DIV/0!</v>
      </c>
      <c r="S1294" s="246">
        <f>IF(L1294="nio",0,IF(M1294&gt;0,M1294*J1294/Y1294,0))*VLOOKUP(B1294,'2-Kosten per locatie'!$A$14:$C$56,3,FALSE)</f>
        <v>0</v>
      </c>
      <c r="T1294" s="246">
        <f>IF(L1294="nio",0,IF(N1294&gt;0,N1294*J1294/Z1294,0))*VLOOKUP(B1294,'2-Kosten per locatie'!$A$14:$C$56,3,FALSE)</f>
        <v>0</v>
      </c>
      <c r="U1294" s="246">
        <f>IF(L1294="nio",0,IF(O1294&gt;0,O1294*J1294/AA1294,0))*VLOOKUP(B1294,'2-Kosten per locatie'!$A$14:$C$56,3,FALSE)</f>
        <v>0</v>
      </c>
      <c r="V1294" s="246">
        <f>IF(L1294="nio",0,IF(P1294&gt;0,P1294*J1294/Z1294,0))*VLOOKUP(B1294,'2-Kosten per locatie'!$A$14:$C$56,3,FALSE)</f>
        <v>0</v>
      </c>
      <c r="W1294" s="246">
        <f>IF(L1294="nio",0,IF(Q1294&gt;0,Q1294*J1294/AA1294,0))*VLOOKUP(B1294,'2-Kosten per locatie'!$A$14:$C$56,3,FALSE)</f>
        <v>0</v>
      </c>
      <c r="X1294" s="337">
        <f>IF(L1294="nio",0,IF(L1294&gt;0,VLOOKUP(H1294,'3-Productie normen'!A:L,VLOOKUP(L1294,'3-Productie normen'!$B$35:$C$38,2,FALSE),FALSE)))</f>
        <v>0</v>
      </c>
      <c r="Y1294" s="337">
        <f t="shared" si="285"/>
        <v>0</v>
      </c>
      <c r="Z1294" s="337">
        <f t="shared" si="286"/>
        <v>0</v>
      </c>
      <c r="AA1294" s="337">
        <f t="shared" si="287"/>
        <v>0</v>
      </c>
      <c r="AB1294" s="338" t="str">
        <f>VLOOKUP(H1294,'3-Productie normen'!A:O,12,FALSE)</f>
        <v>B</v>
      </c>
      <c r="AC1294" s="338"/>
      <c r="AE1294" s="339">
        <f t="shared" si="288"/>
        <v>8896.9500000000007</v>
      </c>
    </row>
    <row r="1295" spans="1:31" ht="14.1" customHeight="1">
      <c r="A1295" s="71">
        <v>1295</v>
      </c>
      <c r="B1295" s="298" t="s">
        <v>92</v>
      </c>
      <c r="C1295" s="298" t="s">
        <v>92</v>
      </c>
      <c r="D1295" s="538" t="s">
        <v>1239</v>
      </c>
      <c r="E1295" s="334" t="s">
        <v>1333</v>
      </c>
      <c r="F1295" s="513"/>
      <c r="G1295" s="314" t="s">
        <v>1334</v>
      </c>
      <c r="H1295" s="314" t="s">
        <v>135</v>
      </c>
      <c r="I1295" s="69" t="s">
        <v>225</v>
      </c>
      <c r="J1295" s="341">
        <v>1.04</v>
      </c>
      <c r="K1295" s="336">
        <f t="shared" si="284"/>
        <v>255</v>
      </c>
      <c r="L1295" s="247">
        <v>255</v>
      </c>
      <c r="M1295" s="247"/>
      <c r="N1295" s="247"/>
      <c r="O1295" s="247"/>
      <c r="P1295" s="247"/>
      <c r="Q1295" s="247"/>
      <c r="R1295" s="246" t="e">
        <f>IF(L1295="nio",0,IF(L1295&gt;0,L1295*J1295/X1295,0))*VLOOKUP(B1295,'2-Kosten per locatie'!$A$14:$C$56,3,FALSE)</f>
        <v>#DIV/0!</v>
      </c>
      <c r="S1295" s="246">
        <f>IF(L1295="nio",0,IF(M1295&gt;0,M1295*J1295/Y1295,0))*VLOOKUP(B1295,'2-Kosten per locatie'!$A$14:$C$56,3,FALSE)</f>
        <v>0</v>
      </c>
      <c r="T1295" s="246">
        <f>IF(L1295="nio",0,IF(N1295&gt;0,N1295*J1295/Z1295,0))*VLOOKUP(B1295,'2-Kosten per locatie'!$A$14:$C$56,3,FALSE)</f>
        <v>0</v>
      </c>
      <c r="U1295" s="246">
        <f>IF(L1295="nio",0,IF(O1295&gt;0,O1295*J1295/AA1295,0))*VLOOKUP(B1295,'2-Kosten per locatie'!$A$14:$C$56,3,FALSE)</f>
        <v>0</v>
      </c>
      <c r="V1295" s="246">
        <f>IF(L1295="nio",0,IF(P1295&gt;0,P1295*J1295/Z1295,0))*VLOOKUP(B1295,'2-Kosten per locatie'!$A$14:$C$56,3,FALSE)</f>
        <v>0</v>
      </c>
      <c r="W1295" s="246">
        <f>IF(L1295="nio",0,IF(Q1295&gt;0,Q1295*J1295/AA1295,0))*VLOOKUP(B1295,'2-Kosten per locatie'!$A$14:$C$56,3,FALSE)</f>
        <v>0</v>
      </c>
      <c r="X1295" s="337">
        <f>IF(L1295="nio",0,IF(L1295&gt;0,VLOOKUP(H1295,'3-Productie normen'!A:L,VLOOKUP(L1295,'3-Productie normen'!$B$35:$C$38,2,FALSE),FALSE)))</f>
        <v>0</v>
      </c>
      <c r="Y1295" s="337">
        <f t="shared" si="285"/>
        <v>0</v>
      </c>
      <c r="Z1295" s="337">
        <f t="shared" si="286"/>
        <v>0</v>
      </c>
      <c r="AA1295" s="337">
        <f t="shared" si="287"/>
        <v>0</v>
      </c>
      <c r="AB1295" s="338" t="str">
        <f>VLOOKUP(H1295,'3-Productie normen'!A:O,12,FALSE)</f>
        <v>V</v>
      </c>
      <c r="AC1295" s="338"/>
      <c r="AE1295" s="339">
        <f t="shared" si="288"/>
        <v>265.2</v>
      </c>
    </row>
    <row r="1296" spans="1:31" ht="14.1" customHeight="1">
      <c r="A1296" s="71">
        <v>1296</v>
      </c>
      <c r="B1296" s="298" t="s">
        <v>92</v>
      </c>
      <c r="C1296" s="298" t="s">
        <v>92</v>
      </c>
      <c r="D1296" s="538" t="s">
        <v>1239</v>
      </c>
      <c r="E1296" s="334" t="s">
        <v>974</v>
      </c>
      <c r="F1296" s="513"/>
      <c r="G1296" s="314" t="s">
        <v>291</v>
      </c>
      <c r="H1296" s="314" t="s">
        <v>135</v>
      </c>
      <c r="I1296" s="69" t="s">
        <v>225</v>
      </c>
      <c r="J1296" s="341">
        <v>16.75</v>
      </c>
      <c r="K1296" s="336">
        <f t="shared" si="284"/>
        <v>363</v>
      </c>
      <c r="L1296" s="247">
        <v>255</v>
      </c>
      <c r="M1296" s="247"/>
      <c r="N1296" s="247">
        <v>102</v>
      </c>
      <c r="O1296" s="247"/>
      <c r="P1296" s="247">
        <v>6</v>
      </c>
      <c r="Q1296" s="247"/>
      <c r="R1296" s="246" t="e">
        <f>IF(L1296="nio",0,IF(L1296&gt;0,L1296*J1296/X1296,0))*VLOOKUP(B1296,'2-Kosten per locatie'!$A$14:$C$56,3,FALSE)</f>
        <v>#DIV/0!</v>
      </c>
      <c r="S1296" s="246">
        <f>IF(L1296="nio",0,IF(M1296&gt;0,M1296*J1296/Y1296,0))*VLOOKUP(B1296,'2-Kosten per locatie'!$A$14:$C$56,3,FALSE)</f>
        <v>0</v>
      </c>
      <c r="T1296" s="246" t="e">
        <f>IF(L1296="nio",0,IF(N1296&gt;0,N1296*J1296/Z1296,0))*VLOOKUP(B1296,'2-Kosten per locatie'!$A$14:$C$56,3,FALSE)</f>
        <v>#DIV/0!</v>
      </c>
      <c r="U1296" s="246">
        <f>IF(L1296="nio",0,IF(O1296&gt;0,O1296*J1296/AA1296,0))*VLOOKUP(B1296,'2-Kosten per locatie'!$A$14:$C$56,3,FALSE)</f>
        <v>0</v>
      </c>
      <c r="V1296" s="246" t="e">
        <f>IF(L1296="nio",0,IF(P1296&gt;0,P1296*J1296/Z1296,0))*VLOOKUP(B1296,'2-Kosten per locatie'!$A$14:$C$56,3,FALSE)</f>
        <v>#DIV/0!</v>
      </c>
      <c r="W1296" s="246">
        <f>IF(L1296="nio",0,IF(Q1296&gt;0,Q1296*J1296/AA1296,0))*VLOOKUP(B1296,'2-Kosten per locatie'!$A$14:$C$56,3,FALSE)</f>
        <v>0</v>
      </c>
      <c r="X1296" s="337">
        <f>IF(L1296="nio",0,IF(L1296&gt;0,VLOOKUP(H1296,'3-Productie normen'!A:L,VLOOKUP(L1296,'3-Productie normen'!$B$35:$C$38,2,FALSE),FALSE)))</f>
        <v>0</v>
      </c>
      <c r="Y1296" s="337">
        <f t="shared" si="285"/>
        <v>0</v>
      </c>
      <c r="Z1296" s="337">
        <f t="shared" si="286"/>
        <v>0</v>
      </c>
      <c r="AA1296" s="337">
        <f t="shared" si="287"/>
        <v>0</v>
      </c>
      <c r="AB1296" s="338" t="str">
        <f>VLOOKUP(H1296,'3-Productie normen'!A:O,12,FALSE)</f>
        <v>V</v>
      </c>
      <c r="AC1296" s="338"/>
      <c r="AE1296" s="339">
        <f t="shared" si="288"/>
        <v>6080.25</v>
      </c>
    </row>
    <row r="1297" spans="1:31" ht="14.1" customHeight="1">
      <c r="A1297" s="71">
        <v>1297</v>
      </c>
      <c r="B1297" s="298" t="s">
        <v>92</v>
      </c>
      <c r="C1297" s="298" t="s">
        <v>92</v>
      </c>
      <c r="D1297" s="538" t="s">
        <v>1239</v>
      </c>
      <c r="E1297" s="334" t="s">
        <v>1335</v>
      </c>
      <c r="F1297" s="513"/>
      <c r="G1297" s="314" t="s">
        <v>303</v>
      </c>
      <c r="H1297" s="314" t="s">
        <v>139</v>
      </c>
      <c r="I1297" s="69" t="s">
        <v>225</v>
      </c>
      <c r="J1297" s="341">
        <v>120.47</v>
      </c>
      <c r="K1297" s="336">
        <f t="shared" si="284"/>
        <v>363</v>
      </c>
      <c r="L1297" s="247">
        <v>255</v>
      </c>
      <c r="M1297" s="247"/>
      <c r="N1297" s="247">
        <v>102</v>
      </c>
      <c r="O1297" s="247"/>
      <c r="P1297" s="247">
        <v>6</v>
      </c>
      <c r="Q1297" s="247"/>
      <c r="R1297" s="246" t="e">
        <f>IF(L1297="nio",0,IF(L1297&gt;0,L1297*J1297/X1297,0))*VLOOKUP(B1297,'2-Kosten per locatie'!$A$14:$C$56,3,FALSE)</f>
        <v>#DIV/0!</v>
      </c>
      <c r="S1297" s="246">
        <f>IF(L1297="nio",0,IF(M1297&gt;0,M1297*J1297/Y1297,0))*VLOOKUP(B1297,'2-Kosten per locatie'!$A$14:$C$56,3,FALSE)</f>
        <v>0</v>
      </c>
      <c r="T1297" s="246" t="e">
        <f>IF(L1297="nio",0,IF(N1297&gt;0,N1297*J1297/Z1297,0))*VLOOKUP(B1297,'2-Kosten per locatie'!$A$14:$C$56,3,FALSE)</f>
        <v>#DIV/0!</v>
      </c>
      <c r="U1297" s="246">
        <f>IF(L1297="nio",0,IF(O1297&gt;0,O1297*J1297/AA1297,0))*VLOOKUP(B1297,'2-Kosten per locatie'!$A$14:$C$56,3,FALSE)</f>
        <v>0</v>
      </c>
      <c r="V1297" s="246" t="e">
        <f>IF(L1297="nio",0,IF(P1297&gt;0,P1297*J1297/Z1297,0))*VLOOKUP(B1297,'2-Kosten per locatie'!$A$14:$C$56,3,FALSE)</f>
        <v>#DIV/0!</v>
      </c>
      <c r="W1297" s="246">
        <f>IF(L1297="nio",0,IF(Q1297&gt;0,Q1297*J1297/AA1297,0))*VLOOKUP(B1297,'2-Kosten per locatie'!$A$14:$C$56,3,FALSE)</f>
        <v>0</v>
      </c>
      <c r="X1297" s="337">
        <f>IF(L1297="nio",0,IF(L1297&gt;0,VLOOKUP(H1297,'3-Productie normen'!A:L,VLOOKUP(L1297,'3-Productie normen'!$B$35:$C$38,2,FALSE),FALSE)))</f>
        <v>0</v>
      </c>
      <c r="Y1297" s="337">
        <f t="shared" si="285"/>
        <v>0</v>
      </c>
      <c r="Z1297" s="337">
        <f t="shared" si="286"/>
        <v>0</v>
      </c>
      <c r="AA1297" s="337">
        <f t="shared" si="287"/>
        <v>0</v>
      </c>
      <c r="AB1297" s="338" t="str">
        <f>VLOOKUP(H1297,'3-Productie normen'!A:O,12,FALSE)</f>
        <v>V</v>
      </c>
      <c r="AC1297" s="338"/>
      <c r="AE1297" s="339">
        <f t="shared" si="288"/>
        <v>43730.61</v>
      </c>
    </row>
    <row r="1298" spans="1:31" ht="14.1" customHeight="1">
      <c r="A1298" s="71">
        <v>1298</v>
      </c>
      <c r="B1298" s="298" t="s">
        <v>92</v>
      </c>
      <c r="C1298" s="298" t="s">
        <v>92</v>
      </c>
      <c r="D1298" s="538" t="s">
        <v>1239</v>
      </c>
      <c r="E1298" s="334" t="s">
        <v>1336</v>
      </c>
      <c r="F1298" s="513"/>
      <c r="G1298" s="314" t="s">
        <v>310</v>
      </c>
      <c r="H1298" s="314" t="s">
        <v>128</v>
      </c>
      <c r="I1298" s="69" t="s">
        <v>225</v>
      </c>
      <c r="J1298" s="341">
        <v>45.76</v>
      </c>
      <c r="K1298" s="336">
        <f t="shared" si="284"/>
        <v>363</v>
      </c>
      <c r="L1298" s="247">
        <v>255</v>
      </c>
      <c r="M1298" s="247"/>
      <c r="N1298" s="247">
        <v>102</v>
      </c>
      <c r="O1298" s="247"/>
      <c r="P1298" s="247">
        <v>6</v>
      </c>
      <c r="Q1298" s="247"/>
      <c r="R1298" s="246" t="e">
        <f>IF(L1298="nio",0,IF(L1298&gt;0,L1298*J1298/X1298,0))*VLOOKUP(B1298,'2-Kosten per locatie'!$A$14:$C$56,3,FALSE)</f>
        <v>#DIV/0!</v>
      </c>
      <c r="S1298" s="246">
        <f>IF(L1298="nio",0,IF(M1298&gt;0,M1298*J1298/Y1298,0))*VLOOKUP(B1298,'2-Kosten per locatie'!$A$14:$C$56,3,FALSE)</f>
        <v>0</v>
      </c>
      <c r="T1298" s="246" t="e">
        <f>IF(L1298="nio",0,IF(N1298&gt;0,N1298*J1298/Z1298,0))*VLOOKUP(B1298,'2-Kosten per locatie'!$A$14:$C$56,3,FALSE)</f>
        <v>#DIV/0!</v>
      </c>
      <c r="U1298" s="246">
        <f>IF(L1298="nio",0,IF(O1298&gt;0,O1298*J1298/AA1298,0))*VLOOKUP(B1298,'2-Kosten per locatie'!$A$14:$C$56,3,FALSE)</f>
        <v>0</v>
      </c>
      <c r="V1298" s="246" t="e">
        <f>IF(L1298="nio",0,IF(P1298&gt;0,P1298*J1298/Z1298,0))*VLOOKUP(B1298,'2-Kosten per locatie'!$A$14:$C$56,3,FALSE)</f>
        <v>#DIV/0!</v>
      </c>
      <c r="W1298" s="246">
        <f>IF(L1298="nio",0,IF(Q1298&gt;0,Q1298*J1298/AA1298,0))*VLOOKUP(B1298,'2-Kosten per locatie'!$A$14:$C$56,3,FALSE)</f>
        <v>0</v>
      </c>
      <c r="X1298" s="337">
        <f>IF(L1298="nio",0,IF(L1298&gt;0,VLOOKUP(H1298,'3-Productie normen'!A:L,VLOOKUP(L1298,'3-Productie normen'!$B$35:$C$38,2,FALSE),FALSE)))</f>
        <v>0</v>
      </c>
      <c r="Y1298" s="337">
        <f t="shared" si="285"/>
        <v>0</v>
      </c>
      <c r="Z1298" s="337">
        <f t="shared" si="286"/>
        <v>0</v>
      </c>
      <c r="AA1298" s="337">
        <f t="shared" si="287"/>
        <v>0</v>
      </c>
      <c r="AB1298" s="338" t="str">
        <f>VLOOKUP(H1298,'3-Productie normen'!A:O,12,FALSE)</f>
        <v>B</v>
      </c>
      <c r="AC1298" s="338"/>
      <c r="AE1298" s="339">
        <f t="shared" si="288"/>
        <v>16610.88</v>
      </c>
    </row>
    <row r="1299" spans="1:31" ht="14.1" customHeight="1">
      <c r="A1299" s="71">
        <v>1299</v>
      </c>
      <c r="B1299" s="298" t="s">
        <v>92</v>
      </c>
      <c r="C1299" s="298" t="s">
        <v>92</v>
      </c>
      <c r="D1299" s="538" t="s">
        <v>1239</v>
      </c>
      <c r="E1299" s="334" t="s">
        <v>1337</v>
      </c>
      <c r="F1299" s="513"/>
      <c r="G1299" s="314" t="s">
        <v>310</v>
      </c>
      <c r="H1299" s="314" t="s">
        <v>128</v>
      </c>
      <c r="I1299" s="69" t="s">
        <v>225</v>
      </c>
      <c r="J1299" s="341">
        <v>28.06</v>
      </c>
      <c r="K1299" s="336">
        <f t="shared" si="284"/>
        <v>255</v>
      </c>
      <c r="L1299" s="247">
        <v>255</v>
      </c>
      <c r="M1299" s="247"/>
      <c r="N1299" s="247"/>
      <c r="O1299" s="247"/>
      <c r="P1299" s="247"/>
      <c r="Q1299" s="247"/>
      <c r="R1299" s="246" t="e">
        <f>IF(L1299="nio",0,IF(L1299&gt;0,L1299*J1299/X1299,0))*VLOOKUP(B1299,'2-Kosten per locatie'!$A$14:$C$56,3,FALSE)</f>
        <v>#DIV/0!</v>
      </c>
      <c r="S1299" s="246">
        <f>IF(L1299="nio",0,IF(M1299&gt;0,M1299*J1299/Y1299,0))*VLOOKUP(B1299,'2-Kosten per locatie'!$A$14:$C$56,3,FALSE)</f>
        <v>0</v>
      </c>
      <c r="T1299" s="246">
        <f>IF(L1299="nio",0,IF(N1299&gt;0,N1299*J1299/Z1299,0))*VLOOKUP(B1299,'2-Kosten per locatie'!$A$14:$C$56,3,FALSE)</f>
        <v>0</v>
      </c>
      <c r="U1299" s="246">
        <f>IF(L1299="nio",0,IF(O1299&gt;0,O1299*J1299/AA1299,0))*VLOOKUP(B1299,'2-Kosten per locatie'!$A$14:$C$56,3,FALSE)</f>
        <v>0</v>
      </c>
      <c r="V1299" s="246">
        <f>IF(L1299="nio",0,IF(P1299&gt;0,P1299*J1299/Z1299,0))*VLOOKUP(B1299,'2-Kosten per locatie'!$A$14:$C$56,3,FALSE)</f>
        <v>0</v>
      </c>
      <c r="W1299" s="246">
        <f>IF(L1299="nio",0,IF(Q1299&gt;0,Q1299*J1299/AA1299,0))*VLOOKUP(B1299,'2-Kosten per locatie'!$A$14:$C$56,3,FALSE)</f>
        <v>0</v>
      </c>
      <c r="X1299" s="337">
        <f>IF(L1299="nio",0,IF(L1299&gt;0,VLOOKUP(H1299,'3-Productie normen'!A:L,VLOOKUP(L1299,'3-Productie normen'!$B$35:$C$38,2,FALSE),FALSE)))</f>
        <v>0</v>
      </c>
      <c r="Y1299" s="337">
        <f t="shared" si="285"/>
        <v>0</v>
      </c>
      <c r="Z1299" s="337">
        <f t="shared" si="286"/>
        <v>0</v>
      </c>
      <c r="AA1299" s="337">
        <f t="shared" si="287"/>
        <v>0</v>
      </c>
      <c r="AB1299" s="338" t="str">
        <f>VLOOKUP(H1299,'3-Productie normen'!A:O,12,FALSE)</f>
        <v>B</v>
      </c>
      <c r="AC1299" s="338"/>
      <c r="AE1299" s="339">
        <f t="shared" si="288"/>
        <v>7155.2999999999993</v>
      </c>
    </row>
    <row r="1300" spans="1:31" ht="14.1" customHeight="1">
      <c r="A1300" s="71">
        <v>1300</v>
      </c>
      <c r="B1300" s="298" t="s">
        <v>92</v>
      </c>
      <c r="C1300" s="298" t="s">
        <v>92</v>
      </c>
      <c r="D1300" s="538" t="s">
        <v>1239</v>
      </c>
      <c r="E1300" s="334" t="s">
        <v>1338</v>
      </c>
      <c r="F1300" s="513"/>
      <c r="G1300" s="314" t="s">
        <v>310</v>
      </c>
      <c r="H1300" s="314" t="s">
        <v>128</v>
      </c>
      <c r="I1300" s="69" t="s">
        <v>225</v>
      </c>
      <c r="J1300" s="341">
        <v>28.63</v>
      </c>
      <c r="K1300" s="336">
        <f t="shared" si="284"/>
        <v>255</v>
      </c>
      <c r="L1300" s="247">
        <v>255</v>
      </c>
      <c r="M1300" s="247"/>
      <c r="N1300" s="247"/>
      <c r="O1300" s="247"/>
      <c r="P1300" s="247"/>
      <c r="Q1300" s="247"/>
      <c r="R1300" s="246" t="e">
        <f>IF(L1300="nio",0,IF(L1300&gt;0,L1300*J1300/X1300,0))*VLOOKUP(B1300,'2-Kosten per locatie'!$A$14:$C$56,3,FALSE)</f>
        <v>#DIV/0!</v>
      </c>
      <c r="S1300" s="246">
        <f>IF(L1300="nio",0,IF(M1300&gt;0,M1300*J1300/Y1300,0))*VLOOKUP(B1300,'2-Kosten per locatie'!$A$14:$C$56,3,FALSE)</f>
        <v>0</v>
      </c>
      <c r="T1300" s="246">
        <f>IF(L1300="nio",0,IF(N1300&gt;0,N1300*J1300/Z1300,0))*VLOOKUP(B1300,'2-Kosten per locatie'!$A$14:$C$56,3,FALSE)</f>
        <v>0</v>
      </c>
      <c r="U1300" s="246">
        <f>IF(L1300="nio",0,IF(O1300&gt;0,O1300*J1300/AA1300,0))*VLOOKUP(B1300,'2-Kosten per locatie'!$A$14:$C$56,3,FALSE)</f>
        <v>0</v>
      </c>
      <c r="V1300" s="246">
        <f>IF(L1300="nio",0,IF(P1300&gt;0,P1300*J1300/Z1300,0))*VLOOKUP(B1300,'2-Kosten per locatie'!$A$14:$C$56,3,FALSE)</f>
        <v>0</v>
      </c>
      <c r="W1300" s="246">
        <f>IF(L1300="nio",0,IF(Q1300&gt;0,Q1300*J1300/AA1300,0))*VLOOKUP(B1300,'2-Kosten per locatie'!$A$14:$C$56,3,FALSE)</f>
        <v>0</v>
      </c>
      <c r="X1300" s="337">
        <f>IF(L1300="nio",0,IF(L1300&gt;0,VLOOKUP(H1300,'3-Productie normen'!A:L,VLOOKUP(L1300,'3-Productie normen'!$B$35:$C$38,2,FALSE),FALSE)))</f>
        <v>0</v>
      </c>
      <c r="Y1300" s="337">
        <f t="shared" si="285"/>
        <v>0</v>
      </c>
      <c r="Z1300" s="337">
        <f t="shared" si="286"/>
        <v>0</v>
      </c>
      <c r="AA1300" s="337">
        <f t="shared" si="287"/>
        <v>0</v>
      </c>
      <c r="AB1300" s="338" t="str">
        <f>VLOOKUP(H1300,'3-Productie normen'!A:O,12,FALSE)</f>
        <v>B</v>
      </c>
      <c r="AC1300" s="338"/>
      <c r="AE1300" s="339">
        <f t="shared" si="288"/>
        <v>7300.65</v>
      </c>
    </row>
    <row r="1301" spans="1:31" ht="14.1" customHeight="1">
      <c r="A1301" s="71">
        <v>1301</v>
      </c>
      <c r="B1301" s="298" t="s">
        <v>92</v>
      </c>
      <c r="C1301" s="298" t="s">
        <v>92</v>
      </c>
      <c r="D1301" s="538" t="s">
        <v>1239</v>
      </c>
      <c r="E1301" s="334" t="s">
        <v>1339</v>
      </c>
      <c r="F1301" s="513"/>
      <c r="G1301" s="314" t="s">
        <v>291</v>
      </c>
      <c r="H1301" s="314" t="s">
        <v>135</v>
      </c>
      <c r="I1301" s="69" t="s">
        <v>225</v>
      </c>
      <c r="J1301" s="341">
        <v>9.56</v>
      </c>
      <c r="K1301" s="336">
        <f t="shared" si="284"/>
        <v>255</v>
      </c>
      <c r="L1301" s="247">
        <v>255</v>
      </c>
      <c r="M1301" s="247"/>
      <c r="N1301" s="247"/>
      <c r="O1301" s="247"/>
      <c r="P1301" s="247"/>
      <c r="Q1301" s="247"/>
      <c r="R1301" s="246" t="e">
        <f>IF(L1301="nio",0,IF(L1301&gt;0,L1301*J1301/X1301,0))*VLOOKUP(B1301,'2-Kosten per locatie'!$A$14:$C$56,3,FALSE)</f>
        <v>#DIV/0!</v>
      </c>
      <c r="S1301" s="246">
        <f>IF(L1301="nio",0,IF(M1301&gt;0,M1301*J1301/Y1301,0))*VLOOKUP(B1301,'2-Kosten per locatie'!$A$14:$C$56,3,FALSE)</f>
        <v>0</v>
      </c>
      <c r="T1301" s="246">
        <f>IF(L1301="nio",0,IF(N1301&gt;0,N1301*J1301/Z1301,0))*VLOOKUP(B1301,'2-Kosten per locatie'!$A$14:$C$56,3,FALSE)</f>
        <v>0</v>
      </c>
      <c r="U1301" s="246">
        <f>IF(L1301="nio",0,IF(O1301&gt;0,O1301*J1301/AA1301,0))*VLOOKUP(B1301,'2-Kosten per locatie'!$A$14:$C$56,3,FALSE)</f>
        <v>0</v>
      </c>
      <c r="V1301" s="246">
        <f>IF(L1301="nio",0,IF(P1301&gt;0,P1301*J1301/Z1301,0))*VLOOKUP(B1301,'2-Kosten per locatie'!$A$14:$C$56,3,FALSE)</f>
        <v>0</v>
      </c>
      <c r="W1301" s="246">
        <f>IF(L1301="nio",0,IF(Q1301&gt;0,Q1301*J1301/AA1301,0))*VLOOKUP(B1301,'2-Kosten per locatie'!$A$14:$C$56,3,FALSE)</f>
        <v>0</v>
      </c>
      <c r="X1301" s="337">
        <f>IF(L1301="nio",0,IF(L1301&gt;0,VLOOKUP(H1301,'3-Productie normen'!A:L,VLOOKUP(L1301,'3-Productie normen'!$B$35:$C$38,2,FALSE),FALSE)))</f>
        <v>0</v>
      </c>
      <c r="Y1301" s="337">
        <f t="shared" si="285"/>
        <v>0</v>
      </c>
      <c r="Z1301" s="337">
        <f t="shared" si="286"/>
        <v>0</v>
      </c>
      <c r="AA1301" s="337">
        <f t="shared" si="287"/>
        <v>0</v>
      </c>
      <c r="AB1301" s="338" t="str">
        <f>VLOOKUP(H1301,'3-Productie normen'!A:O,12,FALSE)</f>
        <v>V</v>
      </c>
      <c r="AC1301" s="338"/>
      <c r="AE1301" s="339">
        <f t="shared" si="288"/>
        <v>2437.8000000000002</v>
      </c>
    </row>
    <row r="1302" spans="1:31" ht="14.1" customHeight="1">
      <c r="A1302" s="71">
        <v>1302</v>
      </c>
      <c r="B1302" s="298" t="s">
        <v>92</v>
      </c>
      <c r="C1302" s="298" t="s">
        <v>92</v>
      </c>
      <c r="D1302" s="538" t="s">
        <v>1239</v>
      </c>
      <c r="E1302" s="334" t="s">
        <v>1340</v>
      </c>
      <c r="F1302" s="513"/>
      <c r="G1302" s="314" t="s">
        <v>576</v>
      </c>
      <c r="H1302" s="314" t="s">
        <v>135</v>
      </c>
      <c r="I1302" s="69" t="s">
        <v>225</v>
      </c>
      <c r="J1302" s="341">
        <v>70.22</v>
      </c>
      <c r="K1302" s="336">
        <f t="shared" si="284"/>
        <v>363</v>
      </c>
      <c r="L1302" s="247">
        <v>255</v>
      </c>
      <c r="M1302" s="247"/>
      <c r="N1302" s="247">
        <v>102</v>
      </c>
      <c r="O1302" s="247"/>
      <c r="P1302" s="247">
        <v>6</v>
      </c>
      <c r="Q1302" s="247"/>
      <c r="R1302" s="246" t="e">
        <f>IF(L1302="nio",0,IF(L1302&gt;0,L1302*J1302/X1302,0))*VLOOKUP(B1302,'2-Kosten per locatie'!$A$14:$C$56,3,FALSE)</f>
        <v>#DIV/0!</v>
      </c>
      <c r="S1302" s="246">
        <f>IF(L1302="nio",0,IF(M1302&gt;0,M1302*J1302/Y1302,0))*VLOOKUP(B1302,'2-Kosten per locatie'!$A$14:$C$56,3,FALSE)</f>
        <v>0</v>
      </c>
      <c r="T1302" s="246" t="e">
        <f>IF(L1302="nio",0,IF(N1302&gt;0,N1302*J1302/Z1302,0))*VLOOKUP(B1302,'2-Kosten per locatie'!$A$14:$C$56,3,FALSE)</f>
        <v>#DIV/0!</v>
      </c>
      <c r="U1302" s="246">
        <f>IF(L1302="nio",0,IF(O1302&gt;0,O1302*J1302/AA1302,0))*VLOOKUP(B1302,'2-Kosten per locatie'!$A$14:$C$56,3,FALSE)</f>
        <v>0</v>
      </c>
      <c r="V1302" s="246" t="e">
        <f>IF(L1302="nio",0,IF(P1302&gt;0,P1302*J1302/Z1302,0))*VLOOKUP(B1302,'2-Kosten per locatie'!$A$14:$C$56,3,FALSE)</f>
        <v>#DIV/0!</v>
      </c>
      <c r="W1302" s="246">
        <f>IF(L1302="nio",0,IF(Q1302&gt;0,Q1302*J1302/AA1302,0))*VLOOKUP(B1302,'2-Kosten per locatie'!$A$14:$C$56,3,FALSE)</f>
        <v>0</v>
      </c>
      <c r="X1302" s="337">
        <f>IF(L1302="nio",0,IF(L1302&gt;0,VLOOKUP(H1302,'3-Productie normen'!A:L,VLOOKUP(L1302,'3-Productie normen'!$B$35:$C$38,2,FALSE),FALSE)))</f>
        <v>0</v>
      </c>
      <c r="Y1302" s="337">
        <f t="shared" si="285"/>
        <v>0</v>
      </c>
      <c r="Z1302" s="337">
        <f t="shared" si="286"/>
        <v>0</v>
      </c>
      <c r="AA1302" s="337">
        <f t="shared" si="287"/>
        <v>0</v>
      </c>
      <c r="AB1302" s="338" t="str">
        <f>VLOOKUP(H1302,'3-Productie normen'!A:O,12,FALSE)</f>
        <v>V</v>
      </c>
      <c r="AC1302" s="338"/>
      <c r="AE1302" s="339">
        <f t="shared" si="288"/>
        <v>25489.86</v>
      </c>
    </row>
    <row r="1303" spans="1:31" ht="14.1" customHeight="1">
      <c r="A1303" s="71">
        <v>1303</v>
      </c>
      <c r="B1303" s="298" t="s">
        <v>92</v>
      </c>
      <c r="C1303" s="298" t="s">
        <v>92</v>
      </c>
      <c r="D1303" s="538" t="s">
        <v>1239</v>
      </c>
      <c r="E1303" s="334" t="s">
        <v>1341</v>
      </c>
      <c r="F1303" s="513"/>
      <c r="G1303" s="314" t="s">
        <v>919</v>
      </c>
      <c r="H1303" s="314" t="s">
        <v>141</v>
      </c>
      <c r="I1303" s="69" t="s">
        <v>195</v>
      </c>
      <c r="J1303" s="341">
        <v>28.13</v>
      </c>
      <c r="K1303" s="336">
        <f t="shared" ref="K1303:K1366" si="289">SUM(L1303:Q1303)</f>
        <v>0</v>
      </c>
      <c r="L1303" s="247" t="s">
        <v>199</v>
      </c>
      <c r="M1303" s="247"/>
      <c r="N1303" s="247"/>
      <c r="O1303" s="247"/>
      <c r="P1303" s="247"/>
      <c r="Q1303" s="247"/>
      <c r="R1303" s="246">
        <f>IF(L1303="nio",0,IF(L1303&gt;0,L1303*J1303/X1303,0))*VLOOKUP(B1303,'2-Kosten per locatie'!$A$14:$C$56,3,FALSE)</f>
        <v>0</v>
      </c>
      <c r="S1303" s="246">
        <f>IF(L1303="nio",0,IF(M1303&gt;0,M1303*J1303/Y1303,0))*VLOOKUP(B1303,'2-Kosten per locatie'!$A$14:$C$56,3,FALSE)</f>
        <v>0</v>
      </c>
      <c r="T1303" s="246">
        <f>IF(L1303="nio",0,IF(N1303&gt;0,N1303*J1303/Z1303,0))*VLOOKUP(B1303,'2-Kosten per locatie'!$A$14:$C$56,3,FALSE)</f>
        <v>0</v>
      </c>
      <c r="U1303" s="246">
        <f>IF(L1303="nio",0,IF(O1303&gt;0,O1303*J1303/AA1303,0))*VLOOKUP(B1303,'2-Kosten per locatie'!$A$14:$C$56,3,FALSE)</f>
        <v>0</v>
      </c>
      <c r="V1303" s="246">
        <f>IF(L1303="nio",0,IF(P1303&gt;0,P1303*J1303/Z1303,0))*VLOOKUP(B1303,'2-Kosten per locatie'!$A$14:$C$56,3,FALSE)</f>
        <v>0</v>
      </c>
      <c r="W1303" s="246">
        <f>IF(L1303="nio",0,IF(Q1303&gt;0,Q1303*J1303/AA1303,0))*VLOOKUP(B1303,'2-Kosten per locatie'!$A$14:$C$56,3,FALSE)</f>
        <v>0</v>
      </c>
      <c r="X1303" s="337">
        <f>IF(L1303="nio",0,IF(L1303&gt;0,VLOOKUP(H1303,'3-Productie normen'!A:L,VLOOKUP(L1303,'3-Productie normen'!$B$35:$C$38,2,FALSE),FALSE)))</f>
        <v>0</v>
      </c>
      <c r="Y1303" s="337">
        <f t="shared" si="285"/>
        <v>0</v>
      </c>
      <c r="Z1303" s="337">
        <f t="shared" si="286"/>
        <v>0</v>
      </c>
      <c r="AA1303" s="337">
        <f t="shared" si="287"/>
        <v>0</v>
      </c>
      <c r="AB1303" s="338" t="str">
        <f>VLOOKUP(H1303,'3-Productie normen'!A:O,12,FALSE)</f>
        <v>S</v>
      </c>
      <c r="AC1303" s="338"/>
      <c r="AE1303" s="339">
        <f t="shared" si="288"/>
        <v>0</v>
      </c>
    </row>
    <row r="1304" spans="1:31" ht="14.1" customHeight="1">
      <c r="A1304" s="71">
        <v>1304</v>
      </c>
      <c r="B1304" s="298" t="s">
        <v>92</v>
      </c>
      <c r="C1304" s="298" t="s">
        <v>92</v>
      </c>
      <c r="D1304" s="538" t="s">
        <v>1239</v>
      </c>
      <c r="E1304" s="334" t="s">
        <v>976</v>
      </c>
      <c r="F1304" s="513"/>
      <c r="G1304" s="314" t="s">
        <v>922</v>
      </c>
      <c r="H1304" s="314" t="s">
        <v>141</v>
      </c>
      <c r="I1304" s="69" t="s">
        <v>195</v>
      </c>
      <c r="J1304" s="341">
        <v>7.24</v>
      </c>
      <c r="K1304" s="336">
        <f t="shared" si="289"/>
        <v>1093</v>
      </c>
      <c r="L1304" s="247">
        <v>255</v>
      </c>
      <c r="M1304" s="247">
        <v>510</v>
      </c>
      <c r="N1304" s="247">
        <v>102</v>
      </c>
      <c r="O1304" s="247">
        <v>208</v>
      </c>
      <c r="P1304" s="247">
        <v>6</v>
      </c>
      <c r="Q1304" s="247">
        <v>12</v>
      </c>
      <c r="R1304" s="246" t="e">
        <f>IF(L1304="nio",0,IF(L1304&gt;0,L1304*J1304/X1304,0))*VLOOKUP(B1304,'2-Kosten per locatie'!$A$14:$C$56,3,FALSE)</f>
        <v>#DIV/0!</v>
      </c>
      <c r="S1304" s="246" t="e">
        <f>IF(L1304="nio",0,IF(M1304&gt;0,M1304*J1304/Y1304,0))*VLOOKUP(B1304,'2-Kosten per locatie'!$A$14:$C$56,3,FALSE)</f>
        <v>#DIV/0!</v>
      </c>
      <c r="T1304" s="246" t="e">
        <f>IF(L1304="nio",0,IF(N1304&gt;0,N1304*J1304/Z1304,0))*VLOOKUP(B1304,'2-Kosten per locatie'!$A$14:$C$56,3,FALSE)</f>
        <v>#DIV/0!</v>
      </c>
      <c r="U1304" s="246" t="e">
        <f>IF(L1304="nio",0,IF(O1304&gt;0,O1304*J1304/AA1304,0))*VLOOKUP(B1304,'2-Kosten per locatie'!$A$14:$C$56,3,FALSE)</f>
        <v>#DIV/0!</v>
      </c>
      <c r="V1304" s="246" t="e">
        <f>IF(L1304="nio",0,IF(P1304&gt;0,P1304*J1304/Z1304,0))*VLOOKUP(B1304,'2-Kosten per locatie'!$A$14:$C$56,3,FALSE)</f>
        <v>#DIV/0!</v>
      </c>
      <c r="W1304" s="246" t="e">
        <f>IF(L1304="nio",0,IF(Q1304&gt;0,Q1304*J1304/AA1304,0))*VLOOKUP(B1304,'2-Kosten per locatie'!$A$14:$C$56,3,FALSE)</f>
        <v>#DIV/0!</v>
      </c>
      <c r="X1304" s="337">
        <f>IF(L1304="nio",0,IF(L1304&gt;0,VLOOKUP(H1304,'3-Productie normen'!A:L,VLOOKUP(L1304,'3-Productie normen'!$B$35:$C$38,2,FALSE),FALSE)))</f>
        <v>0</v>
      </c>
      <c r="Y1304" s="337">
        <f t="shared" ref="Y1304:Y1367" si="290">IF(M1304&gt;0,X1304*$Y$8,0)</f>
        <v>0</v>
      </c>
      <c r="Z1304" s="337">
        <f t="shared" ref="Z1304:Z1367" si="291">IF((OR(N1304&gt;0,P1304&gt;0)),X1304*$Z$8,0)</f>
        <v>0</v>
      </c>
      <c r="AA1304" s="337">
        <f t="shared" ref="AA1304:AA1367" si="292">IF((OR(O1304&gt;0,Q1304&gt;0)),X1304*$AA$8,0)</f>
        <v>0</v>
      </c>
      <c r="AB1304" s="338" t="str">
        <f>VLOOKUP(H1304,'3-Productie normen'!A:O,12,FALSE)</f>
        <v>S</v>
      </c>
      <c r="AC1304" s="338"/>
      <c r="AE1304" s="339">
        <f t="shared" si="288"/>
        <v>7913.3200000000006</v>
      </c>
    </row>
    <row r="1305" spans="1:31" ht="14.1" customHeight="1">
      <c r="A1305" s="71">
        <v>1305</v>
      </c>
      <c r="B1305" s="298" t="s">
        <v>92</v>
      </c>
      <c r="C1305" s="298" t="s">
        <v>92</v>
      </c>
      <c r="D1305" s="538" t="s">
        <v>1239</v>
      </c>
      <c r="E1305" s="334" t="s">
        <v>1342</v>
      </c>
      <c r="F1305" s="513"/>
      <c r="G1305" s="314" t="s">
        <v>919</v>
      </c>
      <c r="H1305" s="314" t="s">
        <v>141</v>
      </c>
      <c r="I1305" s="69" t="s">
        <v>195</v>
      </c>
      <c r="J1305" s="341">
        <v>12.05</v>
      </c>
      <c r="K1305" s="336">
        <f t="shared" si="289"/>
        <v>0</v>
      </c>
      <c r="L1305" s="247" t="s">
        <v>199</v>
      </c>
      <c r="M1305" s="247"/>
      <c r="N1305" s="247"/>
      <c r="O1305" s="247"/>
      <c r="P1305" s="247"/>
      <c r="Q1305" s="247"/>
      <c r="R1305" s="246">
        <f>IF(L1305="nio",0,IF(L1305&gt;0,L1305*J1305/X1305,0))*VLOOKUP(B1305,'2-Kosten per locatie'!$A$14:$C$56,3,FALSE)</f>
        <v>0</v>
      </c>
      <c r="S1305" s="246">
        <f>IF(L1305="nio",0,IF(M1305&gt;0,M1305*J1305/Y1305,0))*VLOOKUP(B1305,'2-Kosten per locatie'!$A$14:$C$56,3,FALSE)</f>
        <v>0</v>
      </c>
      <c r="T1305" s="246">
        <f>IF(L1305="nio",0,IF(N1305&gt;0,N1305*J1305/Z1305,0))*VLOOKUP(B1305,'2-Kosten per locatie'!$A$14:$C$56,3,FALSE)</f>
        <v>0</v>
      </c>
      <c r="U1305" s="246">
        <f>IF(L1305="nio",0,IF(O1305&gt;0,O1305*J1305/AA1305,0))*VLOOKUP(B1305,'2-Kosten per locatie'!$A$14:$C$56,3,FALSE)</f>
        <v>0</v>
      </c>
      <c r="V1305" s="246">
        <f>IF(L1305="nio",0,IF(P1305&gt;0,P1305*J1305/Z1305,0))*VLOOKUP(B1305,'2-Kosten per locatie'!$A$14:$C$56,3,FALSE)</f>
        <v>0</v>
      </c>
      <c r="W1305" s="246">
        <f>IF(L1305="nio",0,IF(Q1305&gt;0,Q1305*J1305/AA1305,0))*VLOOKUP(B1305,'2-Kosten per locatie'!$A$14:$C$56,3,FALSE)</f>
        <v>0</v>
      </c>
      <c r="X1305" s="337">
        <f>IF(L1305="nio",0,IF(L1305&gt;0,VLOOKUP(H1305,'3-Productie normen'!A:L,VLOOKUP(L1305,'3-Productie normen'!$B$35:$C$38,2,FALSE),FALSE)))</f>
        <v>0</v>
      </c>
      <c r="Y1305" s="337">
        <f t="shared" si="290"/>
        <v>0</v>
      </c>
      <c r="Z1305" s="337">
        <f t="shared" si="291"/>
        <v>0</v>
      </c>
      <c r="AA1305" s="337">
        <f t="shared" si="292"/>
        <v>0</v>
      </c>
      <c r="AB1305" s="338" t="str">
        <f>VLOOKUP(H1305,'3-Productie normen'!A:O,12,FALSE)</f>
        <v>S</v>
      </c>
      <c r="AC1305" s="338"/>
      <c r="AE1305" s="339">
        <f t="shared" si="288"/>
        <v>0</v>
      </c>
    </row>
    <row r="1306" spans="1:31" ht="14.1" customHeight="1">
      <c r="A1306" s="71">
        <v>1306</v>
      </c>
      <c r="B1306" s="298" t="s">
        <v>92</v>
      </c>
      <c r="C1306" s="298" t="s">
        <v>92</v>
      </c>
      <c r="D1306" s="538" t="s">
        <v>1239</v>
      </c>
      <c r="E1306" s="334" t="s">
        <v>1343</v>
      </c>
      <c r="F1306" s="513"/>
      <c r="G1306" s="314" t="s">
        <v>1344</v>
      </c>
      <c r="H1306" s="314" t="s">
        <v>141</v>
      </c>
      <c r="I1306" s="69" t="s">
        <v>195</v>
      </c>
      <c r="J1306" s="341">
        <v>5.7</v>
      </c>
      <c r="K1306" s="336">
        <f t="shared" si="289"/>
        <v>1093</v>
      </c>
      <c r="L1306" s="247">
        <v>255</v>
      </c>
      <c r="M1306" s="247">
        <v>510</v>
      </c>
      <c r="N1306" s="247">
        <v>102</v>
      </c>
      <c r="O1306" s="247">
        <v>208</v>
      </c>
      <c r="P1306" s="247">
        <v>6</v>
      </c>
      <c r="Q1306" s="247">
        <v>12</v>
      </c>
      <c r="R1306" s="246" t="e">
        <f>IF(L1306="nio",0,IF(L1306&gt;0,L1306*J1306/X1306,0))*VLOOKUP(B1306,'2-Kosten per locatie'!$A$14:$C$56,3,FALSE)</f>
        <v>#DIV/0!</v>
      </c>
      <c r="S1306" s="246" t="e">
        <f>IF(L1306="nio",0,IF(M1306&gt;0,M1306*J1306/Y1306,0))*VLOOKUP(B1306,'2-Kosten per locatie'!$A$14:$C$56,3,FALSE)</f>
        <v>#DIV/0!</v>
      </c>
      <c r="T1306" s="246" t="e">
        <f>IF(L1306="nio",0,IF(N1306&gt;0,N1306*J1306/Z1306,0))*VLOOKUP(B1306,'2-Kosten per locatie'!$A$14:$C$56,3,FALSE)</f>
        <v>#DIV/0!</v>
      </c>
      <c r="U1306" s="246" t="e">
        <f>IF(L1306="nio",0,IF(O1306&gt;0,O1306*J1306/AA1306,0))*VLOOKUP(B1306,'2-Kosten per locatie'!$A$14:$C$56,3,FALSE)</f>
        <v>#DIV/0!</v>
      </c>
      <c r="V1306" s="246" t="e">
        <f>IF(L1306="nio",0,IF(P1306&gt;0,P1306*J1306/Z1306,0))*VLOOKUP(B1306,'2-Kosten per locatie'!$A$14:$C$56,3,FALSE)</f>
        <v>#DIV/0!</v>
      </c>
      <c r="W1306" s="246" t="e">
        <f>IF(L1306="nio",0,IF(Q1306&gt;0,Q1306*J1306/AA1306,0))*VLOOKUP(B1306,'2-Kosten per locatie'!$A$14:$C$56,3,FALSE)</f>
        <v>#DIV/0!</v>
      </c>
      <c r="X1306" s="337">
        <f>IF(L1306="nio",0,IF(L1306&gt;0,VLOOKUP(H1306,'3-Productie normen'!A:L,VLOOKUP(L1306,'3-Productie normen'!$B$35:$C$38,2,FALSE),FALSE)))</f>
        <v>0</v>
      </c>
      <c r="Y1306" s="337">
        <f t="shared" si="290"/>
        <v>0</v>
      </c>
      <c r="Z1306" s="337">
        <f t="shared" si="291"/>
        <v>0</v>
      </c>
      <c r="AA1306" s="337">
        <f t="shared" si="292"/>
        <v>0</v>
      </c>
      <c r="AB1306" s="338" t="str">
        <f>VLOOKUP(H1306,'3-Productie normen'!A:O,12,FALSE)</f>
        <v>S</v>
      </c>
      <c r="AC1306" s="338"/>
      <c r="AE1306" s="339">
        <f t="shared" si="288"/>
        <v>6230.1</v>
      </c>
    </row>
    <row r="1307" spans="1:31" ht="14.1" customHeight="1">
      <c r="A1307" s="71">
        <v>1307</v>
      </c>
      <c r="B1307" s="298" t="s">
        <v>92</v>
      </c>
      <c r="C1307" s="298" t="s">
        <v>92</v>
      </c>
      <c r="D1307" s="538" t="s">
        <v>1239</v>
      </c>
      <c r="E1307" s="334" t="s">
        <v>1345</v>
      </c>
      <c r="F1307" s="513"/>
      <c r="G1307" s="314" t="s">
        <v>1315</v>
      </c>
      <c r="H1307" s="314" t="s">
        <v>135</v>
      </c>
      <c r="I1307" s="69" t="s">
        <v>225</v>
      </c>
      <c r="J1307" s="341">
        <v>4</v>
      </c>
      <c r="K1307" s="336">
        <f t="shared" si="289"/>
        <v>255</v>
      </c>
      <c r="L1307" s="247">
        <v>255</v>
      </c>
      <c r="M1307" s="247"/>
      <c r="N1307" s="247"/>
      <c r="O1307" s="247"/>
      <c r="P1307" s="247"/>
      <c r="Q1307" s="247"/>
      <c r="R1307" s="246" t="e">
        <f>IF(L1307="nio",0,IF(L1307&gt;0,L1307*J1307/X1307,0))*VLOOKUP(B1307,'2-Kosten per locatie'!$A$14:$C$56,3,FALSE)</f>
        <v>#DIV/0!</v>
      </c>
      <c r="S1307" s="246">
        <f>IF(L1307="nio",0,IF(M1307&gt;0,M1307*J1307/Y1307,0))*VLOOKUP(B1307,'2-Kosten per locatie'!$A$14:$C$56,3,FALSE)</f>
        <v>0</v>
      </c>
      <c r="T1307" s="246">
        <f>IF(L1307="nio",0,IF(N1307&gt;0,N1307*J1307/Z1307,0))*VLOOKUP(B1307,'2-Kosten per locatie'!$A$14:$C$56,3,FALSE)</f>
        <v>0</v>
      </c>
      <c r="U1307" s="246">
        <f>IF(L1307="nio",0,IF(O1307&gt;0,O1307*J1307/AA1307,0))*VLOOKUP(B1307,'2-Kosten per locatie'!$A$14:$C$56,3,FALSE)</f>
        <v>0</v>
      </c>
      <c r="V1307" s="246">
        <f>IF(L1307="nio",0,IF(P1307&gt;0,P1307*J1307/Z1307,0))*VLOOKUP(B1307,'2-Kosten per locatie'!$A$14:$C$56,3,FALSE)</f>
        <v>0</v>
      </c>
      <c r="W1307" s="246">
        <f>IF(L1307="nio",0,IF(Q1307&gt;0,Q1307*J1307/AA1307,0))*VLOOKUP(B1307,'2-Kosten per locatie'!$A$14:$C$56,3,FALSE)</f>
        <v>0</v>
      </c>
      <c r="X1307" s="337">
        <f>IF(L1307="nio",0,IF(L1307&gt;0,VLOOKUP(H1307,'3-Productie normen'!A:L,VLOOKUP(L1307,'3-Productie normen'!$B$35:$C$38,2,FALSE),FALSE)))</f>
        <v>0</v>
      </c>
      <c r="Y1307" s="337">
        <f t="shared" si="290"/>
        <v>0</v>
      </c>
      <c r="Z1307" s="337">
        <f t="shared" si="291"/>
        <v>0</v>
      </c>
      <c r="AA1307" s="337">
        <f t="shared" si="292"/>
        <v>0</v>
      </c>
      <c r="AB1307" s="338" t="str">
        <f>VLOOKUP(H1307,'3-Productie normen'!A:O,12,FALSE)</f>
        <v>V</v>
      </c>
      <c r="AC1307" s="338"/>
      <c r="AE1307" s="339">
        <f t="shared" si="288"/>
        <v>1020</v>
      </c>
    </row>
    <row r="1308" spans="1:31" ht="14.1" customHeight="1">
      <c r="A1308" s="71">
        <v>1308</v>
      </c>
      <c r="B1308" s="298" t="s">
        <v>92</v>
      </c>
      <c r="C1308" s="298" t="s">
        <v>92</v>
      </c>
      <c r="D1308" s="538" t="s">
        <v>1239</v>
      </c>
      <c r="E1308" s="334" t="s">
        <v>1346</v>
      </c>
      <c r="F1308" s="513"/>
      <c r="G1308" s="314" t="s">
        <v>291</v>
      </c>
      <c r="H1308" s="314" t="s">
        <v>135</v>
      </c>
      <c r="I1308" s="69" t="s">
        <v>225</v>
      </c>
      <c r="J1308" s="341">
        <v>6.45</v>
      </c>
      <c r="K1308" s="336">
        <f t="shared" si="289"/>
        <v>255</v>
      </c>
      <c r="L1308" s="247">
        <v>255</v>
      </c>
      <c r="M1308" s="247"/>
      <c r="N1308" s="247"/>
      <c r="O1308" s="247"/>
      <c r="P1308" s="247"/>
      <c r="Q1308" s="247"/>
      <c r="R1308" s="246" t="e">
        <f>IF(L1308="nio",0,IF(L1308&gt;0,L1308*J1308/X1308,0))*VLOOKUP(B1308,'2-Kosten per locatie'!$A$14:$C$56,3,FALSE)</f>
        <v>#DIV/0!</v>
      </c>
      <c r="S1308" s="246">
        <f>IF(L1308="nio",0,IF(M1308&gt;0,M1308*J1308/Y1308,0))*VLOOKUP(B1308,'2-Kosten per locatie'!$A$14:$C$56,3,FALSE)</f>
        <v>0</v>
      </c>
      <c r="T1308" s="246">
        <f>IF(L1308="nio",0,IF(N1308&gt;0,N1308*J1308/Z1308,0))*VLOOKUP(B1308,'2-Kosten per locatie'!$A$14:$C$56,3,FALSE)</f>
        <v>0</v>
      </c>
      <c r="U1308" s="246">
        <f>IF(L1308="nio",0,IF(O1308&gt;0,O1308*J1308/AA1308,0))*VLOOKUP(B1308,'2-Kosten per locatie'!$A$14:$C$56,3,FALSE)</f>
        <v>0</v>
      </c>
      <c r="V1308" s="246">
        <f>IF(L1308="nio",0,IF(P1308&gt;0,P1308*J1308/Z1308,0))*VLOOKUP(B1308,'2-Kosten per locatie'!$A$14:$C$56,3,FALSE)</f>
        <v>0</v>
      </c>
      <c r="W1308" s="246">
        <f>IF(L1308="nio",0,IF(Q1308&gt;0,Q1308*J1308/AA1308,0))*VLOOKUP(B1308,'2-Kosten per locatie'!$A$14:$C$56,3,FALSE)</f>
        <v>0</v>
      </c>
      <c r="X1308" s="337">
        <f>IF(L1308="nio",0,IF(L1308&gt;0,VLOOKUP(H1308,'3-Productie normen'!A:L,VLOOKUP(L1308,'3-Productie normen'!$B$35:$C$38,2,FALSE),FALSE)))</f>
        <v>0</v>
      </c>
      <c r="Y1308" s="337">
        <f t="shared" si="290"/>
        <v>0</v>
      </c>
      <c r="Z1308" s="337">
        <f t="shared" si="291"/>
        <v>0</v>
      </c>
      <c r="AA1308" s="337">
        <f t="shared" si="292"/>
        <v>0</v>
      </c>
      <c r="AB1308" s="338" t="str">
        <f>VLOOKUP(H1308,'3-Productie normen'!A:O,12,FALSE)</f>
        <v>V</v>
      </c>
      <c r="AC1308" s="338"/>
      <c r="AE1308" s="339">
        <f t="shared" si="288"/>
        <v>1644.75</v>
      </c>
    </row>
    <row r="1309" spans="1:31" ht="14.1" customHeight="1">
      <c r="A1309" s="71">
        <v>1309</v>
      </c>
      <c r="B1309" s="298" t="s">
        <v>92</v>
      </c>
      <c r="C1309" s="298" t="s">
        <v>92</v>
      </c>
      <c r="D1309" s="538" t="s">
        <v>1239</v>
      </c>
      <c r="E1309" s="334" t="s">
        <v>1347</v>
      </c>
      <c r="F1309" s="513"/>
      <c r="G1309" s="314" t="s">
        <v>146</v>
      </c>
      <c r="H1309" s="314" t="s">
        <v>146</v>
      </c>
      <c r="I1309" s="69" t="s">
        <v>332</v>
      </c>
      <c r="J1309" s="341">
        <v>24.54</v>
      </c>
      <c r="K1309" s="336">
        <f t="shared" si="289"/>
        <v>0</v>
      </c>
      <c r="L1309" s="247" t="s">
        <v>199</v>
      </c>
      <c r="M1309" s="247"/>
      <c r="N1309" s="247"/>
      <c r="O1309" s="247"/>
      <c r="P1309" s="247"/>
      <c r="Q1309" s="247"/>
      <c r="R1309" s="246">
        <f>IF(L1309="nio",0,IF(L1309&gt;0,L1309*J1309/X1309,0))*VLOOKUP(B1309,'2-Kosten per locatie'!$A$14:$C$56,3,FALSE)</f>
        <v>0</v>
      </c>
      <c r="S1309" s="246">
        <f>IF(L1309="nio",0,IF(M1309&gt;0,M1309*J1309/Y1309,0))*VLOOKUP(B1309,'2-Kosten per locatie'!$A$14:$C$56,3,FALSE)</f>
        <v>0</v>
      </c>
      <c r="T1309" s="246">
        <f>IF(L1309="nio",0,IF(N1309&gt;0,N1309*J1309/Z1309,0))*VLOOKUP(B1309,'2-Kosten per locatie'!$A$14:$C$56,3,FALSE)</f>
        <v>0</v>
      </c>
      <c r="U1309" s="246">
        <f>IF(L1309="nio",0,IF(O1309&gt;0,O1309*J1309/AA1309,0))*VLOOKUP(B1309,'2-Kosten per locatie'!$A$14:$C$56,3,FALSE)</f>
        <v>0</v>
      </c>
      <c r="V1309" s="246">
        <f>IF(L1309="nio",0,IF(P1309&gt;0,P1309*J1309/Z1309,0))*VLOOKUP(B1309,'2-Kosten per locatie'!$A$14:$C$56,3,FALSE)</f>
        <v>0</v>
      </c>
      <c r="W1309" s="246">
        <f>IF(L1309="nio",0,IF(Q1309&gt;0,Q1309*J1309/AA1309,0))*VLOOKUP(B1309,'2-Kosten per locatie'!$A$14:$C$56,3,FALSE)</f>
        <v>0</v>
      </c>
      <c r="X1309" s="337">
        <f>IF(L1309="nio",0,IF(L1309&gt;0,VLOOKUP(H1309,'3-Productie normen'!A:L,VLOOKUP(L1309,'3-Productie normen'!$B$35:$C$38,2,FALSE),FALSE)))</f>
        <v>0</v>
      </c>
      <c r="Y1309" s="337">
        <f t="shared" si="290"/>
        <v>0</v>
      </c>
      <c r="Z1309" s="337">
        <f t="shared" si="291"/>
        <v>0</v>
      </c>
      <c r="AA1309" s="337">
        <f t="shared" si="292"/>
        <v>0</v>
      </c>
      <c r="AB1309" s="338" t="str">
        <f>VLOOKUP(H1309,'3-Productie normen'!A:O,12,FALSE)</f>
        <v>V</v>
      </c>
      <c r="AC1309" s="338"/>
      <c r="AE1309" s="339">
        <f t="shared" si="288"/>
        <v>0</v>
      </c>
    </row>
    <row r="1310" spans="1:31" ht="14.1" customHeight="1">
      <c r="A1310" s="71">
        <v>1310</v>
      </c>
      <c r="B1310" s="298" t="s">
        <v>92</v>
      </c>
      <c r="C1310" s="298" t="s">
        <v>92</v>
      </c>
      <c r="D1310" s="538" t="s">
        <v>1239</v>
      </c>
      <c r="E1310" s="334" t="s">
        <v>1348</v>
      </c>
      <c r="F1310" s="513"/>
      <c r="G1310" s="314" t="s">
        <v>919</v>
      </c>
      <c r="H1310" s="314" t="s">
        <v>141</v>
      </c>
      <c r="I1310" s="69" t="s">
        <v>195</v>
      </c>
      <c r="J1310" s="341">
        <v>10.57</v>
      </c>
      <c r="K1310" s="336">
        <f t="shared" si="289"/>
        <v>730</v>
      </c>
      <c r="L1310" s="247">
        <v>255</v>
      </c>
      <c r="M1310" s="247">
        <v>255</v>
      </c>
      <c r="N1310" s="247">
        <v>102</v>
      </c>
      <c r="O1310" s="247">
        <v>102</v>
      </c>
      <c r="P1310" s="247">
        <v>8</v>
      </c>
      <c r="Q1310" s="247">
        <v>8</v>
      </c>
      <c r="R1310" s="246" t="e">
        <f>IF(L1310="nio",0,IF(L1310&gt;0,L1310*J1310/X1310,0))*VLOOKUP(B1310,'2-Kosten per locatie'!$A$14:$C$56,3,FALSE)</f>
        <v>#DIV/0!</v>
      </c>
      <c r="S1310" s="246" t="e">
        <f>IF(L1310="nio",0,IF(M1310&gt;0,M1310*J1310/Y1310,0))*VLOOKUP(B1310,'2-Kosten per locatie'!$A$14:$C$56,3,FALSE)</f>
        <v>#DIV/0!</v>
      </c>
      <c r="T1310" s="246" t="e">
        <f>IF(L1310="nio",0,IF(N1310&gt;0,N1310*J1310/Z1310,0))*VLOOKUP(B1310,'2-Kosten per locatie'!$A$14:$C$56,3,FALSE)</f>
        <v>#DIV/0!</v>
      </c>
      <c r="U1310" s="246" t="e">
        <f>IF(L1310="nio",0,IF(O1310&gt;0,O1310*J1310/AA1310,0))*VLOOKUP(B1310,'2-Kosten per locatie'!$A$14:$C$56,3,FALSE)</f>
        <v>#DIV/0!</v>
      </c>
      <c r="V1310" s="246" t="e">
        <f>IF(L1310="nio",0,IF(P1310&gt;0,P1310*J1310/Z1310,0))*VLOOKUP(B1310,'2-Kosten per locatie'!$A$14:$C$56,3,FALSE)</f>
        <v>#DIV/0!</v>
      </c>
      <c r="W1310" s="246" t="e">
        <f>IF(L1310="nio",0,IF(Q1310&gt;0,Q1310*J1310/AA1310,0))*VLOOKUP(B1310,'2-Kosten per locatie'!$A$14:$C$56,3,FALSE)</f>
        <v>#DIV/0!</v>
      </c>
      <c r="X1310" s="337">
        <f>IF(L1310="nio",0,IF(L1310&gt;0,VLOOKUP(H1310,'3-Productie normen'!A:L,VLOOKUP(L1310,'3-Productie normen'!$B$35:$C$38,2,FALSE),FALSE)))</f>
        <v>0</v>
      </c>
      <c r="Y1310" s="337">
        <f t="shared" si="290"/>
        <v>0</v>
      </c>
      <c r="Z1310" s="337">
        <f t="shared" si="291"/>
        <v>0</v>
      </c>
      <c r="AA1310" s="337">
        <f t="shared" si="292"/>
        <v>0</v>
      </c>
      <c r="AB1310" s="338" t="str">
        <f>VLOOKUP(H1310,'3-Productie normen'!A:O,12,FALSE)</f>
        <v>S</v>
      </c>
      <c r="AC1310" s="338"/>
      <c r="AE1310" s="339">
        <f t="shared" si="288"/>
        <v>7716.1</v>
      </c>
    </row>
    <row r="1311" spans="1:31" ht="14.1" customHeight="1">
      <c r="A1311" s="71">
        <v>1311</v>
      </c>
      <c r="B1311" s="298" t="s">
        <v>92</v>
      </c>
      <c r="C1311" s="298" t="s">
        <v>92</v>
      </c>
      <c r="D1311" s="538" t="s">
        <v>1239</v>
      </c>
      <c r="E1311" s="334" t="s">
        <v>1349</v>
      </c>
      <c r="F1311" s="513"/>
      <c r="G1311" s="314" t="s">
        <v>1159</v>
      </c>
      <c r="H1311" s="317" t="s">
        <v>148</v>
      </c>
      <c r="I1311" s="69" t="s">
        <v>332</v>
      </c>
      <c r="J1311" s="341">
        <v>24.26</v>
      </c>
      <c r="K1311" s="336">
        <f t="shared" si="289"/>
        <v>0</v>
      </c>
      <c r="L1311" s="247" t="s">
        <v>199</v>
      </c>
      <c r="M1311" s="247"/>
      <c r="N1311" s="247"/>
      <c r="O1311" s="247"/>
      <c r="P1311" s="247"/>
      <c r="Q1311" s="247"/>
      <c r="R1311" s="246">
        <f>IF(L1311="nio",0,IF(L1311&gt;0,L1311*J1311/X1311,0))*VLOOKUP(B1311,'2-Kosten per locatie'!$A$14:$C$56,3,FALSE)</f>
        <v>0</v>
      </c>
      <c r="S1311" s="246">
        <f>IF(L1311="nio",0,IF(M1311&gt;0,M1311*J1311/Y1311,0))*VLOOKUP(B1311,'2-Kosten per locatie'!$A$14:$C$56,3,FALSE)</f>
        <v>0</v>
      </c>
      <c r="T1311" s="246">
        <f>IF(L1311="nio",0,IF(N1311&gt;0,N1311*J1311/Z1311,0))*VLOOKUP(B1311,'2-Kosten per locatie'!$A$14:$C$56,3,FALSE)</f>
        <v>0</v>
      </c>
      <c r="U1311" s="246">
        <f>IF(L1311="nio",0,IF(O1311&gt;0,O1311*J1311/AA1311,0))*VLOOKUP(B1311,'2-Kosten per locatie'!$A$14:$C$56,3,FALSE)</f>
        <v>0</v>
      </c>
      <c r="V1311" s="246">
        <f>IF(L1311="nio",0,IF(P1311&gt;0,P1311*J1311/Z1311,0))*VLOOKUP(B1311,'2-Kosten per locatie'!$A$14:$C$56,3,FALSE)</f>
        <v>0</v>
      </c>
      <c r="W1311" s="246">
        <f>IF(L1311="nio",0,IF(Q1311&gt;0,Q1311*J1311/AA1311,0))*VLOOKUP(B1311,'2-Kosten per locatie'!$A$14:$C$56,3,FALSE)</f>
        <v>0</v>
      </c>
      <c r="X1311" s="337">
        <f>IF(L1311="nio",0,IF(L1311&gt;0,VLOOKUP(H1311,'3-Productie normen'!A:L,VLOOKUP(L1311,'3-Productie normen'!$B$35:$C$38,2,FALSE),FALSE)))</f>
        <v>0</v>
      </c>
      <c r="Y1311" s="337">
        <f t="shared" si="290"/>
        <v>0</v>
      </c>
      <c r="Z1311" s="337">
        <f t="shared" si="291"/>
        <v>0</v>
      </c>
      <c r="AA1311" s="337">
        <f t="shared" si="292"/>
        <v>0</v>
      </c>
      <c r="AB1311" s="338">
        <f>VLOOKUP(H1311,'3-Productie normen'!A:O,12,FALSE)</f>
        <v>0</v>
      </c>
      <c r="AC1311" s="338"/>
      <c r="AE1311" s="339">
        <f t="shared" si="288"/>
        <v>0</v>
      </c>
    </row>
    <row r="1312" spans="1:31" ht="14.1" customHeight="1">
      <c r="A1312" s="71">
        <v>1312</v>
      </c>
      <c r="B1312" s="298" t="s">
        <v>92</v>
      </c>
      <c r="C1312" s="298" t="s">
        <v>92</v>
      </c>
      <c r="D1312" s="538" t="s">
        <v>1239</v>
      </c>
      <c r="E1312" s="334" t="s">
        <v>1350</v>
      </c>
      <c r="F1312" s="513"/>
      <c r="G1312" s="314" t="s">
        <v>146</v>
      </c>
      <c r="H1312" s="314" t="s">
        <v>146</v>
      </c>
      <c r="I1312" s="69" t="s">
        <v>332</v>
      </c>
      <c r="J1312" s="341">
        <v>71.78</v>
      </c>
      <c r="K1312" s="336">
        <f t="shared" si="289"/>
        <v>0</v>
      </c>
      <c r="L1312" s="247" t="s">
        <v>199</v>
      </c>
      <c r="M1312" s="247"/>
      <c r="N1312" s="247"/>
      <c r="O1312" s="247"/>
      <c r="P1312" s="247"/>
      <c r="Q1312" s="247"/>
      <c r="R1312" s="246">
        <f>IF(L1312="nio",0,IF(L1312&gt;0,L1312*J1312/X1312,0))*VLOOKUP(B1312,'2-Kosten per locatie'!$A$14:$C$56,3,FALSE)</f>
        <v>0</v>
      </c>
      <c r="S1312" s="246">
        <f>IF(L1312="nio",0,IF(M1312&gt;0,M1312*J1312/Y1312,0))*VLOOKUP(B1312,'2-Kosten per locatie'!$A$14:$C$56,3,FALSE)</f>
        <v>0</v>
      </c>
      <c r="T1312" s="246">
        <f>IF(L1312="nio",0,IF(N1312&gt;0,N1312*J1312/Z1312,0))*VLOOKUP(B1312,'2-Kosten per locatie'!$A$14:$C$56,3,FALSE)</f>
        <v>0</v>
      </c>
      <c r="U1312" s="246">
        <f>IF(L1312="nio",0,IF(O1312&gt;0,O1312*J1312/AA1312,0))*VLOOKUP(B1312,'2-Kosten per locatie'!$A$14:$C$56,3,FALSE)</f>
        <v>0</v>
      </c>
      <c r="V1312" s="246">
        <f>IF(L1312="nio",0,IF(P1312&gt;0,P1312*J1312/Z1312,0))*VLOOKUP(B1312,'2-Kosten per locatie'!$A$14:$C$56,3,FALSE)</f>
        <v>0</v>
      </c>
      <c r="W1312" s="246">
        <f>IF(L1312="nio",0,IF(Q1312&gt;0,Q1312*J1312/AA1312,0))*VLOOKUP(B1312,'2-Kosten per locatie'!$A$14:$C$56,3,FALSE)</f>
        <v>0</v>
      </c>
      <c r="X1312" s="337">
        <f>IF(L1312="nio",0,IF(L1312&gt;0,VLOOKUP(H1312,'3-Productie normen'!A:L,VLOOKUP(L1312,'3-Productie normen'!$B$35:$C$38,2,FALSE),FALSE)))</f>
        <v>0</v>
      </c>
      <c r="Y1312" s="337">
        <f t="shared" si="290"/>
        <v>0</v>
      </c>
      <c r="Z1312" s="337">
        <f t="shared" si="291"/>
        <v>0</v>
      </c>
      <c r="AA1312" s="337">
        <f t="shared" si="292"/>
        <v>0</v>
      </c>
      <c r="AB1312" s="338" t="str">
        <f>VLOOKUP(H1312,'3-Productie normen'!A:O,12,FALSE)</f>
        <v>V</v>
      </c>
      <c r="AC1312" s="338"/>
      <c r="AE1312" s="339">
        <f t="shared" si="288"/>
        <v>0</v>
      </c>
    </row>
    <row r="1313" spans="1:31" ht="14.1" customHeight="1">
      <c r="A1313" s="71">
        <v>1313</v>
      </c>
      <c r="B1313" s="298" t="s">
        <v>92</v>
      </c>
      <c r="C1313" s="298" t="s">
        <v>92</v>
      </c>
      <c r="D1313" s="538" t="s">
        <v>1239</v>
      </c>
      <c r="E1313" s="334" t="s">
        <v>1351</v>
      </c>
      <c r="F1313" s="513"/>
      <c r="G1313" s="314" t="s">
        <v>1352</v>
      </c>
      <c r="H1313" s="314" t="s">
        <v>146</v>
      </c>
      <c r="I1313" s="69" t="s">
        <v>195</v>
      </c>
      <c r="J1313" s="341">
        <v>22.54</v>
      </c>
      <c r="K1313" s="336">
        <f t="shared" si="289"/>
        <v>0</v>
      </c>
      <c r="L1313" s="247" t="s">
        <v>199</v>
      </c>
      <c r="M1313" s="247"/>
      <c r="N1313" s="247"/>
      <c r="O1313" s="247"/>
      <c r="P1313" s="247"/>
      <c r="Q1313" s="247"/>
      <c r="R1313" s="246">
        <f>IF(L1313="nio",0,IF(L1313&gt;0,L1313*J1313/X1313,0))*VLOOKUP(B1313,'2-Kosten per locatie'!$A$14:$C$56,3,FALSE)</f>
        <v>0</v>
      </c>
      <c r="S1313" s="246">
        <f>IF(L1313="nio",0,IF(M1313&gt;0,M1313*J1313/Y1313,0))*VLOOKUP(B1313,'2-Kosten per locatie'!$A$14:$C$56,3,FALSE)</f>
        <v>0</v>
      </c>
      <c r="T1313" s="246">
        <f>IF(L1313="nio",0,IF(N1313&gt;0,N1313*J1313/Z1313,0))*VLOOKUP(B1313,'2-Kosten per locatie'!$A$14:$C$56,3,FALSE)</f>
        <v>0</v>
      </c>
      <c r="U1313" s="246">
        <f>IF(L1313="nio",0,IF(O1313&gt;0,O1313*J1313/AA1313,0))*VLOOKUP(B1313,'2-Kosten per locatie'!$A$14:$C$56,3,FALSE)</f>
        <v>0</v>
      </c>
      <c r="V1313" s="246">
        <f>IF(L1313="nio",0,IF(P1313&gt;0,P1313*J1313/Z1313,0))*VLOOKUP(B1313,'2-Kosten per locatie'!$A$14:$C$56,3,FALSE)</f>
        <v>0</v>
      </c>
      <c r="W1313" s="246">
        <f>IF(L1313="nio",0,IF(Q1313&gt;0,Q1313*J1313/AA1313,0))*VLOOKUP(B1313,'2-Kosten per locatie'!$A$14:$C$56,3,FALSE)</f>
        <v>0</v>
      </c>
      <c r="X1313" s="337">
        <f>IF(L1313="nio",0,IF(L1313&gt;0,VLOOKUP(H1313,'3-Productie normen'!A:L,VLOOKUP(L1313,'3-Productie normen'!$B$35:$C$38,2,FALSE),FALSE)))</f>
        <v>0</v>
      </c>
      <c r="Y1313" s="337">
        <f t="shared" si="290"/>
        <v>0</v>
      </c>
      <c r="Z1313" s="337">
        <f t="shared" si="291"/>
        <v>0</v>
      </c>
      <c r="AA1313" s="337">
        <f t="shared" si="292"/>
        <v>0</v>
      </c>
      <c r="AB1313" s="338" t="str">
        <f>VLOOKUP(H1313,'3-Productie normen'!A:O,12,FALSE)</f>
        <v>V</v>
      </c>
      <c r="AC1313" s="338"/>
      <c r="AE1313" s="339">
        <f t="shared" si="288"/>
        <v>0</v>
      </c>
    </row>
    <row r="1314" spans="1:31" ht="14.1" customHeight="1">
      <c r="A1314" s="71">
        <v>1314</v>
      </c>
      <c r="B1314" s="298" t="s">
        <v>92</v>
      </c>
      <c r="C1314" s="298" t="s">
        <v>92</v>
      </c>
      <c r="D1314" s="538" t="s">
        <v>1239</v>
      </c>
      <c r="E1314" s="334" t="s">
        <v>978</v>
      </c>
      <c r="F1314" s="513"/>
      <c r="G1314" s="314" t="s">
        <v>549</v>
      </c>
      <c r="H1314" s="317" t="s">
        <v>148</v>
      </c>
      <c r="I1314" s="69" t="s">
        <v>332</v>
      </c>
      <c r="J1314" s="341">
        <v>11.07</v>
      </c>
      <c r="K1314" s="336">
        <f t="shared" si="289"/>
        <v>0</v>
      </c>
      <c r="L1314" s="247" t="s">
        <v>199</v>
      </c>
      <c r="M1314" s="247"/>
      <c r="N1314" s="247"/>
      <c r="O1314" s="247"/>
      <c r="P1314" s="247"/>
      <c r="Q1314" s="247"/>
      <c r="R1314" s="246">
        <f>IF(L1314="nio",0,IF(L1314&gt;0,L1314*J1314/X1314,0))*VLOOKUP(B1314,'2-Kosten per locatie'!$A$14:$C$56,3,FALSE)</f>
        <v>0</v>
      </c>
      <c r="S1314" s="246">
        <f>IF(L1314="nio",0,IF(M1314&gt;0,M1314*J1314/Y1314,0))*VLOOKUP(B1314,'2-Kosten per locatie'!$A$14:$C$56,3,FALSE)</f>
        <v>0</v>
      </c>
      <c r="T1314" s="246">
        <f>IF(L1314="nio",0,IF(N1314&gt;0,N1314*J1314/Z1314,0))*VLOOKUP(B1314,'2-Kosten per locatie'!$A$14:$C$56,3,FALSE)</f>
        <v>0</v>
      </c>
      <c r="U1314" s="246">
        <f>IF(L1314="nio",0,IF(O1314&gt;0,O1314*J1314/AA1314,0))*VLOOKUP(B1314,'2-Kosten per locatie'!$A$14:$C$56,3,FALSE)</f>
        <v>0</v>
      </c>
      <c r="V1314" s="246">
        <f>IF(L1314="nio",0,IF(P1314&gt;0,P1314*J1314/Z1314,0))*VLOOKUP(B1314,'2-Kosten per locatie'!$A$14:$C$56,3,FALSE)</f>
        <v>0</v>
      </c>
      <c r="W1314" s="246">
        <f>IF(L1314="nio",0,IF(Q1314&gt;0,Q1314*J1314/AA1314,0))*VLOOKUP(B1314,'2-Kosten per locatie'!$A$14:$C$56,3,FALSE)</f>
        <v>0</v>
      </c>
      <c r="X1314" s="337">
        <f>IF(L1314="nio",0,IF(L1314&gt;0,VLOOKUP(H1314,'3-Productie normen'!A:L,VLOOKUP(L1314,'3-Productie normen'!$B$35:$C$38,2,FALSE),FALSE)))</f>
        <v>0</v>
      </c>
      <c r="Y1314" s="337">
        <f t="shared" si="290"/>
        <v>0</v>
      </c>
      <c r="Z1314" s="337">
        <f t="shared" si="291"/>
        <v>0</v>
      </c>
      <c r="AA1314" s="337">
        <f t="shared" si="292"/>
        <v>0</v>
      </c>
      <c r="AB1314" s="338">
        <f>VLOOKUP(H1314,'3-Productie normen'!A:O,12,FALSE)</f>
        <v>0</v>
      </c>
      <c r="AC1314" s="338"/>
      <c r="AE1314" s="339">
        <f t="shared" si="288"/>
        <v>0</v>
      </c>
    </row>
    <row r="1315" spans="1:31" ht="14.1" customHeight="1">
      <c r="A1315" s="71">
        <v>1315</v>
      </c>
      <c r="B1315" s="298" t="s">
        <v>92</v>
      </c>
      <c r="C1315" s="298" t="s">
        <v>92</v>
      </c>
      <c r="D1315" s="538" t="s">
        <v>1239</v>
      </c>
      <c r="E1315" s="334" t="s">
        <v>1353</v>
      </c>
      <c r="F1315" s="513"/>
      <c r="G1315" s="314" t="s">
        <v>1257</v>
      </c>
      <c r="H1315" s="317" t="s">
        <v>148</v>
      </c>
      <c r="I1315" s="69" t="s">
        <v>332</v>
      </c>
      <c r="J1315" s="341">
        <v>8.66</v>
      </c>
      <c r="K1315" s="336">
        <f t="shared" si="289"/>
        <v>0</v>
      </c>
      <c r="L1315" s="247" t="s">
        <v>199</v>
      </c>
      <c r="M1315" s="247"/>
      <c r="N1315" s="247"/>
      <c r="O1315" s="247"/>
      <c r="P1315" s="247"/>
      <c r="Q1315" s="247"/>
      <c r="R1315" s="246">
        <f>IF(L1315="nio",0,IF(L1315&gt;0,L1315*J1315/X1315,0))*VLOOKUP(B1315,'2-Kosten per locatie'!$A$14:$C$56,3,FALSE)</f>
        <v>0</v>
      </c>
      <c r="S1315" s="246">
        <f>IF(L1315="nio",0,IF(M1315&gt;0,M1315*J1315/Y1315,0))*VLOOKUP(B1315,'2-Kosten per locatie'!$A$14:$C$56,3,FALSE)</f>
        <v>0</v>
      </c>
      <c r="T1315" s="246">
        <f>IF(L1315="nio",0,IF(N1315&gt;0,N1315*J1315/Z1315,0))*VLOOKUP(B1315,'2-Kosten per locatie'!$A$14:$C$56,3,FALSE)</f>
        <v>0</v>
      </c>
      <c r="U1315" s="246">
        <f>IF(L1315="nio",0,IF(O1315&gt;0,O1315*J1315/AA1315,0))*VLOOKUP(B1315,'2-Kosten per locatie'!$A$14:$C$56,3,FALSE)</f>
        <v>0</v>
      </c>
      <c r="V1315" s="246">
        <f>IF(L1315="nio",0,IF(P1315&gt;0,P1315*J1315/Z1315,0))*VLOOKUP(B1315,'2-Kosten per locatie'!$A$14:$C$56,3,FALSE)</f>
        <v>0</v>
      </c>
      <c r="W1315" s="246">
        <f>IF(L1315="nio",0,IF(Q1315&gt;0,Q1315*J1315/AA1315,0))*VLOOKUP(B1315,'2-Kosten per locatie'!$A$14:$C$56,3,FALSE)</f>
        <v>0</v>
      </c>
      <c r="X1315" s="337">
        <f>IF(L1315="nio",0,IF(L1315&gt;0,VLOOKUP(H1315,'3-Productie normen'!A:L,VLOOKUP(L1315,'3-Productie normen'!$B$35:$C$38,2,FALSE),FALSE)))</f>
        <v>0</v>
      </c>
      <c r="Y1315" s="337">
        <f t="shared" si="290"/>
        <v>0</v>
      </c>
      <c r="Z1315" s="337">
        <f t="shared" si="291"/>
        <v>0</v>
      </c>
      <c r="AA1315" s="337">
        <f t="shared" si="292"/>
        <v>0</v>
      </c>
      <c r="AB1315" s="338">
        <f>VLOOKUP(H1315,'3-Productie normen'!A:O,12,FALSE)</f>
        <v>0</v>
      </c>
      <c r="AC1315" s="338"/>
      <c r="AE1315" s="339">
        <f t="shared" si="288"/>
        <v>0</v>
      </c>
    </row>
    <row r="1316" spans="1:31" ht="14.1" customHeight="1">
      <c r="A1316" s="71">
        <v>1316</v>
      </c>
      <c r="B1316" s="298" t="s">
        <v>92</v>
      </c>
      <c r="C1316" s="298" t="s">
        <v>92</v>
      </c>
      <c r="D1316" s="538" t="s">
        <v>1239</v>
      </c>
      <c r="E1316" s="334" t="s">
        <v>1354</v>
      </c>
      <c r="F1316" s="513"/>
      <c r="G1316" s="314" t="s">
        <v>554</v>
      </c>
      <c r="H1316" s="317" t="s">
        <v>148</v>
      </c>
      <c r="I1316" s="69" t="s">
        <v>332</v>
      </c>
      <c r="J1316" s="341">
        <v>12.79</v>
      </c>
      <c r="K1316" s="336">
        <f t="shared" si="289"/>
        <v>0</v>
      </c>
      <c r="L1316" s="247" t="s">
        <v>199</v>
      </c>
      <c r="M1316" s="247"/>
      <c r="N1316" s="247"/>
      <c r="O1316" s="247"/>
      <c r="P1316" s="247"/>
      <c r="Q1316" s="247"/>
      <c r="R1316" s="246">
        <f>IF(L1316="nio",0,IF(L1316&gt;0,L1316*J1316/X1316,0))*VLOOKUP(B1316,'2-Kosten per locatie'!$A$14:$C$56,3,FALSE)</f>
        <v>0</v>
      </c>
      <c r="S1316" s="246">
        <f>IF(L1316="nio",0,IF(M1316&gt;0,M1316*J1316/Y1316,0))*VLOOKUP(B1316,'2-Kosten per locatie'!$A$14:$C$56,3,FALSE)</f>
        <v>0</v>
      </c>
      <c r="T1316" s="246">
        <f>IF(L1316="nio",0,IF(N1316&gt;0,N1316*J1316/Z1316,0))*VLOOKUP(B1316,'2-Kosten per locatie'!$A$14:$C$56,3,FALSE)</f>
        <v>0</v>
      </c>
      <c r="U1316" s="246">
        <f>IF(L1316="nio",0,IF(O1316&gt;0,O1316*J1316/AA1316,0))*VLOOKUP(B1316,'2-Kosten per locatie'!$A$14:$C$56,3,FALSE)</f>
        <v>0</v>
      </c>
      <c r="V1316" s="246">
        <f>IF(L1316="nio",0,IF(P1316&gt;0,P1316*J1316/Z1316,0))*VLOOKUP(B1316,'2-Kosten per locatie'!$A$14:$C$56,3,FALSE)</f>
        <v>0</v>
      </c>
      <c r="W1316" s="246">
        <f>IF(L1316="nio",0,IF(Q1316&gt;0,Q1316*J1316/AA1316,0))*VLOOKUP(B1316,'2-Kosten per locatie'!$A$14:$C$56,3,FALSE)</f>
        <v>0</v>
      </c>
      <c r="X1316" s="337">
        <f>IF(L1316="nio",0,IF(L1316&gt;0,VLOOKUP(H1316,'3-Productie normen'!A:L,VLOOKUP(L1316,'3-Productie normen'!$B$35:$C$38,2,FALSE),FALSE)))</f>
        <v>0</v>
      </c>
      <c r="Y1316" s="337">
        <f t="shared" si="290"/>
        <v>0</v>
      </c>
      <c r="Z1316" s="337">
        <f t="shared" si="291"/>
        <v>0</v>
      </c>
      <c r="AA1316" s="337">
        <f t="shared" si="292"/>
        <v>0</v>
      </c>
      <c r="AB1316" s="338">
        <f>VLOOKUP(H1316,'3-Productie normen'!A:O,12,FALSE)</f>
        <v>0</v>
      </c>
      <c r="AC1316" s="338"/>
      <c r="AE1316" s="339">
        <f t="shared" si="288"/>
        <v>0</v>
      </c>
    </row>
    <row r="1317" spans="1:31" ht="14.1" customHeight="1">
      <c r="A1317" s="71">
        <v>1317</v>
      </c>
      <c r="B1317" s="298" t="s">
        <v>92</v>
      </c>
      <c r="C1317" s="298" t="s">
        <v>92</v>
      </c>
      <c r="D1317" s="538" t="s">
        <v>1239</v>
      </c>
      <c r="E1317" s="334" t="s">
        <v>1355</v>
      </c>
      <c r="F1317" s="513"/>
      <c r="G1317" s="314" t="s">
        <v>291</v>
      </c>
      <c r="H1317" s="314" t="s">
        <v>135</v>
      </c>
      <c r="I1317" s="69" t="s">
        <v>225</v>
      </c>
      <c r="J1317" s="341">
        <v>64.11</v>
      </c>
      <c r="K1317" s="336">
        <f t="shared" si="289"/>
        <v>255</v>
      </c>
      <c r="L1317" s="247">
        <v>255</v>
      </c>
      <c r="M1317" s="247"/>
      <c r="N1317" s="247"/>
      <c r="O1317" s="247"/>
      <c r="P1317" s="247"/>
      <c r="Q1317" s="247"/>
      <c r="R1317" s="246" t="e">
        <f>IF(L1317="nio",0,IF(L1317&gt;0,L1317*J1317/X1317,0))*VLOOKUP(B1317,'2-Kosten per locatie'!$A$14:$C$56,3,FALSE)</f>
        <v>#DIV/0!</v>
      </c>
      <c r="S1317" s="246">
        <f>IF(L1317="nio",0,IF(M1317&gt;0,M1317*J1317/Y1317,0))*VLOOKUP(B1317,'2-Kosten per locatie'!$A$14:$C$56,3,FALSE)</f>
        <v>0</v>
      </c>
      <c r="T1317" s="246">
        <f>IF(L1317="nio",0,IF(N1317&gt;0,N1317*J1317/Z1317,0))*VLOOKUP(B1317,'2-Kosten per locatie'!$A$14:$C$56,3,FALSE)</f>
        <v>0</v>
      </c>
      <c r="U1317" s="246">
        <f>IF(L1317="nio",0,IF(O1317&gt;0,O1317*J1317/AA1317,0))*VLOOKUP(B1317,'2-Kosten per locatie'!$A$14:$C$56,3,FALSE)</f>
        <v>0</v>
      </c>
      <c r="V1317" s="246">
        <f>IF(L1317="nio",0,IF(P1317&gt;0,P1317*J1317/Z1317,0))*VLOOKUP(B1317,'2-Kosten per locatie'!$A$14:$C$56,3,FALSE)</f>
        <v>0</v>
      </c>
      <c r="W1317" s="246">
        <f>IF(L1317="nio",0,IF(Q1317&gt;0,Q1317*J1317/AA1317,0))*VLOOKUP(B1317,'2-Kosten per locatie'!$A$14:$C$56,3,FALSE)</f>
        <v>0</v>
      </c>
      <c r="X1317" s="337">
        <f>IF(L1317="nio",0,IF(L1317&gt;0,VLOOKUP(H1317,'3-Productie normen'!A:L,VLOOKUP(L1317,'3-Productie normen'!$B$35:$C$38,2,FALSE),FALSE)))</f>
        <v>0</v>
      </c>
      <c r="Y1317" s="337">
        <f t="shared" si="290"/>
        <v>0</v>
      </c>
      <c r="Z1317" s="337">
        <f t="shared" si="291"/>
        <v>0</v>
      </c>
      <c r="AA1317" s="337">
        <f t="shared" si="292"/>
        <v>0</v>
      </c>
      <c r="AB1317" s="338" t="str">
        <f>VLOOKUP(H1317,'3-Productie normen'!A:O,12,FALSE)</f>
        <v>V</v>
      </c>
      <c r="AC1317" s="338"/>
      <c r="AE1317" s="339">
        <f t="shared" si="288"/>
        <v>16348.05</v>
      </c>
    </row>
    <row r="1318" spans="1:31" ht="14.1" customHeight="1">
      <c r="A1318" s="71">
        <v>1318</v>
      </c>
      <c r="B1318" s="298" t="s">
        <v>92</v>
      </c>
      <c r="C1318" s="298" t="s">
        <v>92</v>
      </c>
      <c r="D1318" s="538" t="s">
        <v>1239</v>
      </c>
      <c r="E1318" s="334" t="s">
        <v>1356</v>
      </c>
      <c r="F1318" s="513"/>
      <c r="G1318" s="314" t="s">
        <v>310</v>
      </c>
      <c r="H1318" s="314" t="s">
        <v>128</v>
      </c>
      <c r="I1318" s="69" t="s">
        <v>225</v>
      </c>
      <c r="J1318" s="341">
        <v>23.89</v>
      </c>
      <c r="K1318" s="336">
        <f t="shared" si="289"/>
        <v>255</v>
      </c>
      <c r="L1318" s="247">
        <v>255</v>
      </c>
      <c r="M1318" s="247"/>
      <c r="N1318" s="247"/>
      <c r="O1318" s="247"/>
      <c r="P1318" s="247"/>
      <c r="Q1318" s="247"/>
      <c r="R1318" s="246" t="e">
        <f>IF(L1318="nio",0,IF(L1318&gt;0,L1318*J1318/X1318,0))*VLOOKUP(B1318,'2-Kosten per locatie'!$A$14:$C$56,3,FALSE)</f>
        <v>#DIV/0!</v>
      </c>
      <c r="S1318" s="246">
        <f>IF(L1318="nio",0,IF(M1318&gt;0,M1318*J1318/Y1318,0))*VLOOKUP(B1318,'2-Kosten per locatie'!$A$14:$C$56,3,FALSE)</f>
        <v>0</v>
      </c>
      <c r="T1318" s="246">
        <f>IF(L1318="nio",0,IF(N1318&gt;0,N1318*J1318/Z1318,0))*VLOOKUP(B1318,'2-Kosten per locatie'!$A$14:$C$56,3,FALSE)</f>
        <v>0</v>
      </c>
      <c r="U1318" s="246">
        <f>IF(L1318="nio",0,IF(O1318&gt;0,O1318*J1318/AA1318,0))*VLOOKUP(B1318,'2-Kosten per locatie'!$A$14:$C$56,3,FALSE)</f>
        <v>0</v>
      </c>
      <c r="V1318" s="246">
        <f>IF(L1318="nio",0,IF(P1318&gt;0,P1318*J1318/Z1318,0))*VLOOKUP(B1318,'2-Kosten per locatie'!$A$14:$C$56,3,FALSE)</f>
        <v>0</v>
      </c>
      <c r="W1318" s="246">
        <f>IF(L1318="nio",0,IF(Q1318&gt;0,Q1318*J1318/AA1318,0))*VLOOKUP(B1318,'2-Kosten per locatie'!$A$14:$C$56,3,FALSE)</f>
        <v>0</v>
      </c>
      <c r="X1318" s="337">
        <f>IF(L1318="nio",0,IF(L1318&gt;0,VLOOKUP(H1318,'3-Productie normen'!A:L,VLOOKUP(L1318,'3-Productie normen'!$B$35:$C$38,2,FALSE),FALSE)))</f>
        <v>0</v>
      </c>
      <c r="Y1318" s="337">
        <f t="shared" si="290"/>
        <v>0</v>
      </c>
      <c r="Z1318" s="337">
        <f t="shared" si="291"/>
        <v>0</v>
      </c>
      <c r="AA1318" s="337">
        <f t="shared" si="292"/>
        <v>0</v>
      </c>
      <c r="AB1318" s="338" t="str">
        <f>VLOOKUP(H1318,'3-Productie normen'!A:O,12,FALSE)</f>
        <v>B</v>
      </c>
      <c r="AC1318" s="338"/>
      <c r="AE1318" s="339">
        <f t="shared" si="288"/>
        <v>6091.95</v>
      </c>
    </row>
    <row r="1319" spans="1:31" ht="14.1" customHeight="1">
      <c r="A1319" s="71">
        <v>1319</v>
      </c>
      <c r="B1319" s="298" t="s">
        <v>92</v>
      </c>
      <c r="C1319" s="298" t="s">
        <v>92</v>
      </c>
      <c r="D1319" s="538" t="s">
        <v>1239</v>
      </c>
      <c r="E1319" s="334" t="s">
        <v>1357</v>
      </c>
      <c r="F1319" s="513"/>
      <c r="G1319" s="314" t="s">
        <v>310</v>
      </c>
      <c r="H1319" s="314" t="s">
        <v>128</v>
      </c>
      <c r="I1319" s="69" t="s">
        <v>225</v>
      </c>
      <c r="J1319" s="341">
        <v>23.83</v>
      </c>
      <c r="K1319" s="336">
        <f t="shared" si="289"/>
        <v>255</v>
      </c>
      <c r="L1319" s="247">
        <v>255</v>
      </c>
      <c r="M1319" s="247"/>
      <c r="N1319" s="247"/>
      <c r="O1319" s="247"/>
      <c r="P1319" s="247"/>
      <c r="Q1319" s="247"/>
      <c r="R1319" s="246" t="e">
        <f>IF(L1319="nio",0,IF(L1319&gt;0,L1319*J1319/X1319,0))*VLOOKUP(B1319,'2-Kosten per locatie'!$A$14:$C$56,3,FALSE)</f>
        <v>#DIV/0!</v>
      </c>
      <c r="S1319" s="246">
        <f>IF(L1319="nio",0,IF(M1319&gt;0,M1319*J1319/Y1319,0))*VLOOKUP(B1319,'2-Kosten per locatie'!$A$14:$C$56,3,FALSE)</f>
        <v>0</v>
      </c>
      <c r="T1319" s="246">
        <f>IF(L1319="nio",0,IF(N1319&gt;0,N1319*J1319/Z1319,0))*VLOOKUP(B1319,'2-Kosten per locatie'!$A$14:$C$56,3,FALSE)</f>
        <v>0</v>
      </c>
      <c r="U1319" s="246">
        <f>IF(L1319="nio",0,IF(O1319&gt;0,O1319*J1319/AA1319,0))*VLOOKUP(B1319,'2-Kosten per locatie'!$A$14:$C$56,3,FALSE)</f>
        <v>0</v>
      </c>
      <c r="V1319" s="246">
        <f>IF(L1319="nio",0,IF(P1319&gt;0,P1319*J1319/Z1319,0))*VLOOKUP(B1319,'2-Kosten per locatie'!$A$14:$C$56,3,FALSE)</f>
        <v>0</v>
      </c>
      <c r="W1319" s="246">
        <f>IF(L1319="nio",0,IF(Q1319&gt;0,Q1319*J1319/AA1319,0))*VLOOKUP(B1319,'2-Kosten per locatie'!$A$14:$C$56,3,FALSE)</f>
        <v>0</v>
      </c>
      <c r="X1319" s="337">
        <f>IF(L1319="nio",0,IF(L1319&gt;0,VLOOKUP(H1319,'3-Productie normen'!A:L,VLOOKUP(L1319,'3-Productie normen'!$B$35:$C$38,2,FALSE),FALSE)))</f>
        <v>0</v>
      </c>
      <c r="Y1319" s="337">
        <f t="shared" si="290"/>
        <v>0</v>
      </c>
      <c r="Z1319" s="337">
        <f t="shared" si="291"/>
        <v>0</v>
      </c>
      <c r="AA1319" s="337">
        <f t="shared" si="292"/>
        <v>0</v>
      </c>
      <c r="AB1319" s="338" t="str">
        <f>VLOOKUP(H1319,'3-Productie normen'!A:O,12,FALSE)</f>
        <v>B</v>
      </c>
      <c r="AC1319" s="338"/>
      <c r="AE1319" s="339">
        <f t="shared" si="288"/>
        <v>6076.65</v>
      </c>
    </row>
    <row r="1320" spans="1:31" ht="14.1" customHeight="1">
      <c r="A1320" s="71">
        <v>1320</v>
      </c>
      <c r="B1320" s="298" t="s">
        <v>92</v>
      </c>
      <c r="C1320" s="298" t="s">
        <v>92</v>
      </c>
      <c r="D1320" s="538" t="s">
        <v>1239</v>
      </c>
      <c r="E1320" s="334" t="s">
        <v>1358</v>
      </c>
      <c r="F1320" s="513"/>
      <c r="G1320" s="314" t="s">
        <v>310</v>
      </c>
      <c r="H1320" s="314" t="s">
        <v>128</v>
      </c>
      <c r="I1320" s="69" t="s">
        <v>225</v>
      </c>
      <c r="J1320" s="341">
        <v>23.83</v>
      </c>
      <c r="K1320" s="336">
        <f t="shared" si="289"/>
        <v>255</v>
      </c>
      <c r="L1320" s="247">
        <v>255</v>
      </c>
      <c r="M1320" s="247"/>
      <c r="N1320" s="247"/>
      <c r="O1320" s="247"/>
      <c r="P1320" s="247"/>
      <c r="Q1320" s="247"/>
      <c r="R1320" s="246" t="e">
        <f>IF(L1320="nio",0,IF(L1320&gt;0,L1320*J1320/X1320,0))*VLOOKUP(B1320,'2-Kosten per locatie'!$A$14:$C$56,3,FALSE)</f>
        <v>#DIV/0!</v>
      </c>
      <c r="S1320" s="246">
        <f>IF(L1320="nio",0,IF(M1320&gt;0,M1320*J1320/Y1320,0))*VLOOKUP(B1320,'2-Kosten per locatie'!$A$14:$C$56,3,FALSE)</f>
        <v>0</v>
      </c>
      <c r="T1320" s="246">
        <f>IF(L1320="nio",0,IF(N1320&gt;0,N1320*J1320/Z1320,0))*VLOOKUP(B1320,'2-Kosten per locatie'!$A$14:$C$56,3,FALSE)</f>
        <v>0</v>
      </c>
      <c r="U1320" s="246">
        <f>IF(L1320="nio",0,IF(O1320&gt;0,O1320*J1320/AA1320,0))*VLOOKUP(B1320,'2-Kosten per locatie'!$A$14:$C$56,3,FALSE)</f>
        <v>0</v>
      </c>
      <c r="V1320" s="246">
        <f>IF(L1320="nio",0,IF(P1320&gt;0,P1320*J1320/Z1320,0))*VLOOKUP(B1320,'2-Kosten per locatie'!$A$14:$C$56,3,FALSE)</f>
        <v>0</v>
      </c>
      <c r="W1320" s="246">
        <f>IF(L1320="nio",0,IF(Q1320&gt;0,Q1320*J1320/AA1320,0))*VLOOKUP(B1320,'2-Kosten per locatie'!$A$14:$C$56,3,FALSE)</f>
        <v>0</v>
      </c>
      <c r="X1320" s="337">
        <f>IF(L1320="nio",0,IF(L1320&gt;0,VLOOKUP(H1320,'3-Productie normen'!A:L,VLOOKUP(L1320,'3-Productie normen'!$B$35:$C$38,2,FALSE),FALSE)))</f>
        <v>0</v>
      </c>
      <c r="Y1320" s="337">
        <f t="shared" si="290"/>
        <v>0</v>
      </c>
      <c r="Z1320" s="337">
        <f t="shared" si="291"/>
        <v>0</v>
      </c>
      <c r="AA1320" s="337">
        <f t="shared" si="292"/>
        <v>0</v>
      </c>
      <c r="AB1320" s="338" t="str">
        <f>VLOOKUP(H1320,'3-Productie normen'!A:O,12,FALSE)</f>
        <v>B</v>
      </c>
      <c r="AC1320" s="338"/>
      <c r="AE1320" s="339">
        <f t="shared" si="288"/>
        <v>6076.65</v>
      </c>
    </row>
    <row r="1321" spans="1:31" ht="14.1" customHeight="1">
      <c r="A1321" s="71">
        <v>1321</v>
      </c>
      <c r="B1321" s="298" t="s">
        <v>92</v>
      </c>
      <c r="C1321" s="298" t="s">
        <v>92</v>
      </c>
      <c r="D1321" s="538" t="s">
        <v>1239</v>
      </c>
      <c r="E1321" s="334" t="s">
        <v>1359</v>
      </c>
      <c r="F1321" s="513"/>
      <c r="G1321" s="314" t="s">
        <v>310</v>
      </c>
      <c r="H1321" s="314" t="s">
        <v>128</v>
      </c>
      <c r="I1321" s="69" t="s">
        <v>225</v>
      </c>
      <c r="J1321" s="341">
        <v>23.83</v>
      </c>
      <c r="K1321" s="336">
        <f t="shared" si="289"/>
        <v>255</v>
      </c>
      <c r="L1321" s="247">
        <v>255</v>
      </c>
      <c r="M1321" s="247"/>
      <c r="N1321" s="247"/>
      <c r="O1321" s="247"/>
      <c r="P1321" s="247"/>
      <c r="Q1321" s="247"/>
      <c r="R1321" s="246" t="e">
        <f>IF(L1321="nio",0,IF(L1321&gt;0,L1321*J1321/X1321,0))*VLOOKUP(B1321,'2-Kosten per locatie'!$A$14:$C$56,3,FALSE)</f>
        <v>#DIV/0!</v>
      </c>
      <c r="S1321" s="246">
        <f>IF(L1321="nio",0,IF(M1321&gt;0,M1321*J1321/Y1321,0))*VLOOKUP(B1321,'2-Kosten per locatie'!$A$14:$C$56,3,FALSE)</f>
        <v>0</v>
      </c>
      <c r="T1321" s="246">
        <f>IF(L1321="nio",0,IF(N1321&gt;0,N1321*J1321/Z1321,0))*VLOOKUP(B1321,'2-Kosten per locatie'!$A$14:$C$56,3,FALSE)</f>
        <v>0</v>
      </c>
      <c r="U1321" s="246">
        <f>IF(L1321="nio",0,IF(O1321&gt;0,O1321*J1321/AA1321,0))*VLOOKUP(B1321,'2-Kosten per locatie'!$A$14:$C$56,3,FALSE)</f>
        <v>0</v>
      </c>
      <c r="V1321" s="246">
        <f>IF(L1321="nio",0,IF(P1321&gt;0,P1321*J1321/Z1321,0))*VLOOKUP(B1321,'2-Kosten per locatie'!$A$14:$C$56,3,FALSE)</f>
        <v>0</v>
      </c>
      <c r="W1321" s="246">
        <f>IF(L1321="nio",0,IF(Q1321&gt;0,Q1321*J1321/AA1321,0))*VLOOKUP(B1321,'2-Kosten per locatie'!$A$14:$C$56,3,FALSE)</f>
        <v>0</v>
      </c>
      <c r="X1321" s="337">
        <f>IF(L1321="nio",0,IF(L1321&gt;0,VLOOKUP(H1321,'3-Productie normen'!A:L,VLOOKUP(L1321,'3-Productie normen'!$B$35:$C$38,2,FALSE),FALSE)))</f>
        <v>0</v>
      </c>
      <c r="Y1321" s="337">
        <f t="shared" si="290"/>
        <v>0</v>
      </c>
      <c r="Z1321" s="337">
        <f t="shared" si="291"/>
        <v>0</v>
      </c>
      <c r="AA1321" s="337">
        <f t="shared" si="292"/>
        <v>0</v>
      </c>
      <c r="AB1321" s="338" t="str">
        <f>VLOOKUP(H1321,'3-Productie normen'!A:O,12,FALSE)</f>
        <v>B</v>
      </c>
      <c r="AC1321" s="338"/>
      <c r="AE1321" s="339">
        <f t="shared" si="288"/>
        <v>6076.65</v>
      </c>
    </row>
    <row r="1322" spans="1:31" ht="14.1" customHeight="1">
      <c r="A1322" s="71">
        <v>1322</v>
      </c>
      <c r="B1322" s="298" t="s">
        <v>92</v>
      </c>
      <c r="C1322" s="298" t="s">
        <v>92</v>
      </c>
      <c r="D1322" s="538" t="s">
        <v>1239</v>
      </c>
      <c r="E1322" s="334" t="s">
        <v>1360</v>
      </c>
      <c r="F1322" s="513"/>
      <c r="G1322" s="314" t="s">
        <v>310</v>
      </c>
      <c r="H1322" s="314" t="s">
        <v>128</v>
      </c>
      <c r="I1322" s="69" t="s">
        <v>225</v>
      </c>
      <c r="J1322" s="341">
        <v>25.15</v>
      </c>
      <c r="K1322" s="336">
        <f t="shared" si="289"/>
        <v>255</v>
      </c>
      <c r="L1322" s="247">
        <v>255</v>
      </c>
      <c r="M1322" s="247"/>
      <c r="N1322" s="247"/>
      <c r="O1322" s="247"/>
      <c r="P1322" s="247"/>
      <c r="Q1322" s="247"/>
      <c r="R1322" s="246" t="e">
        <f>IF(L1322="nio",0,IF(L1322&gt;0,L1322*J1322/X1322,0))*VLOOKUP(B1322,'2-Kosten per locatie'!$A$14:$C$56,3,FALSE)</f>
        <v>#DIV/0!</v>
      </c>
      <c r="S1322" s="246">
        <f>IF(L1322="nio",0,IF(M1322&gt;0,M1322*J1322/Y1322,0))*VLOOKUP(B1322,'2-Kosten per locatie'!$A$14:$C$56,3,FALSE)</f>
        <v>0</v>
      </c>
      <c r="T1322" s="246">
        <f>IF(L1322="nio",0,IF(N1322&gt;0,N1322*J1322/Z1322,0))*VLOOKUP(B1322,'2-Kosten per locatie'!$A$14:$C$56,3,FALSE)</f>
        <v>0</v>
      </c>
      <c r="U1322" s="246">
        <f>IF(L1322="nio",0,IF(O1322&gt;0,O1322*J1322/AA1322,0))*VLOOKUP(B1322,'2-Kosten per locatie'!$A$14:$C$56,3,FALSE)</f>
        <v>0</v>
      </c>
      <c r="V1322" s="246">
        <f>IF(L1322="nio",0,IF(P1322&gt;0,P1322*J1322/Z1322,0))*VLOOKUP(B1322,'2-Kosten per locatie'!$A$14:$C$56,3,FALSE)</f>
        <v>0</v>
      </c>
      <c r="W1322" s="246">
        <f>IF(L1322="nio",0,IF(Q1322&gt;0,Q1322*J1322/AA1322,0))*VLOOKUP(B1322,'2-Kosten per locatie'!$A$14:$C$56,3,FALSE)</f>
        <v>0</v>
      </c>
      <c r="X1322" s="337">
        <f>IF(L1322="nio",0,IF(L1322&gt;0,VLOOKUP(H1322,'3-Productie normen'!A:L,VLOOKUP(L1322,'3-Productie normen'!$B$35:$C$38,2,FALSE),FALSE)))</f>
        <v>0</v>
      </c>
      <c r="Y1322" s="337">
        <f t="shared" si="290"/>
        <v>0</v>
      </c>
      <c r="Z1322" s="337">
        <f t="shared" si="291"/>
        <v>0</v>
      </c>
      <c r="AA1322" s="337">
        <f t="shared" si="292"/>
        <v>0</v>
      </c>
      <c r="AB1322" s="338" t="str">
        <f>VLOOKUP(H1322,'3-Productie normen'!A:O,12,FALSE)</f>
        <v>B</v>
      </c>
      <c r="AC1322" s="338"/>
      <c r="AE1322" s="339">
        <f t="shared" si="288"/>
        <v>6413.25</v>
      </c>
    </row>
    <row r="1323" spans="1:31" ht="14.1" customHeight="1">
      <c r="A1323" s="71">
        <v>1323</v>
      </c>
      <c r="B1323" s="298" t="s">
        <v>92</v>
      </c>
      <c r="C1323" s="298" t="s">
        <v>92</v>
      </c>
      <c r="D1323" s="538" t="s">
        <v>1239</v>
      </c>
      <c r="E1323" s="334" t="s">
        <v>1361</v>
      </c>
      <c r="F1323" s="513"/>
      <c r="G1323" s="314" t="s">
        <v>310</v>
      </c>
      <c r="H1323" s="314" t="s">
        <v>128</v>
      </c>
      <c r="I1323" s="69" t="s">
        <v>225</v>
      </c>
      <c r="J1323" s="341">
        <v>17.72</v>
      </c>
      <c r="K1323" s="336">
        <f t="shared" si="289"/>
        <v>255</v>
      </c>
      <c r="L1323" s="247">
        <v>255</v>
      </c>
      <c r="M1323" s="247"/>
      <c r="N1323" s="247"/>
      <c r="O1323" s="247"/>
      <c r="P1323" s="247"/>
      <c r="Q1323" s="247"/>
      <c r="R1323" s="246" t="e">
        <f>IF(L1323="nio",0,IF(L1323&gt;0,L1323*J1323/X1323,0))*VLOOKUP(B1323,'2-Kosten per locatie'!$A$14:$C$56,3,FALSE)</f>
        <v>#DIV/0!</v>
      </c>
      <c r="S1323" s="246">
        <f>IF(L1323="nio",0,IF(M1323&gt;0,M1323*J1323/Y1323,0))*VLOOKUP(B1323,'2-Kosten per locatie'!$A$14:$C$56,3,FALSE)</f>
        <v>0</v>
      </c>
      <c r="T1323" s="246">
        <f>IF(L1323="nio",0,IF(N1323&gt;0,N1323*J1323/Z1323,0))*VLOOKUP(B1323,'2-Kosten per locatie'!$A$14:$C$56,3,FALSE)</f>
        <v>0</v>
      </c>
      <c r="U1323" s="246">
        <f>IF(L1323="nio",0,IF(O1323&gt;0,O1323*J1323/AA1323,0))*VLOOKUP(B1323,'2-Kosten per locatie'!$A$14:$C$56,3,FALSE)</f>
        <v>0</v>
      </c>
      <c r="V1323" s="246">
        <f>IF(L1323="nio",0,IF(P1323&gt;0,P1323*J1323/Z1323,0))*VLOOKUP(B1323,'2-Kosten per locatie'!$A$14:$C$56,3,FALSE)</f>
        <v>0</v>
      </c>
      <c r="W1323" s="246">
        <f>IF(L1323="nio",0,IF(Q1323&gt;0,Q1323*J1323/AA1323,0))*VLOOKUP(B1323,'2-Kosten per locatie'!$A$14:$C$56,3,FALSE)</f>
        <v>0</v>
      </c>
      <c r="X1323" s="337">
        <f>IF(L1323="nio",0,IF(L1323&gt;0,VLOOKUP(H1323,'3-Productie normen'!A:L,VLOOKUP(L1323,'3-Productie normen'!$B$35:$C$38,2,FALSE),FALSE)))</f>
        <v>0</v>
      </c>
      <c r="Y1323" s="337">
        <f t="shared" si="290"/>
        <v>0</v>
      </c>
      <c r="Z1323" s="337">
        <f t="shared" si="291"/>
        <v>0</v>
      </c>
      <c r="AA1323" s="337">
        <f t="shared" si="292"/>
        <v>0</v>
      </c>
      <c r="AB1323" s="338" t="str">
        <f>VLOOKUP(H1323,'3-Productie normen'!A:O,12,FALSE)</f>
        <v>B</v>
      </c>
      <c r="AC1323" s="338"/>
      <c r="AE1323" s="339">
        <f t="shared" si="288"/>
        <v>4518.5999999999995</v>
      </c>
    </row>
    <row r="1324" spans="1:31" ht="14.1" customHeight="1">
      <c r="A1324" s="71">
        <v>1324</v>
      </c>
      <c r="B1324" s="298" t="s">
        <v>92</v>
      </c>
      <c r="C1324" s="298" t="s">
        <v>92</v>
      </c>
      <c r="D1324" s="538" t="s">
        <v>1239</v>
      </c>
      <c r="E1324" s="334" t="s">
        <v>1362</v>
      </c>
      <c r="F1324" s="513"/>
      <c r="G1324" s="314" t="s">
        <v>633</v>
      </c>
      <c r="H1324" s="314" t="s">
        <v>128</v>
      </c>
      <c r="I1324" s="69" t="s">
        <v>225</v>
      </c>
      <c r="J1324" s="341">
        <v>23.46</v>
      </c>
      <c r="K1324" s="336">
        <f t="shared" si="289"/>
        <v>255</v>
      </c>
      <c r="L1324" s="247">
        <v>255</v>
      </c>
      <c r="M1324" s="247"/>
      <c r="N1324" s="247"/>
      <c r="O1324" s="247"/>
      <c r="P1324" s="247"/>
      <c r="Q1324" s="247"/>
      <c r="R1324" s="246" t="e">
        <f>IF(L1324="nio",0,IF(L1324&gt;0,L1324*J1324/X1324,0))*VLOOKUP(B1324,'2-Kosten per locatie'!$A$14:$C$56,3,FALSE)</f>
        <v>#DIV/0!</v>
      </c>
      <c r="S1324" s="246">
        <f>IF(L1324="nio",0,IF(M1324&gt;0,M1324*J1324/Y1324,0))*VLOOKUP(B1324,'2-Kosten per locatie'!$A$14:$C$56,3,FALSE)</f>
        <v>0</v>
      </c>
      <c r="T1324" s="246">
        <f>IF(L1324="nio",0,IF(N1324&gt;0,N1324*J1324/Z1324,0))*VLOOKUP(B1324,'2-Kosten per locatie'!$A$14:$C$56,3,FALSE)</f>
        <v>0</v>
      </c>
      <c r="U1324" s="246">
        <f>IF(L1324="nio",0,IF(O1324&gt;0,O1324*J1324/AA1324,0))*VLOOKUP(B1324,'2-Kosten per locatie'!$A$14:$C$56,3,FALSE)</f>
        <v>0</v>
      </c>
      <c r="V1324" s="246">
        <f>IF(L1324="nio",0,IF(P1324&gt;0,P1324*J1324/Z1324,0))*VLOOKUP(B1324,'2-Kosten per locatie'!$A$14:$C$56,3,FALSE)</f>
        <v>0</v>
      </c>
      <c r="W1324" s="246">
        <f>IF(L1324="nio",0,IF(Q1324&gt;0,Q1324*J1324/AA1324,0))*VLOOKUP(B1324,'2-Kosten per locatie'!$A$14:$C$56,3,FALSE)</f>
        <v>0</v>
      </c>
      <c r="X1324" s="337">
        <f>IF(L1324="nio",0,IF(L1324&gt;0,VLOOKUP(H1324,'3-Productie normen'!A:L,VLOOKUP(L1324,'3-Productie normen'!$B$35:$C$38,2,FALSE),FALSE)))</f>
        <v>0</v>
      </c>
      <c r="Y1324" s="337">
        <f t="shared" si="290"/>
        <v>0</v>
      </c>
      <c r="Z1324" s="337">
        <f t="shared" si="291"/>
        <v>0</v>
      </c>
      <c r="AA1324" s="337">
        <f t="shared" si="292"/>
        <v>0</v>
      </c>
      <c r="AB1324" s="338" t="str">
        <f>VLOOKUP(H1324,'3-Productie normen'!A:O,12,FALSE)</f>
        <v>B</v>
      </c>
      <c r="AC1324" s="338"/>
      <c r="AE1324" s="339">
        <f t="shared" si="288"/>
        <v>5982.3</v>
      </c>
    </row>
    <row r="1325" spans="1:31" ht="14.1" customHeight="1">
      <c r="A1325" s="71">
        <v>1325</v>
      </c>
      <c r="B1325" s="298" t="s">
        <v>92</v>
      </c>
      <c r="C1325" s="298" t="s">
        <v>92</v>
      </c>
      <c r="D1325" s="538" t="s">
        <v>1363</v>
      </c>
      <c r="E1325" s="334" t="s">
        <v>753</v>
      </c>
      <c r="F1325" s="513"/>
      <c r="G1325" s="314" t="s">
        <v>1364</v>
      </c>
      <c r="H1325" s="314" t="s">
        <v>139</v>
      </c>
      <c r="I1325" s="69" t="s">
        <v>225</v>
      </c>
      <c r="J1325" s="341">
        <v>298.73</v>
      </c>
      <c r="K1325" s="336">
        <f t="shared" si="289"/>
        <v>255</v>
      </c>
      <c r="L1325" s="247">
        <v>255</v>
      </c>
      <c r="M1325" s="247"/>
      <c r="N1325" s="247"/>
      <c r="O1325" s="247"/>
      <c r="P1325" s="247"/>
      <c r="Q1325" s="247"/>
      <c r="R1325" s="246" t="e">
        <f>IF(L1325="nio",0,IF(L1325&gt;0,L1325*J1325/X1325,0))*VLOOKUP(B1325,'2-Kosten per locatie'!$A$14:$C$56,3,FALSE)</f>
        <v>#DIV/0!</v>
      </c>
      <c r="S1325" s="246">
        <f>IF(L1325="nio",0,IF(M1325&gt;0,M1325*J1325/Y1325,0))*VLOOKUP(B1325,'2-Kosten per locatie'!$A$14:$C$56,3,FALSE)</f>
        <v>0</v>
      </c>
      <c r="T1325" s="246">
        <f>IF(L1325="nio",0,IF(N1325&gt;0,N1325*J1325/Z1325,0))*VLOOKUP(B1325,'2-Kosten per locatie'!$A$14:$C$56,3,FALSE)</f>
        <v>0</v>
      </c>
      <c r="U1325" s="246">
        <f>IF(L1325="nio",0,IF(O1325&gt;0,O1325*J1325/AA1325,0))*VLOOKUP(B1325,'2-Kosten per locatie'!$A$14:$C$56,3,FALSE)</f>
        <v>0</v>
      </c>
      <c r="V1325" s="246">
        <f>IF(L1325="nio",0,IF(P1325&gt;0,P1325*J1325/Z1325,0))*VLOOKUP(B1325,'2-Kosten per locatie'!$A$14:$C$56,3,FALSE)</f>
        <v>0</v>
      </c>
      <c r="W1325" s="246">
        <f>IF(L1325="nio",0,IF(Q1325&gt;0,Q1325*J1325/AA1325,0))*VLOOKUP(B1325,'2-Kosten per locatie'!$A$14:$C$56,3,FALSE)</f>
        <v>0</v>
      </c>
      <c r="X1325" s="337">
        <f>IF(L1325="nio",0,IF(L1325&gt;0,VLOOKUP(H1325,'3-Productie normen'!A:L,VLOOKUP(L1325,'3-Productie normen'!$B$35:$C$38,2,FALSE),FALSE)))</f>
        <v>0</v>
      </c>
      <c r="Y1325" s="337">
        <f t="shared" si="290"/>
        <v>0</v>
      </c>
      <c r="Z1325" s="337">
        <f t="shared" si="291"/>
        <v>0</v>
      </c>
      <c r="AA1325" s="337">
        <f t="shared" si="292"/>
        <v>0</v>
      </c>
      <c r="AB1325" s="338" t="str">
        <f>VLOOKUP(H1325,'3-Productie normen'!A:O,12,FALSE)</f>
        <v>V</v>
      </c>
      <c r="AC1325" s="338"/>
      <c r="AE1325" s="339">
        <f t="shared" si="288"/>
        <v>76176.150000000009</v>
      </c>
    </row>
    <row r="1326" spans="1:31" ht="14.1" customHeight="1">
      <c r="A1326" s="71">
        <v>1326</v>
      </c>
      <c r="B1326" s="298" t="s">
        <v>92</v>
      </c>
      <c r="C1326" s="298" t="s">
        <v>92</v>
      </c>
      <c r="D1326" s="538" t="s">
        <v>1363</v>
      </c>
      <c r="E1326" s="334" t="s">
        <v>1044</v>
      </c>
      <c r="F1326" s="513"/>
      <c r="G1326" s="314" t="s">
        <v>1365</v>
      </c>
      <c r="H1326" s="317" t="s">
        <v>148</v>
      </c>
      <c r="I1326" s="69"/>
      <c r="J1326" s="341">
        <v>216.39</v>
      </c>
      <c r="K1326" s="336">
        <f t="shared" si="289"/>
        <v>0</v>
      </c>
      <c r="L1326" s="247" t="s">
        <v>199</v>
      </c>
      <c r="M1326" s="247"/>
      <c r="N1326" s="247"/>
      <c r="O1326" s="247"/>
      <c r="P1326" s="247"/>
      <c r="Q1326" s="247"/>
      <c r="R1326" s="246">
        <f>IF(L1326="nio",0,IF(L1326&gt;0,L1326*J1326/X1326,0))*VLOOKUP(B1326,'2-Kosten per locatie'!$A$14:$C$56,3,FALSE)</f>
        <v>0</v>
      </c>
      <c r="S1326" s="246">
        <f>IF(L1326="nio",0,IF(M1326&gt;0,M1326*J1326/Y1326,0))*VLOOKUP(B1326,'2-Kosten per locatie'!$A$14:$C$56,3,FALSE)</f>
        <v>0</v>
      </c>
      <c r="T1326" s="246">
        <f>IF(L1326="nio",0,IF(N1326&gt;0,N1326*J1326/Z1326,0))*VLOOKUP(B1326,'2-Kosten per locatie'!$A$14:$C$56,3,FALSE)</f>
        <v>0</v>
      </c>
      <c r="U1326" s="246">
        <f>IF(L1326="nio",0,IF(O1326&gt;0,O1326*J1326/AA1326,0))*VLOOKUP(B1326,'2-Kosten per locatie'!$A$14:$C$56,3,FALSE)</f>
        <v>0</v>
      </c>
      <c r="V1326" s="246">
        <f>IF(L1326="nio",0,IF(P1326&gt;0,P1326*J1326/Z1326,0))*VLOOKUP(B1326,'2-Kosten per locatie'!$A$14:$C$56,3,FALSE)</f>
        <v>0</v>
      </c>
      <c r="W1326" s="246">
        <f>IF(L1326="nio",0,IF(Q1326&gt;0,Q1326*J1326/AA1326,0))*VLOOKUP(B1326,'2-Kosten per locatie'!$A$14:$C$56,3,FALSE)</f>
        <v>0</v>
      </c>
      <c r="X1326" s="337">
        <f>IF(L1326="nio",0,IF(L1326&gt;0,VLOOKUP(H1326,'3-Productie normen'!A:L,VLOOKUP(L1326,'3-Productie normen'!$B$35:$C$38,2,FALSE),FALSE)))</f>
        <v>0</v>
      </c>
      <c r="Y1326" s="337">
        <f t="shared" si="290"/>
        <v>0</v>
      </c>
      <c r="Z1326" s="337">
        <f t="shared" si="291"/>
        <v>0</v>
      </c>
      <c r="AA1326" s="337">
        <f t="shared" si="292"/>
        <v>0</v>
      </c>
      <c r="AB1326" s="338">
        <f>VLOOKUP(H1326,'3-Productie normen'!A:O,12,FALSE)</f>
        <v>0</v>
      </c>
      <c r="AC1326" s="338"/>
      <c r="AE1326" s="339">
        <f t="shared" si="288"/>
        <v>0</v>
      </c>
    </row>
    <row r="1327" spans="1:31" ht="14.1" customHeight="1">
      <c r="A1327" s="71">
        <v>1327</v>
      </c>
      <c r="B1327" s="298" t="s">
        <v>92</v>
      </c>
      <c r="C1327" s="298" t="s">
        <v>92</v>
      </c>
      <c r="D1327" s="538" t="s">
        <v>1363</v>
      </c>
      <c r="E1327" s="334" t="s">
        <v>1046</v>
      </c>
      <c r="F1327" s="513"/>
      <c r="G1327" s="314" t="s">
        <v>1365</v>
      </c>
      <c r="H1327" s="317" t="s">
        <v>148</v>
      </c>
      <c r="I1327" s="69"/>
      <c r="J1327" s="341">
        <v>215.65</v>
      </c>
      <c r="K1327" s="336">
        <f t="shared" si="289"/>
        <v>0</v>
      </c>
      <c r="L1327" s="247" t="s">
        <v>199</v>
      </c>
      <c r="M1327" s="247"/>
      <c r="N1327" s="247"/>
      <c r="O1327" s="247"/>
      <c r="P1327" s="247"/>
      <c r="Q1327" s="247"/>
      <c r="R1327" s="246">
        <f>IF(L1327="nio",0,IF(L1327&gt;0,L1327*J1327/X1327,0))*VLOOKUP(B1327,'2-Kosten per locatie'!$A$14:$C$56,3,FALSE)</f>
        <v>0</v>
      </c>
      <c r="S1327" s="246">
        <f>IF(L1327="nio",0,IF(M1327&gt;0,M1327*J1327/Y1327,0))*VLOOKUP(B1327,'2-Kosten per locatie'!$A$14:$C$56,3,FALSE)</f>
        <v>0</v>
      </c>
      <c r="T1327" s="246">
        <f>IF(L1327="nio",0,IF(N1327&gt;0,N1327*J1327/Z1327,0))*VLOOKUP(B1327,'2-Kosten per locatie'!$A$14:$C$56,3,FALSE)</f>
        <v>0</v>
      </c>
      <c r="U1327" s="246">
        <f>IF(L1327="nio",0,IF(O1327&gt;0,O1327*J1327/AA1327,0))*VLOOKUP(B1327,'2-Kosten per locatie'!$A$14:$C$56,3,FALSE)</f>
        <v>0</v>
      </c>
      <c r="V1327" s="246">
        <f>IF(L1327="nio",0,IF(P1327&gt;0,P1327*J1327/Z1327,0))*VLOOKUP(B1327,'2-Kosten per locatie'!$A$14:$C$56,3,FALSE)</f>
        <v>0</v>
      </c>
      <c r="W1327" s="246">
        <f>IF(L1327="nio",0,IF(Q1327&gt;0,Q1327*J1327/AA1327,0))*VLOOKUP(B1327,'2-Kosten per locatie'!$A$14:$C$56,3,FALSE)</f>
        <v>0</v>
      </c>
      <c r="X1327" s="337">
        <f>IF(L1327="nio",0,IF(L1327&gt;0,VLOOKUP(H1327,'3-Productie normen'!A:L,VLOOKUP(L1327,'3-Productie normen'!$B$35:$C$38,2,FALSE),FALSE)))</f>
        <v>0</v>
      </c>
      <c r="Y1327" s="337">
        <f t="shared" si="290"/>
        <v>0</v>
      </c>
      <c r="Z1327" s="337">
        <f t="shared" si="291"/>
        <v>0</v>
      </c>
      <c r="AA1327" s="337">
        <f t="shared" si="292"/>
        <v>0</v>
      </c>
      <c r="AB1327" s="338">
        <f>VLOOKUP(H1327,'3-Productie normen'!A:O,12,FALSE)</f>
        <v>0</v>
      </c>
      <c r="AC1327" s="338"/>
      <c r="AE1327" s="339">
        <f t="shared" si="288"/>
        <v>0</v>
      </c>
    </row>
    <row r="1328" spans="1:31" ht="14.1" customHeight="1">
      <c r="A1328" s="71">
        <v>1328</v>
      </c>
      <c r="B1328" s="298" t="s">
        <v>92</v>
      </c>
      <c r="C1328" s="298" t="s">
        <v>92</v>
      </c>
      <c r="D1328" s="538" t="s">
        <v>1363</v>
      </c>
      <c r="E1328" s="334" t="s">
        <v>1047</v>
      </c>
      <c r="F1328" s="513"/>
      <c r="G1328" s="314" t="s">
        <v>1366</v>
      </c>
      <c r="H1328" s="317" t="s">
        <v>148</v>
      </c>
      <c r="I1328" s="69" t="s">
        <v>332</v>
      </c>
      <c r="J1328" s="341">
        <v>67.06</v>
      </c>
      <c r="K1328" s="336">
        <f t="shared" si="289"/>
        <v>0</v>
      </c>
      <c r="L1328" s="247" t="s">
        <v>199</v>
      </c>
      <c r="M1328" s="247"/>
      <c r="N1328" s="247"/>
      <c r="O1328" s="247"/>
      <c r="P1328" s="247"/>
      <c r="Q1328" s="247"/>
      <c r="R1328" s="246">
        <f>IF(L1328="nio",0,IF(L1328&gt;0,L1328*J1328/X1328,0))*VLOOKUP(B1328,'2-Kosten per locatie'!$A$14:$C$56,3,FALSE)</f>
        <v>0</v>
      </c>
      <c r="S1328" s="246">
        <f>IF(L1328="nio",0,IF(M1328&gt;0,M1328*J1328/Y1328,0))*VLOOKUP(B1328,'2-Kosten per locatie'!$A$14:$C$56,3,FALSE)</f>
        <v>0</v>
      </c>
      <c r="T1328" s="246">
        <f>IF(L1328="nio",0,IF(N1328&gt;0,N1328*J1328/Z1328,0))*VLOOKUP(B1328,'2-Kosten per locatie'!$A$14:$C$56,3,FALSE)</f>
        <v>0</v>
      </c>
      <c r="U1328" s="246">
        <f>IF(L1328="nio",0,IF(O1328&gt;0,O1328*J1328/AA1328,0))*VLOOKUP(B1328,'2-Kosten per locatie'!$A$14:$C$56,3,FALSE)</f>
        <v>0</v>
      </c>
      <c r="V1328" s="246">
        <f>IF(L1328="nio",0,IF(P1328&gt;0,P1328*J1328/Z1328,0))*VLOOKUP(B1328,'2-Kosten per locatie'!$A$14:$C$56,3,FALSE)</f>
        <v>0</v>
      </c>
      <c r="W1328" s="246">
        <f>IF(L1328="nio",0,IF(Q1328&gt;0,Q1328*J1328/AA1328,0))*VLOOKUP(B1328,'2-Kosten per locatie'!$A$14:$C$56,3,FALSE)</f>
        <v>0</v>
      </c>
      <c r="X1328" s="337">
        <f>IF(L1328="nio",0,IF(L1328&gt;0,VLOOKUP(H1328,'3-Productie normen'!A:L,VLOOKUP(L1328,'3-Productie normen'!$B$35:$C$38,2,FALSE),FALSE)))</f>
        <v>0</v>
      </c>
      <c r="Y1328" s="337">
        <f t="shared" si="290"/>
        <v>0</v>
      </c>
      <c r="Z1328" s="337">
        <f t="shared" si="291"/>
        <v>0</v>
      </c>
      <c r="AA1328" s="337">
        <f t="shared" si="292"/>
        <v>0</v>
      </c>
      <c r="AB1328" s="338">
        <f>VLOOKUP(H1328,'3-Productie normen'!A:O,12,FALSE)</f>
        <v>0</v>
      </c>
      <c r="AC1328" s="338"/>
      <c r="AE1328" s="339">
        <f t="shared" si="288"/>
        <v>0</v>
      </c>
    </row>
    <row r="1329" spans="1:31" ht="14.1" customHeight="1">
      <c r="A1329" s="71">
        <v>1329</v>
      </c>
      <c r="B1329" s="298" t="s">
        <v>92</v>
      </c>
      <c r="C1329" s="298" t="s">
        <v>92</v>
      </c>
      <c r="D1329" s="538" t="s">
        <v>1363</v>
      </c>
      <c r="E1329" s="334" t="s">
        <v>1367</v>
      </c>
      <c r="F1329" s="513"/>
      <c r="G1329" s="314" t="s">
        <v>1368</v>
      </c>
      <c r="H1329" s="317" t="s">
        <v>148</v>
      </c>
      <c r="I1329" s="69"/>
      <c r="J1329" s="341">
        <v>20.09</v>
      </c>
      <c r="K1329" s="336">
        <f t="shared" si="289"/>
        <v>0</v>
      </c>
      <c r="L1329" s="247" t="s">
        <v>199</v>
      </c>
      <c r="M1329" s="247"/>
      <c r="N1329" s="247"/>
      <c r="O1329" s="247"/>
      <c r="P1329" s="247"/>
      <c r="Q1329" s="247"/>
      <c r="R1329" s="246">
        <f>IF(L1329="nio",0,IF(L1329&gt;0,L1329*J1329/X1329,0))*VLOOKUP(B1329,'2-Kosten per locatie'!$A$14:$C$56,3,FALSE)</f>
        <v>0</v>
      </c>
      <c r="S1329" s="246">
        <f>IF(L1329="nio",0,IF(M1329&gt;0,M1329*J1329/Y1329,0))*VLOOKUP(B1329,'2-Kosten per locatie'!$A$14:$C$56,3,FALSE)</f>
        <v>0</v>
      </c>
      <c r="T1329" s="246">
        <f>IF(L1329="nio",0,IF(N1329&gt;0,N1329*J1329/Z1329,0))*VLOOKUP(B1329,'2-Kosten per locatie'!$A$14:$C$56,3,FALSE)</f>
        <v>0</v>
      </c>
      <c r="U1329" s="246">
        <f>IF(L1329="nio",0,IF(O1329&gt;0,O1329*J1329/AA1329,0))*VLOOKUP(B1329,'2-Kosten per locatie'!$A$14:$C$56,3,FALSE)</f>
        <v>0</v>
      </c>
      <c r="V1329" s="246">
        <f>IF(L1329="nio",0,IF(P1329&gt;0,P1329*J1329/Z1329,0))*VLOOKUP(B1329,'2-Kosten per locatie'!$A$14:$C$56,3,FALSE)</f>
        <v>0</v>
      </c>
      <c r="W1329" s="246">
        <f>IF(L1329="nio",0,IF(Q1329&gt;0,Q1329*J1329/AA1329,0))*VLOOKUP(B1329,'2-Kosten per locatie'!$A$14:$C$56,3,FALSE)</f>
        <v>0</v>
      </c>
      <c r="X1329" s="337">
        <f>IF(L1329="nio",0,IF(L1329&gt;0,VLOOKUP(H1329,'3-Productie normen'!A:L,VLOOKUP(L1329,'3-Productie normen'!$B$35:$C$38,2,FALSE),FALSE)))</f>
        <v>0</v>
      </c>
      <c r="Y1329" s="337">
        <f t="shared" si="290"/>
        <v>0</v>
      </c>
      <c r="Z1329" s="337">
        <f t="shared" si="291"/>
        <v>0</v>
      </c>
      <c r="AA1329" s="337">
        <f t="shared" si="292"/>
        <v>0</v>
      </c>
      <c r="AB1329" s="338">
        <f>VLOOKUP(H1329,'3-Productie normen'!A:O,12,FALSE)</f>
        <v>0</v>
      </c>
      <c r="AC1329" s="338"/>
      <c r="AE1329" s="339">
        <f t="shared" si="288"/>
        <v>0</v>
      </c>
    </row>
    <row r="1330" spans="1:31" ht="14.1" customHeight="1">
      <c r="A1330" s="71">
        <v>1330</v>
      </c>
      <c r="B1330" s="298" t="s">
        <v>92</v>
      </c>
      <c r="C1330" s="298" t="s">
        <v>92</v>
      </c>
      <c r="D1330" s="538" t="s">
        <v>1363</v>
      </c>
      <c r="E1330" s="334" t="s">
        <v>1369</v>
      </c>
      <c r="F1330" s="513"/>
      <c r="G1330" s="314" t="s">
        <v>1368</v>
      </c>
      <c r="H1330" s="317" t="s">
        <v>148</v>
      </c>
      <c r="I1330" s="69"/>
      <c r="J1330" s="341">
        <v>4.99</v>
      </c>
      <c r="K1330" s="336">
        <f t="shared" si="289"/>
        <v>0</v>
      </c>
      <c r="L1330" s="247" t="s">
        <v>199</v>
      </c>
      <c r="M1330" s="247"/>
      <c r="N1330" s="247"/>
      <c r="O1330" s="247"/>
      <c r="P1330" s="247"/>
      <c r="Q1330" s="247"/>
      <c r="R1330" s="246">
        <f>IF(L1330="nio",0,IF(L1330&gt;0,L1330*J1330/X1330,0))*VLOOKUP(B1330,'2-Kosten per locatie'!$A$14:$C$56,3,FALSE)</f>
        <v>0</v>
      </c>
      <c r="S1330" s="246">
        <f>IF(L1330="nio",0,IF(M1330&gt;0,M1330*J1330/Y1330,0))*VLOOKUP(B1330,'2-Kosten per locatie'!$A$14:$C$56,3,FALSE)</f>
        <v>0</v>
      </c>
      <c r="T1330" s="246">
        <f>IF(L1330="nio",0,IF(N1330&gt;0,N1330*J1330/Z1330,0))*VLOOKUP(B1330,'2-Kosten per locatie'!$A$14:$C$56,3,FALSE)</f>
        <v>0</v>
      </c>
      <c r="U1330" s="246">
        <f>IF(L1330="nio",0,IF(O1330&gt;0,O1330*J1330/AA1330,0))*VLOOKUP(B1330,'2-Kosten per locatie'!$A$14:$C$56,3,FALSE)</f>
        <v>0</v>
      </c>
      <c r="V1330" s="246">
        <f>IF(L1330="nio",0,IF(P1330&gt;0,P1330*J1330/Z1330,0))*VLOOKUP(B1330,'2-Kosten per locatie'!$A$14:$C$56,3,FALSE)</f>
        <v>0</v>
      </c>
      <c r="W1330" s="246">
        <f>IF(L1330="nio",0,IF(Q1330&gt;0,Q1330*J1330/AA1330,0))*VLOOKUP(B1330,'2-Kosten per locatie'!$A$14:$C$56,3,FALSE)</f>
        <v>0</v>
      </c>
      <c r="X1330" s="337">
        <f>IF(L1330="nio",0,IF(L1330&gt;0,VLOOKUP(H1330,'3-Productie normen'!A:L,VLOOKUP(L1330,'3-Productie normen'!$B$35:$C$38,2,FALSE),FALSE)))</f>
        <v>0</v>
      </c>
      <c r="Y1330" s="337">
        <f t="shared" si="290"/>
        <v>0</v>
      </c>
      <c r="Z1330" s="337">
        <f t="shared" si="291"/>
        <v>0</v>
      </c>
      <c r="AA1330" s="337">
        <f t="shared" si="292"/>
        <v>0</v>
      </c>
      <c r="AB1330" s="338">
        <f>VLOOKUP(H1330,'3-Productie normen'!A:O,12,FALSE)</f>
        <v>0</v>
      </c>
      <c r="AC1330" s="338"/>
      <c r="AE1330" s="339">
        <f t="shared" si="288"/>
        <v>0</v>
      </c>
    </row>
    <row r="1331" spans="1:31" ht="14.1" customHeight="1">
      <c r="A1331" s="71">
        <v>1331</v>
      </c>
      <c r="B1331" s="298" t="s">
        <v>92</v>
      </c>
      <c r="C1331" s="298" t="s">
        <v>92</v>
      </c>
      <c r="D1331" s="538" t="s">
        <v>1363</v>
      </c>
      <c r="E1331" s="334" t="s">
        <v>1370</v>
      </c>
      <c r="F1331" s="513"/>
      <c r="G1331" s="314" t="s">
        <v>1368</v>
      </c>
      <c r="H1331" s="317" t="s">
        <v>148</v>
      </c>
      <c r="I1331" s="69"/>
      <c r="J1331" s="341">
        <v>10.66</v>
      </c>
      <c r="K1331" s="336">
        <f t="shared" si="289"/>
        <v>0</v>
      </c>
      <c r="L1331" s="247" t="s">
        <v>199</v>
      </c>
      <c r="M1331" s="247"/>
      <c r="N1331" s="247"/>
      <c r="O1331" s="247"/>
      <c r="P1331" s="247"/>
      <c r="Q1331" s="247"/>
      <c r="R1331" s="246">
        <f>IF(L1331="nio",0,IF(L1331&gt;0,L1331*J1331/X1331,0))*VLOOKUP(B1331,'2-Kosten per locatie'!$A$14:$C$56,3,FALSE)</f>
        <v>0</v>
      </c>
      <c r="S1331" s="246">
        <f>IF(L1331="nio",0,IF(M1331&gt;0,M1331*J1331/Y1331,0))*VLOOKUP(B1331,'2-Kosten per locatie'!$A$14:$C$56,3,FALSE)</f>
        <v>0</v>
      </c>
      <c r="T1331" s="246">
        <f>IF(L1331="nio",0,IF(N1331&gt;0,N1331*J1331/Z1331,0))*VLOOKUP(B1331,'2-Kosten per locatie'!$A$14:$C$56,3,FALSE)</f>
        <v>0</v>
      </c>
      <c r="U1331" s="246">
        <f>IF(L1331="nio",0,IF(O1331&gt;0,O1331*J1331/AA1331,0))*VLOOKUP(B1331,'2-Kosten per locatie'!$A$14:$C$56,3,FALSE)</f>
        <v>0</v>
      </c>
      <c r="V1331" s="246">
        <f>IF(L1331="nio",0,IF(P1331&gt;0,P1331*J1331/Z1331,0))*VLOOKUP(B1331,'2-Kosten per locatie'!$A$14:$C$56,3,FALSE)</f>
        <v>0</v>
      </c>
      <c r="W1331" s="246">
        <f>IF(L1331="nio",0,IF(Q1331&gt;0,Q1331*J1331/AA1331,0))*VLOOKUP(B1331,'2-Kosten per locatie'!$A$14:$C$56,3,FALSE)</f>
        <v>0</v>
      </c>
      <c r="X1331" s="337">
        <f>IF(L1331="nio",0,IF(L1331&gt;0,VLOOKUP(H1331,'3-Productie normen'!A:L,VLOOKUP(L1331,'3-Productie normen'!$B$35:$C$38,2,FALSE),FALSE)))</f>
        <v>0</v>
      </c>
      <c r="Y1331" s="337">
        <f t="shared" si="290"/>
        <v>0</v>
      </c>
      <c r="Z1331" s="337">
        <f t="shared" si="291"/>
        <v>0</v>
      </c>
      <c r="AA1331" s="337">
        <f t="shared" si="292"/>
        <v>0</v>
      </c>
      <c r="AB1331" s="338">
        <f>VLOOKUP(H1331,'3-Productie normen'!A:O,12,FALSE)</f>
        <v>0</v>
      </c>
      <c r="AC1331" s="338"/>
      <c r="AE1331" s="339">
        <f t="shared" si="288"/>
        <v>0</v>
      </c>
    </row>
    <row r="1332" spans="1:31" ht="14.1" customHeight="1">
      <c r="A1332" s="71">
        <v>1332</v>
      </c>
      <c r="B1332" s="298" t="s">
        <v>92</v>
      </c>
      <c r="C1332" s="298" t="s">
        <v>92</v>
      </c>
      <c r="D1332" s="538" t="s">
        <v>1363</v>
      </c>
      <c r="E1332" s="334" t="s">
        <v>1371</v>
      </c>
      <c r="F1332" s="513"/>
      <c r="G1332" s="314" t="s">
        <v>301</v>
      </c>
      <c r="H1332" s="317" t="s">
        <v>148</v>
      </c>
      <c r="I1332" s="69" t="s">
        <v>332</v>
      </c>
      <c r="J1332" s="341">
        <v>1.29</v>
      </c>
      <c r="K1332" s="336">
        <f t="shared" si="289"/>
        <v>0</v>
      </c>
      <c r="L1332" s="247" t="s">
        <v>199</v>
      </c>
      <c r="M1332" s="247"/>
      <c r="N1332" s="247"/>
      <c r="O1332" s="247"/>
      <c r="P1332" s="247"/>
      <c r="Q1332" s="247"/>
      <c r="R1332" s="246">
        <f>IF(L1332="nio",0,IF(L1332&gt;0,L1332*J1332/X1332,0))*VLOOKUP(B1332,'2-Kosten per locatie'!$A$14:$C$56,3,FALSE)</f>
        <v>0</v>
      </c>
      <c r="S1332" s="246">
        <f>IF(L1332="nio",0,IF(M1332&gt;0,M1332*J1332/Y1332,0))*VLOOKUP(B1332,'2-Kosten per locatie'!$A$14:$C$56,3,FALSE)</f>
        <v>0</v>
      </c>
      <c r="T1332" s="246">
        <f>IF(L1332="nio",0,IF(N1332&gt;0,N1332*J1332/Z1332,0))*VLOOKUP(B1332,'2-Kosten per locatie'!$A$14:$C$56,3,FALSE)</f>
        <v>0</v>
      </c>
      <c r="U1332" s="246">
        <f>IF(L1332="nio",0,IF(O1332&gt;0,O1332*J1332/AA1332,0))*VLOOKUP(B1332,'2-Kosten per locatie'!$A$14:$C$56,3,FALSE)</f>
        <v>0</v>
      </c>
      <c r="V1332" s="246">
        <f>IF(L1332="nio",0,IF(P1332&gt;0,P1332*J1332/Z1332,0))*VLOOKUP(B1332,'2-Kosten per locatie'!$A$14:$C$56,3,FALSE)</f>
        <v>0</v>
      </c>
      <c r="W1332" s="246">
        <f>IF(L1332="nio",0,IF(Q1332&gt;0,Q1332*J1332/AA1332,0))*VLOOKUP(B1332,'2-Kosten per locatie'!$A$14:$C$56,3,FALSE)</f>
        <v>0</v>
      </c>
      <c r="X1332" s="337">
        <f>IF(L1332="nio",0,IF(L1332&gt;0,VLOOKUP(H1332,'3-Productie normen'!A:L,VLOOKUP(L1332,'3-Productie normen'!$B$35:$C$38,2,FALSE),FALSE)))</f>
        <v>0</v>
      </c>
      <c r="Y1332" s="337">
        <f t="shared" si="290"/>
        <v>0</v>
      </c>
      <c r="Z1332" s="337">
        <f t="shared" si="291"/>
        <v>0</v>
      </c>
      <c r="AA1332" s="337">
        <f t="shared" si="292"/>
        <v>0</v>
      </c>
      <c r="AB1332" s="338">
        <f>VLOOKUP(H1332,'3-Productie normen'!A:O,12,FALSE)</f>
        <v>0</v>
      </c>
      <c r="AC1332" s="338"/>
      <c r="AE1332" s="339">
        <f t="shared" si="288"/>
        <v>0</v>
      </c>
    </row>
    <row r="1333" spans="1:31" ht="14.1" customHeight="1">
      <c r="A1333" s="71">
        <v>1333</v>
      </c>
      <c r="B1333" s="298" t="s">
        <v>92</v>
      </c>
      <c r="C1333" s="298" t="s">
        <v>92</v>
      </c>
      <c r="D1333" s="538" t="s">
        <v>1363</v>
      </c>
      <c r="E1333" s="334" t="s">
        <v>1050</v>
      </c>
      <c r="F1333" s="513"/>
      <c r="G1333" s="314" t="s">
        <v>1372</v>
      </c>
      <c r="H1333" s="314" t="s">
        <v>141</v>
      </c>
      <c r="I1333" s="69" t="s">
        <v>195</v>
      </c>
      <c r="J1333" s="341">
        <v>12.7</v>
      </c>
      <c r="K1333" s="336">
        <f t="shared" si="289"/>
        <v>730</v>
      </c>
      <c r="L1333" s="247">
        <v>255</v>
      </c>
      <c r="M1333" s="247">
        <v>255</v>
      </c>
      <c r="N1333" s="247">
        <v>102</v>
      </c>
      <c r="O1333" s="247">
        <v>102</v>
      </c>
      <c r="P1333" s="247">
        <v>8</v>
      </c>
      <c r="Q1333" s="247">
        <v>8</v>
      </c>
      <c r="R1333" s="246" t="e">
        <f>IF(L1333="nio",0,IF(L1333&gt;0,L1333*J1333/X1333,0))*VLOOKUP(B1333,'2-Kosten per locatie'!$A$14:$C$56,3,FALSE)</f>
        <v>#DIV/0!</v>
      </c>
      <c r="S1333" s="246" t="e">
        <f>IF(L1333="nio",0,IF(M1333&gt;0,M1333*J1333/Y1333,0))*VLOOKUP(B1333,'2-Kosten per locatie'!$A$14:$C$56,3,FALSE)</f>
        <v>#DIV/0!</v>
      </c>
      <c r="T1333" s="246" t="e">
        <f>IF(L1333="nio",0,IF(N1333&gt;0,N1333*J1333/Z1333,0))*VLOOKUP(B1333,'2-Kosten per locatie'!$A$14:$C$56,3,FALSE)</f>
        <v>#DIV/0!</v>
      </c>
      <c r="U1333" s="246" t="e">
        <f>IF(L1333="nio",0,IF(O1333&gt;0,O1333*J1333/AA1333,0))*VLOOKUP(B1333,'2-Kosten per locatie'!$A$14:$C$56,3,FALSE)</f>
        <v>#DIV/0!</v>
      </c>
      <c r="V1333" s="246" t="e">
        <f>IF(L1333="nio",0,IF(P1333&gt;0,P1333*J1333/Z1333,0))*VLOOKUP(B1333,'2-Kosten per locatie'!$A$14:$C$56,3,FALSE)</f>
        <v>#DIV/0!</v>
      </c>
      <c r="W1333" s="246" t="e">
        <f>IF(L1333="nio",0,IF(Q1333&gt;0,Q1333*J1333/AA1333,0))*VLOOKUP(B1333,'2-Kosten per locatie'!$A$14:$C$56,3,FALSE)</f>
        <v>#DIV/0!</v>
      </c>
      <c r="X1333" s="337">
        <f>IF(L1333="nio",0,IF(L1333&gt;0,VLOOKUP(H1333,'3-Productie normen'!A:L,VLOOKUP(L1333,'3-Productie normen'!$B$35:$C$38,2,FALSE),FALSE)))</f>
        <v>0</v>
      </c>
      <c r="Y1333" s="337">
        <f t="shared" si="290"/>
        <v>0</v>
      </c>
      <c r="Z1333" s="337">
        <f t="shared" si="291"/>
        <v>0</v>
      </c>
      <c r="AA1333" s="337">
        <f t="shared" si="292"/>
        <v>0</v>
      </c>
      <c r="AB1333" s="338" t="str">
        <f>VLOOKUP(H1333,'3-Productie normen'!A:O,12,FALSE)</f>
        <v>S</v>
      </c>
      <c r="AC1333" s="338"/>
      <c r="AE1333" s="339">
        <f t="shared" si="288"/>
        <v>9271</v>
      </c>
    </row>
    <row r="1334" spans="1:31" ht="14.1" customHeight="1">
      <c r="A1334" s="71">
        <v>1334</v>
      </c>
      <c r="B1334" s="298" t="s">
        <v>92</v>
      </c>
      <c r="C1334" s="298" t="s">
        <v>92</v>
      </c>
      <c r="D1334" s="538" t="s">
        <v>1363</v>
      </c>
      <c r="E1334" s="334" t="s">
        <v>722</v>
      </c>
      <c r="F1334" s="513"/>
      <c r="G1334" s="314" t="s">
        <v>1024</v>
      </c>
      <c r="H1334" s="317" t="s">
        <v>148</v>
      </c>
      <c r="I1334" s="69" t="s">
        <v>195</v>
      </c>
      <c r="J1334" s="341">
        <v>20.79</v>
      </c>
      <c r="K1334" s="336">
        <f t="shared" si="289"/>
        <v>0</v>
      </c>
      <c r="L1334" s="247" t="s">
        <v>199</v>
      </c>
      <c r="M1334" s="247"/>
      <c r="N1334" s="247"/>
      <c r="O1334" s="247"/>
      <c r="P1334" s="247"/>
      <c r="Q1334" s="247"/>
      <c r="R1334" s="246">
        <f>IF(L1334="nio",0,IF(L1334&gt;0,L1334*J1334/X1334,0))*VLOOKUP(B1334,'2-Kosten per locatie'!$A$14:$C$56,3,FALSE)</f>
        <v>0</v>
      </c>
      <c r="S1334" s="246">
        <f>IF(L1334="nio",0,IF(M1334&gt;0,M1334*J1334/Y1334,0))*VLOOKUP(B1334,'2-Kosten per locatie'!$A$14:$C$56,3,FALSE)</f>
        <v>0</v>
      </c>
      <c r="T1334" s="246">
        <f>IF(L1334="nio",0,IF(N1334&gt;0,N1334*J1334/Z1334,0))*VLOOKUP(B1334,'2-Kosten per locatie'!$A$14:$C$56,3,FALSE)</f>
        <v>0</v>
      </c>
      <c r="U1334" s="246">
        <f>IF(L1334="nio",0,IF(O1334&gt;0,O1334*J1334/AA1334,0))*VLOOKUP(B1334,'2-Kosten per locatie'!$A$14:$C$56,3,FALSE)</f>
        <v>0</v>
      </c>
      <c r="V1334" s="246">
        <f>IF(L1334="nio",0,IF(P1334&gt;0,P1334*J1334/Z1334,0))*VLOOKUP(B1334,'2-Kosten per locatie'!$A$14:$C$56,3,FALSE)</f>
        <v>0</v>
      </c>
      <c r="W1334" s="246">
        <f>IF(L1334="nio",0,IF(Q1334&gt;0,Q1334*J1334/AA1334,0))*VLOOKUP(B1334,'2-Kosten per locatie'!$A$14:$C$56,3,FALSE)</f>
        <v>0</v>
      </c>
      <c r="X1334" s="337">
        <f>IF(L1334="nio",0,IF(L1334&gt;0,VLOOKUP(H1334,'3-Productie normen'!A:L,VLOOKUP(L1334,'3-Productie normen'!$B$35:$C$38,2,FALSE),FALSE)))</f>
        <v>0</v>
      </c>
      <c r="Y1334" s="337">
        <f t="shared" si="290"/>
        <v>0</v>
      </c>
      <c r="Z1334" s="337">
        <f t="shared" si="291"/>
        <v>0</v>
      </c>
      <c r="AA1334" s="337">
        <f t="shared" si="292"/>
        <v>0</v>
      </c>
      <c r="AB1334" s="338">
        <f>VLOOKUP(H1334,'3-Productie normen'!A:O,12,FALSE)</f>
        <v>0</v>
      </c>
      <c r="AC1334" s="338"/>
      <c r="AE1334" s="339">
        <f t="shared" si="288"/>
        <v>0</v>
      </c>
    </row>
    <row r="1335" spans="1:31" ht="14.1" customHeight="1">
      <c r="A1335" s="71">
        <v>1335</v>
      </c>
      <c r="B1335" s="298" t="s">
        <v>92</v>
      </c>
      <c r="C1335" s="298" t="s">
        <v>92</v>
      </c>
      <c r="D1335" s="538" t="s">
        <v>1363</v>
      </c>
      <c r="E1335" s="334" t="s">
        <v>1373</v>
      </c>
      <c r="F1335" s="513"/>
      <c r="G1335" s="314" t="s">
        <v>1374</v>
      </c>
      <c r="H1335" s="314" t="s">
        <v>136</v>
      </c>
      <c r="I1335" s="69" t="s">
        <v>225</v>
      </c>
      <c r="J1335" s="341">
        <v>129.29</v>
      </c>
      <c r="K1335" s="336">
        <f t="shared" si="289"/>
        <v>510</v>
      </c>
      <c r="L1335" s="247">
        <v>255</v>
      </c>
      <c r="M1335" s="247">
        <v>255</v>
      </c>
      <c r="N1335" s="247"/>
      <c r="O1335" s="247"/>
      <c r="P1335" s="247"/>
      <c r="Q1335" s="247"/>
      <c r="R1335" s="246" t="e">
        <f>IF(L1335="nio",0,IF(L1335&gt;0,L1335*J1335/X1335,0))*VLOOKUP(B1335,'2-Kosten per locatie'!$A$14:$C$56,3,FALSE)</f>
        <v>#DIV/0!</v>
      </c>
      <c r="S1335" s="246" t="e">
        <f>IF(L1335="nio",0,IF(M1335&gt;0,M1335*J1335/Y1335,0))*VLOOKUP(B1335,'2-Kosten per locatie'!$A$14:$C$56,3,FALSE)</f>
        <v>#DIV/0!</v>
      </c>
      <c r="T1335" s="246">
        <f>IF(L1335="nio",0,IF(N1335&gt;0,N1335*J1335/Z1335,0))*VLOOKUP(B1335,'2-Kosten per locatie'!$A$14:$C$56,3,FALSE)</f>
        <v>0</v>
      </c>
      <c r="U1335" s="246">
        <f>IF(L1335="nio",0,IF(O1335&gt;0,O1335*J1335/AA1335,0))*VLOOKUP(B1335,'2-Kosten per locatie'!$A$14:$C$56,3,FALSE)</f>
        <v>0</v>
      </c>
      <c r="V1335" s="246">
        <f>IF(L1335="nio",0,IF(P1335&gt;0,P1335*J1335/Z1335,0))*VLOOKUP(B1335,'2-Kosten per locatie'!$A$14:$C$56,3,FALSE)</f>
        <v>0</v>
      </c>
      <c r="W1335" s="246">
        <f>IF(L1335="nio",0,IF(Q1335&gt;0,Q1335*J1335/AA1335,0))*VLOOKUP(B1335,'2-Kosten per locatie'!$A$14:$C$56,3,FALSE)</f>
        <v>0</v>
      </c>
      <c r="X1335" s="337">
        <f>IF(L1335="nio",0,IF(L1335&gt;0,VLOOKUP(H1335,'3-Productie normen'!A:L,VLOOKUP(L1335,'3-Productie normen'!$B$35:$C$38,2,FALSE),FALSE)))</f>
        <v>0</v>
      </c>
      <c r="Y1335" s="337">
        <f t="shared" si="290"/>
        <v>0</v>
      </c>
      <c r="Z1335" s="337">
        <f t="shared" si="291"/>
        <v>0</v>
      </c>
      <c r="AA1335" s="337">
        <f t="shared" si="292"/>
        <v>0</v>
      </c>
      <c r="AB1335" s="338" t="str">
        <f>VLOOKUP(H1335,'3-Productie normen'!A:O,12,FALSE)</f>
        <v>S</v>
      </c>
      <c r="AC1335" s="338"/>
      <c r="AE1335" s="339">
        <f t="shared" si="288"/>
        <v>65937.899999999994</v>
      </c>
    </row>
    <row r="1336" spans="1:31" ht="14.1" customHeight="1">
      <c r="A1336" s="71">
        <v>1336</v>
      </c>
      <c r="B1336" s="298" t="s">
        <v>92</v>
      </c>
      <c r="C1336" s="298" t="s">
        <v>92</v>
      </c>
      <c r="D1336" s="538" t="s">
        <v>1363</v>
      </c>
      <c r="E1336" s="334" t="s">
        <v>724</v>
      </c>
      <c r="F1336" s="513"/>
      <c r="G1336" s="314" t="s">
        <v>549</v>
      </c>
      <c r="H1336" s="317" t="s">
        <v>148</v>
      </c>
      <c r="I1336" s="69" t="s">
        <v>332</v>
      </c>
      <c r="J1336" s="341">
        <v>99</v>
      </c>
      <c r="K1336" s="336">
        <f t="shared" si="289"/>
        <v>0</v>
      </c>
      <c r="L1336" s="247" t="s">
        <v>199</v>
      </c>
      <c r="M1336" s="247"/>
      <c r="N1336" s="247"/>
      <c r="O1336" s="247"/>
      <c r="P1336" s="247"/>
      <c r="Q1336" s="247"/>
      <c r="R1336" s="246">
        <f>IF(L1336="nio",0,IF(L1336&gt;0,L1336*J1336/X1336,0))*VLOOKUP(B1336,'2-Kosten per locatie'!$A$14:$C$56,3,FALSE)</f>
        <v>0</v>
      </c>
      <c r="S1336" s="246">
        <f>IF(L1336="nio",0,IF(M1336&gt;0,M1336*J1336/Y1336,0))*VLOOKUP(B1336,'2-Kosten per locatie'!$A$14:$C$56,3,FALSE)</f>
        <v>0</v>
      </c>
      <c r="T1336" s="246">
        <f>IF(L1336="nio",0,IF(N1336&gt;0,N1336*J1336/Z1336,0))*VLOOKUP(B1336,'2-Kosten per locatie'!$A$14:$C$56,3,FALSE)</f>
        <v>0</v>
      </c>
      <c r="U1336" s="246">
        <f>IF(L1336="nio",0,IF(O1336&gt;0,O1336*J1336/AA1336,0))*VLOOKUP(B1336,'2-Kosten per locatie'!$A$14:$C$56,3,FALSE)</f>
        <v>0</v>
      </c>
      <c r="V1336" s="246">
        <f>IF(L1336="nio",0,IF(P1336&gt;0,P1336*J1336/Z1336,0))*VLOOKUP(B1336,'2-Kosten per locatie'!$A$14:$C$56,3,FALSE)</f>
        <v>0</v>
      </c>
      <c r="W1336" s="246">
        <f>IF(L1336="nio",0,IF(Q1336&gt;0,Q1336*J1336/AA1336,0))*VLOOKUP(B1336,'2-Kosten per locatie'!$A$14:$C$56,3,FALSE)</f>
        <v>0</v>
      </c>
      <c r="X1336" s="337">
        <f>IF(L1336="nio",0,IF(L1336&gt;0,VLOOKUP(H1336,'3-Productie normen'!A:L,VLOOKUP(L1336,'3-Productie normen'!$B$35:$C$38,2,FALSE),FALSE)))</f>
        <v>0</v>
      </c>
      <c r="Y1336" s="337">
        <f t="shared" si="290"/>
        <v>0</v>
      </c>
      <c r="Z1336" s="337">
        <f t="shared" si="291"/>
        <v>0</v>
      </c>
      <c r="AA1336" s="337">
        <f t="shared" si="292"/>
        <v>0</v>
      </c>
      <c r="AB1336" s="338">
        <f>VLOOKUP(H1336,'3-Productie normen'!A:O,12,FALSE)</f>
        <v>0</v>
      </c>
      <c r="AC1336" s="338"/>
      <c r="AE1336" s="339">
        <f t="shared" si="288"/>
        <v>0</v>
      </c>
    </row>
    <row r="1337" spans="1:31" ht="14.1" customHeight="1">
      <c r="A1337" s="71">
        <v>1337</v>
      </c>
      <c r="B1337" s="298" t="s">
        <v>92</v>
      </c>
      <c r="C1337" s="298" t="s">
        <v>92</v>
      </c>
      <c r="D1337" s="538" t="s">
        <v>1363</v>
      </c>
      <c r="E1337" s="334" t="s">
        <v>790</v>
      </c>
      <c r="F1337" s="513"/>
      <c r="G1337" s="314" t="s">
        <v>554</v>
      </c>
      <c r="H1337" s="317" t="s">
        <v>148</v>
      </c>
      <c r="I1337" s="69" t="s">
        <v>332</v>
      </c>
      <c r="J1337" s="341">
        <v>5.59</v>
      </c>
      <c r="K1337" s="336">
        <f t="shared" si="289"/>
        <v>0</v>
      </c>
      <c r="L1337" s="247" t="s">
        <v>199</v>
      </c>
      <c r="M1337" s="247"/>
      <c r="N1337" s="247"/>
      <c r="O1337" s="247"/>
      <c r="P1337" s="247"/>
      <c r="Q1337" s="247"/>
      <c r="R1337" s="246">
        <f>IF(L1337="nio",0,IF(L1337&gt;0,L1337*J1337/X1337,0))*VLOOKUP(B1337,'2-Kosten per locatie'!$A$14:$C$56,3,FALSE)</f>
        <v>0</v>
      </c>
      <c r="S1337" s="246">
        <f>IF(L1337="nio",0,IF(M1337&gt;0,M1337*J1337/Y1337,0))*VLOOKUP(B1337,'2-Kosten per locatie'!$A$14:$C$56,3,FALSE)</f>
        <v>0</v>
      </c>
      <c r="T1337" s="246">
        <f>IF(L1337="nio",0,IF(N1337&gt;0,N1337*J1337/Z1337,0))*VLOOKUP(B1337,'2-Kosten per locatie'!$A$14:$C$56,3,FALSE)</f>
        <v>0</v>
      </c>
      <c r="U1337" s="246">
        <f>IF(L1337="nio",0,IF(O1337&gt;0,O1337*J1337/AA1337,0))*VLOOKUP(B1337,'2-Kosten per locatie'!$A$14:$C$56,3,FALSE)</f>
        <v>0</v>
      </c>
      <c r="V1337" s="246">
        <f>IF(L1337="nio",0,IF(P1337&gt;0,P1337*J1337/Z1337,0))*VLOOKUP(B1337,'2-Kosten per locatie'!$A$14:$C$56,3,FALSE)</f>
        <v>0</v>
      </c>
      <c r="W1337" s="246">
        <f>IF(L1337="nio",0,IF(Q1337&gt;0,Q1337*J1337/AA1337,0))*VLOOKUP(B1337,'2-Kosten per locatie'!$A$14:$C$56,3,FALSE)</f>
        <v>0</v>
      </c>
      <c r="X1337" s="337">
        <f>IF(L1337="nio",0,IF(L1337&gt;0,VLOOKUP(H1337,'3-Productie normen'!A:L,VLOOKUP(L1337,'3-Productie normen'!$B$35:$C$38,2,FALSE),FALSE)))</f>
        <v>0</v>
      </c>
      <c r="Y1337" s="337">
        <f t="shared" si="290"/>
        <v>0</v>
      </c>
      <c r="Z1337" s="337">
        <f t="shared" si="291"/>
        <v>0</v>
      </c>
      <c r="AA1337" s="337">
        <f t="shared" si="292"/>
        <v>0</v>
      </c>
      <c r="AB1337" s="338">
        <f>VLOOKUP(H1337,'3-Productie normen'!A:O,12,FALSE)</f>
        <v>0</v>
      </c>
      <c r="AC1337" s="338"/>
      <c r="AE1337" s="339">
        <f t="shared" si="288"/>
        <v>0</v>
      </c>
    </row>
    <row r="1338" spans="1:31" ht="14.1" customHeight="1">
      <c r="A1338" s="71">
        <v>1338</v>
      </c>
      <c r="B1338" s="298" t="s">
        <v>92</v>
      </c>
      <c r="C1338" s="298" t="s">
        <v>92</v>
      </c>
      <c r="D1338" s="538" t="s">
        <v>1363</v>
      </c>
      <c r="E1338" s="334" t="s">
        <v>686</v>
      </c>
      <c r="F1338" s="513"/>
      <c r="G1338" s="314" t="s">
        <v>1375</v>
      </c>
      <c r="H1338" s="317" t="s">
        <v>148</v>
      </c>
      <c r="I1338" s="69"/>
      <c r="J1338" s="341">
        <v>35.28</v>
      </c>
      <c r="K1338" s="336">
        <f t="shared" si="289"/>
        <v>0</v>
      </c>
      <c r="L1338" s="247" t="s">
        <v>199</v>
      </c>
      <c r="M1338" s="247"/>
      <c r="N1338" s="247"/>
      <c r="O1338" s="247"/>
      <c r="P1338" s="247"/>
      <c r="Q1338" s="247"/>
      <c r="R1338" s="246">
        <f>IF(L1338="nio",0,IF(L1338&gt;0,L1338*J1338/X1338,0))*VLOOKUP(B1338,'2-Kosten per locatie'!$A$14:$C$56,3,FALSE)</f>
        <v>0</v>
      </c>
      <c r="S1338" s="246">
        <f>IF(L1338="nio",0,IF(M1338&gt;0,M1338*J1338/Y1338,0))*VLOOKUP(B1338,'2-Kosten per locatie'!$A$14:$C$56,3,FALSE)</f>
        <v>0</v>
      </c>
      <c r="T1338" s="246">
        <f>IF(L1338="nio",0,IF(N1338&gt;0,N1338*J1338/Z1338,0))*VLOOKUP(B1338,'2-Kosten per locatie'!$A$14:$C$56,3,FALSE)</f>
        <v>0</v>
      </c>
      <c r="U1338" s="246">
        <f>IF(L1338="nio",0,IF(O1338&gt;0,O1338*J1338/AA1338,0))*VLOOKUP(B1338,'2-Kosten per locatie'!$A$14:$C$56,3,FALSE)</f>
        <v>0</v>
      </c>
      <c r="V1338" s="246">
        <f>IF(L1338="nio",0,IF(P1338&gt;0,P1338*J1338/Z1338,0))*VLOOKUP(B1338,'2-Kosten per locatie'!$A$14:$C$56,3,FALSE)</f>
        <v>0</v>
      </c>
      <c r="W1338" s="246">
        <f>IF(L1338="nio",0,IF(Q1338&gt;0,Q1338*J1338/AA1338,0))*VLOOKUP(B1338,'2-Kosten per locatie'!$A$14:$C$56,3,FALSE)</f>
        <v>0</v>
      </c>
      <c r="X1338" s="337">
        <f>IF(L1338="nio",0,IF(L1338&gt;0,VLOOKUP(H1338,'3-Productie normen'!A:L,VLOOKUP(L1338,'3-Productie normen'!$B$35:$C$38,2,FALSE),FALSE)))</f>
        <v>0</v>
      </c>
      <c r="Y1338" s="337">
        <f t="shared" si="290"/>
        <v>0</v>
      </c>
      <c r="Z1338" s="337">
        <f t="shared" si="291"/>
        <v>0</v>
      </c>
      <c r="AA1338" s="337">
        <f t="shared" si="292"/>
        <v>0</v>
      </c>
      <c r="AB1338" s="338">
        <f>VLOOKUP(H1338,'3-Productie normen'!A:O,12,FALSE)</f>
        <v>0</v>
      </c>
      <c r="AC1338" s="338"/>
      <c r="AE1338" s="339">
        <f t="shared" si="288"/>
        <v>0</v>
      </c>
    </row>
    <row r="1339" spans="1:31" ht="14.1" customHeight="1">
      <c r="A1339" s="71">
        <v>1339</v>
      </c>
      <c r="B1339" s="298" t="s">
        <v>92</v>
      </c>
      <c r="C1339" s="298" t="s">
        <v>92</v>
      </c>
      <c r="D1339" s="538" t="s">
        <v>1363</v>
      </c>
      <c r="E1339" s="334" t="s">
        <v>785</v>
      </c>
      <c r="F1339" s="513"/>
      <c r="G1339" s="314" t="s">
        <v>1376</v>
      </c>
      <c r="H1339" s="317" t="s">
        <v>148</v>
      </c>
      <c r="I1339" s="69"/>
      <c r="J1339" s="341">
        <v>29.15</v>
      </c>
      <c r="K1339" s="336">
        <f t="shared" si="289"/>
        <v>0</v>
      </c>
      <c r="L1339" s="247" t="s">
        <v>199</v>
      </c>
      <c r="M1339" s="247"/>
      <c r="N1339" s="247"/>
      <c r="O1339" s="247"/>
      <c r="P1339" s="247"/>
      <c r="Q1339" s="247"/>
      <c r="R1339" s="246">
        <f>IF(L1339="nio",0,IF(L1339&gt;0,L1339*J1339/X1339,0))*VLOOKUP(B1339,'2-Kosten per locatie'!$A$14:$C$56,3,FALSE)</f>
        <v>0</v>
      </c>
      <c r="S1339" s="246">
        <f>IF(L1339="nio",0,IF(M1339&gt;0,M1339*J1339/Y1339,0))*VLOOKUP(B1339,'2-Kosten per locatie'!$A$14:$C$56,3,FALSE)</f>
        <v>0</v>
      </c>
      <c r="T1339" s="246">
        <f>IF(L1339="nio",0,IF(N1339&gt;0,N1339*J1339/Z1339,0))*VLOOKUP(B1339,'2-Kosten per locatie'!$A$14:$C$56,3,FALSE)</f>
        <v>0</v>
      </c>
      <c r="U1339" s="246">
        <f>IF(L1339="nio",0,IF(O1339&gt;0,O1339*J1339/AA1339,0))*VLOOKUP(B1339,'2-Kosten per locatie'!$A$14:$C$56,3,FALSE)</f>
        <v>0</v>
      </c>
      <c r="V1339" s="246">
        <f>IF(L1339="nio",0,IF(P1339&gt;0,P1339*J1339/Z1339,0))*VLOOKUP(B1339,'2-Kosten per locatie'!$A$14:$C$56,3,FALSE)</f>
        <v>0</v>
      </c>
      <c r="W1339" s="246">
        <f>IF(L1339="nio",0,IF(Q1339&gt;0,Q1339*J1339/AA1339,0))*VLOOKUP(B1339,'2-Kosten per locatie'!$A$14:$C$56,3,FALSE)</f>
        <v>0</v>
      </c>
      <c r="X1339" s="337">
        <f>IF(L1339="nio",0,IF(L1339&gt;0,VLOOKUP(H1339,'3-Productie normen'!A:L,VLOOKUP(L1339,'3-Productie normen'!$B$35:$C$38,2,FALSE),FALSE)))</f>
        <v>0</v>
      </c>
      <c r="Y1339" s="337">
        <f t="shared" si="290"/>
        <v>0</v>
      </c>
      <c r="Z1339" s="337">
        <f t="shared" si="291"/>
        <v>0</v>
      </c>
      <c r="AA1339" s="337">
        <f t="shared" si="292"/>
        <v>0</v>
      </c>
      <c r="AB1339" s="338">
        <f>VLOOKUP(H1339,'3-Productie normen'!A:O,12,FALSE)</f>
        <v>0</v>
      </c>
      <c r="AC1339" s="338"/>
      <c r="AE1339" s="339">
        <f t="shared" si="288"/>
        <v>0</v>
      </c>
    </row>
    <row r="1340" spans="1:31" ht="14.1" customHeight="1">
      <c r="A1340" s="71">
        <v>1340</v>
      </c>
      <c r="B1340" s="298" t="s">
        <v>92</v>
      </c>
      <c r="C1340" s="298" t="s">
        <v>92</v>
      </c>
      <c r="D1340" s="538" t="s">
        <v>1363</v>
      </c>
      <c r="E1340" s="334" t="s">
        <v>782</v>
      </c>
      <c r="F1340" s="513"/>
      <c r="G1340" s="314" t="s">
        <v>1377</v>
      </c>
      <c r="H1340" s="317" t="s">
        <v>148</v>
      </c>
      <c r="I1340" s="69"/>
      <c r="J1340" s="341">
        <v>39.56</v>
      </c>
      <c r="K1340" s="336">
        <f t="shared" si="289"/>
        <v>0</v>
      </c>
      <c r="L1340" s="247" t="s">
        <v>199</v>
      </c>
      <c r="M1340" s="247"/>
      <c r="N1340" s="247"/>
      <c r="O1340" s="247"/>
      <c r="P1340" s="247"/>
      <c r="Q1340" s="247"/>
      <c r="R1340" s="246">
        <f>IF(L1340="nio",0,IF(L1340&gt;0,L1340*J1340/X1340,0))*VLOOKUP(B1340,'2-Kosten per locatie'!$A$14:$C$56,3,FALSE)</f>
        <v>0</v>
      </c>
      <c r="S1340" s="246">
        <f>IF(L1340="nio",0,IF(M1340&gt;0,M1340*J1340/Y1340,0))*VLOOKUP(B1340,'2-Kosten per locatie'!$A$14:$C$56,3,FALSE)</f>
        <v>0</v>
      </c>
      <c r="T1340" s="246">
        <f>IF(L1340="nio",0,IF(N1340&gt;0,N1340*J1340/Z1340,0))*VLOOKUP(B1340,'2-Kosten per locatie'!$A$14:$C$56,3,FALSE)</f>
        <v>0</v>
      </c>
      <c r="U1340" s="246">
        <f>IF(L1340="nio",0,IF(O1340&gt;0,O1340*J1340/AA1340,0))*VLOOKUP(B1340,'2-Kosten per locatie'!$A$14:$C$56,3,FALSE)</f>
        <v>0</v>
      </c>
      <c r="V1340" s="246">
        <f>IF(L1340="nio",0,IF(P1340&gt;0,P1340*J1340/Z1340,0))*VLOOKUP(B1340,'2-Kosten per locatie'!$A$14:$C$56,3,FALSE)</f>
        <v>0</v>
      </c>
      <c r="W1340" s="246">
        <f>IF(L1340="nio",0,IF(Q1340&gt;0,Q1340*J1340/AA1340,0))*VLOOKUP(B1340,'2-Kosten per locatie'!$A$14:$C$56,3,FALSE)</f>
        <v>0</v>
      </c>
      <c r="X1340" s="337">
        <f>IF(L1340="nio",0,IF(L1340&gt;0,VLOOKUP(H1340,'3-Productie normen'!A:L,VLOOKUP(L1340,'3-Productie normen'!$B$35:$C$38,2,FALSE),FALSE)))</f>
        <v>0</v>
      </c>
      <c r="Y1340" s="337">
        <f t="shared" si="290"/>
        <v>0</v>
      </c>
      <c r="Z1340" s="337">
        <f t="shared" si="291"/>
        <v>0</v>
      </c>
      <c r="AA1340" s="337">
        <f t="shared" si="292"/>
        <v>0</v>
      </c>
      <c r="AB1340" s="338">
        <f>VLOOKUP(H1340,'3-Productie normen'!A:O,12,FALSE)</f>
        <v>0</v>
      </c>
      <c r="AC1340" s="338"/>
      <c r="AE1340" s="339">
        <f t="shared" si="288"/>
        <v>0</v>
      </c>
    </row>
    <row r="1341" spans="1:31" ht="14.1" customHeight="1">
      <c r="A1341" s="71">
        <v>1341</v>
      </c>
      <c r="B1341" s="298" t="s">
        <v>92</v>
      </c>
      <c r="C1341" s="298" t="s">
        <v>92</v>
      </c>
      <c r="D1341" s="538" t="s">
        <v>1363</v>
      </c>
      <c r="E1341" s="334" t="s">
        <v>786</v>
      </c>
      <c r="F1341" s="513"/>
      <c r="G1341" s="314" t="s">
        <v>1376</v>
      </c>
      <c r="H1341" s="317" t="s">
        <v>148</v>
      </c>
      <c r="I1341" s="69"/>
      <c r="J1341" s="341">
        <v>8.5</v>
      </c>
      <c r="K1341" s="336">
        <f t="shared" si="289"/>
        <v>0</v>
      </c>
      <c r="L1341" s="247" t="s">
        <v>199</v>
      </c>
      <c r="M1341" s="247"/>
      <c r="N1341" s="247"/>
      <c r="O1341" s="247"/>
      <c r="P1341" s="247"/>
      <c r="Q1341" s="247"/>
      <c r="R1341" s="246">
        <f>IF(L1341="nio",0,IF(L1341&gt;0,L1341*J1341/X1341,0))*VLOOKUP(B1341,'2-Kosten per locatie'!$A$14:$C$56,3,FALSE)</f>
        <v>0</v>
      </c>
      <c r="S1341" s="246">
        <f>IF(L1341="nio",0,IF(M1341&gt;0,M1341*J1341/Y1341,0))*VLOOKUP(B1341,'2-Kosten per locatie'!$A$14:$C$56,3,FALSE)</f>
        <v>0</v>
      </c>
      <c r="T1341" s="246">
        <f>IF(L1341="nio",0,IF(N1341&gt;0,N1341*J1341/Z1341,0))*VLOOKUP(B1341,'2-Kosten per locatie'!$A$14:$C$56,3,FALSE)</f>
        <v>0</v>
      </c>
      <c r="U1341" s="246">
        <f>IF(L1341="nio",0,IF(O1341&gt;0,O1341*J1341/AA1341,0))*VLOOKUP(B1341,'2-Kosten per locatie'!$A$14:$C$56,3,FALSE)</f>
        <v>0</v>
      </c>
      <c r="V1341" s="246">
        <f>IF(L1341="nio",0,IF(P1341&gt;0,P1341*J1341/Z1341,0))*VLOOKUP(B1341,'2-Kosten per locatie'!$A$14:$C$56,3,FALSE)</f>
        <v>0</v>
      </c>
      <c r="W1341" s="246">
        <f>IF(L1341="nio",0,IF(Q1341&gt;0,Q1341*J1341/AA1341,0))*VLOOKUP(B1341,'2-Kosten per locatie'!$A$14:$C$56,3,FALSE)</f>
        <v>0</v>
      </c>
      <c r="X1341" s="337">
        <f>IF(L1341="nio",0,IF(L1341&gt;0,VLOOKUP(H1341,'3-Productie normen'!A:L,VLOOKUP(L1341,'3-Productie normen'!$B$35:$C$38,2,FALSE),FALSE)))</f>
        <v>0</v>
      </c>
      <c r="Y1341" s="337">
        <f t="shared" si="290"/>
        <v>0</v>
      </c>
      <c r="Z1341" s="337">
        <f t="shared" si="291"/>
        <v>0</v>
      </c>
      <c r="AA1341" s="337">
        <f t="shared" si="292"/>
        <v>0</v>
      </c>
      <c r="AB1341" s="338">
        <f>VLOOKUP(H1341,'3-Productie normen'!A:O,12,FALSE)</f>
        <v>0</v>
      </c>
      <c r="AC1341" s="338"/>
      <c r="AE1341" s="339">
        <f t="shared" si="288"/>
        <v>0</v>
      </c>
    </row>
    <row r="1342" spans="1:31" ht="14.1" customHeight="1">
      <c r="A1342" s="71">
        <v>1342</v>
      </c>
      <c r="B1342" s="298" t="s">
        <v>92</v>
      </c>
      <c r="C1342" s="298" t="s">
        <v>92</v>
      </c>
      <c r="D1342" s="538" t="s">
        <v>1363</v>
      </c>
      <c r="E1342" s="334" t="s">
        <v>1378</v>
      </c>
      <c r="F1342" s="513"/>
      <c r="G1342" s="314" t="s">
        <v>1082</v>
      </c>
      <c r="H1342" s="317" t="s">
        <v>148</v>
      </c>
      <c r="I1342" s="69"/>
      <c r="J1342" s="341">
        <v>11.93</v>
      </c>
      <c r="K1342" s="336">
        <f t="shared" si="289"/>
        <v>0</v>
      </c>
      <c r="L1342" s="247" t="s">
        <v>199</v>
      </c>
      <c r="M1342" s="247"/>
      <c r="N1342" s="247"/>
      <c r="O1342" s="247"/>
      <c r="P1342" s="247"/>
      <c r="Q1342" s="247"/>
      <c r="R1342" s="246">
        <f>IF(L1342="nio",0,IF(L1342&gt;0,L1342*J1342/X1342,0))*VLOOKUP(B1342,'2-Kosten per locatie'!$A$14:$C$56,3,FALSE)</f>
        <v>0</v>
      </c>
      <c r="S1342" s="246">
        <f>IF(L1342="nio",0,IF(M1342&gt;0,M1342*J1342/Y1342,0))*VLOOKUP(B1342,'2-Kosten per locatie'!$A$14:$C$56,3,FALSE)</f>
        <v>0</v>
      </c>
      <c r="T1342" s="246">
        <f>IF(L1342="nio",0,IF(N1342&gt;0,N1342*J1342/Z1342,0))*VLOOKUP(B1342,'2-Kosten per locatie'!$A$14:$C$56,3,FALSE)</f>
        <v>0</v>
      </c>
      <c r="U1342" s="246">
        <f>IF(L1342="nio",0,IF(O1342&gt;0,O1342*J1342/AA1342,0))*VLOOKUP(B1342,'2-Kosten per locatie'!$A$14:$C$56,3,FALSE)</f>
        <v>0</v>
      </c>
      <c r="V1342" s="246">
        <f>IF(L1342="nio",0,IF(P1342&gt;0,P1342*J1342/Z1342,0))*VLOOKUP(B1342,'2-Kosten per locatie'!$A$14:$C$56,3,FALSE)</f>
        <v>0</v>
      </c>
      <c r="W1342" s="246">
        <f>IF(L1342="nio",0,IF(Q1342&gt;0,Q1342*J1342/AA1342,0))*VLOOKUP(B1342,'2-Kosten per locatie'!$A$14:$C$56,3,FALSE)</f>
        <v>0</v>
      </c>
      <c r="X1342" s="337">
        <f>IF(L1342="nio",0,IF(L1342&gt;0,VLOOKUP(H1342,'3-Productie normen'!A:L,VLOOKUP(L1342,'3-Productie normen'!$B$35:$C$38,2,FALSE),FALSE)))</f>
        <v>0</v>
      </c>
      <c r="Y1342" s="337">
        <f t="shared" si="290"/>
        <v>0</v>
      </c>
      <c r="Z1342" s="337">
        <f t="shared" si="291"/>
        <v>0</v>
      </c>
      <c r="AA1342" s="337">
        <f t="shared" si="292"/>
        <v>0</v>
      </c>
      <c r="AB1342" s="338">
        <f>VLOOKUP(H1342,'3-Productie normen'!A:O,12,FALSE)</f>
        <v>0</v>
      </c>
      <c r="AC1342" s="338"/>
      <c r="AE1342" s="339">
        <f t="shared" si="288"/>
        <v>0</v>
      </c>
    </row>
    <row r="1343" spans="1:31" ht="14.1" customHeight="1">
      <c r="A1343" s="71">
        <v>1343</v>
      </c>
      <c r="B1343" s="298" t="s">
        <v>92</v>
      </c>
      <c r="C1343" s="298" t="s">
        <v>92</v>
      </c>
      <c r="D1343" s="538" t="s">
        <v>1363</v>
      </c>
      <c r="E1343" s="334" t="s">
        <v>789</v>
      </c>
      <c r="F1343" s="513"/>
      <c r="G1343" s="314" t="s">
        <v>633</v>
      </c>
      <c r="H1343" s="314" t="s">
        <v>145</v>
      </c>
      <c r="I1343" s="69" t="s">
        <v>225</v>
      </c>
      <c r="J1343" s="341">
        <v>48.63</v>
      </c>
      <c r="K1343" s="336">
        <f t="shared" si="289"/>
        <v>255</v>
      </c>
      <c r="L1343" s="247">
        <v>255</v>
      </c>
      <c r="M1343" s="247"/>
      <c r="N1343" s="247"/>
      <c r="O1343" s="247"/>
      <c r="P1343" s="247"/>
      <c r="Q1343" s="247"/>
      <c r="R1343" s="246" t="e">
        <f>IF(L1343="nio",0,IF(L1343&gt;0,L1343*J1343/X1343,0))*VLOOKUP(B1343,'2-Kosten per locatie'!$A$14:$C$56,3,FALSE)</f>
        <v>#DIV/0!</v>
      </c>
      <c r="S1343" s="246">
        <f>IF(L1343="nio",0,IF(M1343&gt;0,M1343*J1343/Y1343,0))*VLOOKUP(B1343,'2-Kosten per locatie'!$A$14:$C$56,3,FALSE)</f>
        <v>0</v>
      </c>
      <c r="T1343" s="246">
        <f>IF(L1343="nio",0,IF(N1343&gt;0,N1343*J1343/Z1343,0))*VLOOKUP(B1343,'2-Kosten per locatie'!$A$14:$C$56,3,FALSE)</f>
        <v>0</v>
      </c>
      <c r="U1343" s="246">
        <f>IF(L1343="nio",0,IF(O1343&gt;0,O1343*J1343/AA1343,0))*VLOOKUP(B1343,'2-Kosten per locatie'!$A$14:$C$56,3,FALSE)</f>
        <v>0</v>
      </c>
      <c r="V1343" s="246">
        <f>IF(L1343="nio",0,IF(P1343&gt;0,P1343*J1343/Z1343,0))*VLOOKUP(B1343,'2-Kosten per locatie'!$A$14:$C$56,3,FALSE)</f>
        <v>0</v>
      </c>
      <c r="W1343" s="246">
        <f>IF(L1343="nio",0,IF(Q1343&gt;0,Q1343*J1343/AA1343,0))*VLOOKUP(B1343,'2-Kosten per locatie'!$A$14:$C$56,3,FALSE)</f>
        <v>0</v>
      </c>
      <c r="X1343" s="337">
        <f>IF(L1343="nio",0,IF(L1343&gt;0,VLOOKUP(H1343,'3-Productie normen'!A:L,VLOOKUP(L1343,'3-Productie normen'!$B$35:$C$38,2,FALSE),FALSE)))</f>
        <v>0</v>
      </c>
      <c r="Y1343" s="337">
        <f t="shared" si="290"/>
        <v>0</v>
      </c>
      <c r="Z1343" s="337">
        <f t="shared" si="291"/>
        <v>0</v>
      </c>
      <c r="AA1343" s="337">
        <f t="shared" si="292"/>
        <v>0</v>
      </c>
      <c r="AB1343" s="338" t="str">
        <f>VLOOKUP(H1343,'3-Productie normen'!A:O,12,FALSE)</f>
        <v>B</v>
      </c>
      <c r="AC1343" s="338"/>
      <c r="AE1343" s="339">
        <f t="shared" si="288"/>
        <v>12400.650000000001</v>
      </c>
    </row>
    <row r="1344" spans="1:31" ht="14.1" customHeight="1">
      <c r="A1344" s="71">
        <v>1344</v>
      </c>
      <c r="B1344" s="298" t="s">
        <v>92</v>
      </c>
      <c r="C1344" s="298" t="s">
        <v>92</v>
      </c>
      <c r="D1344" s="538" t="s">
        <v>1363</v>
      </c>
      <c r="E1344" s="334" t="s">
        <v>788</v>
      </c>
      <c r="F1344" s="513"/>
      <c r="G1344" s="314" t="s">
        <v>549</v>
      </c>
      <c r="H1344" s="317" t="s">
        <v>148</v>
      </c>
      <c r="I1344" s="69"/>
      <c r="J1344" s="341">
        <v>5.71</v>
      </c>
      <c r="K1344" s="336">
        <f t="shared" si="289"/>
        <v>0</v>
      </c>
      <c r="L1344" s="247" t="s">
        <v>199</v>
      </c>
      <c r="M1344" s="247"/>
      <c r="N1344" s="247"/>
      <c r="O1344" s="247"/>
      <c r="P1344" s="247"/>
      <c r="Q1344" s="247"/>
      <c r="R1344" s="246">
        <f>IF(L1344="nio",0,IF(L1344&gt;0,L1344*J1344/X1344,0))*VLOOKUP(B1344,'2-Kosten per locatie'!$A$14:$C$56,3,FALSE)</f>
        <v>0</v>
      </c>
      <c r="S1344" s="246">
        <f>IF(L1344="nio",0,IF(M1344&gt;0,M1344*J1344/Y1344,0))*VLOOKUP(B1344,'2-Kosten per locatie'!$A$14:$C$56,3,FALSE)</f>
        <v>0</v>
      </c>
      <c r="T1344" s="246">
        <f>IF(L1344="nio",0,IF(N1344&gt;0,N1344*J1344/Z1344,0))*VLOOKUP(B1344,'2-Kosten per locatie'!$A$14:$C$56,3,FALSE)</f>
        <v>0</v>
      </c>
      <c r="U1344" s="246">
        <f>IF(L1344="nio",0,IF(O1344&gt;0,O1344*J1344/AA1344,0))*VLOOKUP(B1344,'2-Kosten per locatie'!$A$14:$C$56,3,FALSE)</f>
        <v>0</v>
      </c>
      <c r="V1344" s="246">
        <f>IF(L1344="nio",0,IF(P1344&gt;0,P1344*J1344/Z1344,0))*VLOOKUP(B1344,'2-Kosten per locatie'!$A$14:$C$56,3,FALSE)</f>
        <v>0</v>
      </c>
      <c r="W1344" s="246">
        <f>IF(L1344="nio",0,IF(Q1344&gt;0,Q1344*J1344/AA1344,0))*VLOOKUP(B1344,'2-Kosten per locatie'!$A$14:$C$56,3,FALSE)</f>
        <v>0</v>
      </c>
      <c r="X1344" s="337">
        <f>IF(L1344="nio",0,IF(L1344&gt;0,VLOOKUP(H1344,'3-Productie normen'!A:L,VLOOKUP(L1344,'3-Productie normen'!$B$35:$C$38,2,FALSE),FALSE)))</f>
        <v>0</v>
      </c>
      <c r="Y1344" s="337">
        <f t="shared" si="290"/>
        <v>0</v>
      </c>
      <c r="Z1344" s="337">
        <f t="shared" si="291"/>
        <v>0</v>
      </c>
      <c r="AA1344" s="337">
        <f t="shared" si="292"/>
        <v>0</v>
      </c>
      <c r="AB1344" s="338">
        <f>VLOOKUP(H1344,'3-Productie normen'!A:O,12,FALSE)</f>
        <v>0</v>
      </c>
      <c r="AC1344" s="338"/>
      <c r="AE1344" s="339">
        <f t="shared" si="288"/>
        <v>0</v>
      </c>
    </row>
    <row r="1345" spans="1:31" ht="14.1" customHeight="1">
      <c r="A1345" s="71">
        <v>1345</v>
      </c>
      <c r="B1345" s="298" t="s">
        <v>92</v>
      </c>
      <c r="C1345" s="298" t="s">
        <v>92</v>
      </c>
      <c r="D1345" s="538" t="s">
        <v>1363</v>
      </c>
      <c r="E1345" s="334" t="s">
        <v>784</v>
      </c>
      <c r="F1345" s="513"/>
      <c r="G1345" s="314" t="s">
        <v>554</v>
      </c>
      <c r="H1345" s="317" t="s">
        <v>148</v>
      </c>
      <c r="I1345" s="69"/>
      <c r="J1345" s="341">
        <v>10.06</v>
      </c>
      <c r="K1345" s="336">
        <f t="shared" si="289"/>
        <v>0</v>
      </c>
      <c r="L1345" s="247" t="s">
        <v>199</v>
      </c>
      <c r="M1345" s="247"/>
      <c r="N1345" s="247"/>
      <c r="O1345" s="247"/>
      <c r="P1345" s="247"/>
      <c r="Q1345" s="247"/>
      <c r="R1345" s="246">
        <f>IF(L1345="nio",0,IF(L1345&gt;0,L1345*J1345/X1345,0))*VLOOKUP(B1345,'2-Kosten per locatie'!$A$14:$C$56,3,FALSE)</f>
        <v>0</v>
      </c>
      <c r="S1345" s="246">
        <f>IF(L1345="nio",0,IF(M1345&gt;0,M1345*J1345/Y1345,0))*VLOOKUP(B1345,'2-Kosten per locatie'!$A$14:$C$56,3,FALSE)</f>
        <v>0</v>
      </c>
      <c r="T1345" s="246">
        <f>IF(L1345="nio",0,IF(N1345&gt;0,N1345*J1345/Z1345,0))*VLOOKUP(B1345,'2-Kosten per locatie'!$A$14:$C$56,3,FALSE)</f>
        <v>0</v>
      </c>
      <c r="U1345" s="246">
        <f>IF(L1345="nio",0,IF(O1345&gt;0,O1345*J1345/AA1345,0))*VLOOKUP(B1345,'2-Kosten per locatie'!$A$14:$C$56,3,FALSE)</f>
        <v>0</v>
      </c>
      <c r="V1345" s="246">
        <f>IF(L1345="nio",0,IF(P1345&gt;0,P1345*J1345/Z1345,0))*VLOOKUP(B1345,'2-Kosten per locatie'!$A$14:$C$56,3,FALSE)</f>
        <v>0</v>
      </c>
      <c r="W1345" s="246">
        <f>IF(L1345="nio",0,IF(Q1345&gt;0,Q1345*J1345/AA1345,0))*VLOOKUP(B1345,'2-Kosten per locatie'!$A$14:$C$56,3,FALSE)</f>
        <v>0</v>
      </c>
      <c r="X1345" s="337">
        <f>IF(L1345="nio",0,IF(L1345&gt;0,VLOOKUP(H1345,'3-Productie normen'!A:L,VLOOKUP(L1345,'3-Productie normen'!$B$35:$C$38,2,FALSE),FALSE)))</f>
        <v>0</v>
      </c>
      <c r="Y1345" s="337">
        <f t="shared" si="290"/>
        <v>0</v>
      </c>
      <c r="Z1345" s="337">
        <f t="shared" si="291"/>
        <v>0</v>
      </c>
      <c r="AA1345" s="337">
        <f t="shared" si="292"/>
        <v>0</v>
      </c>
      <c r="AB1345" s="338">
        <f>VLOOKUP(H1345,'3-Productie normen'!A:O,12,FALSE)</f>
        <v>0</v>
      </c>
      <c r="AC1345" s="338"/>
      <c r="AE1345" s="339">
        <f t="shared" si="288"/>
        <v>0</v>
      </c>
    </row>
    <row r="1346" spans="1:31" ht="14.1" customHeight="1">
      <c r="A1346" s="71">
        <v>1346</v>
      </c>
      <c r="B1346" s="298" t="s">
        <v>92</v>
      </c>
      <c r="C1346" s="298" t="s">
        <v>92</v>
      </c>
      <c r="D1346" s="538" t="s">
        <v>1363</v>
      </c>
      <c r="E1346" s="334" t="s">
        <v>1379</v>
      </c>
      <c r="F1346" s="513"/>
      <c r="G1346" s="314" t="s">
        <v>291</v>
      </c>
      <c r="H1346" s="314" t="s">
        <v>135</v>
      </c>
      <c r="I1346" s="69" t="s">
        <v>225</v>
      </c>
      <c r="J1346" s="341">
        <v>12.87</v>
      </c>
      <c r="K1346" s="336">
        <f t="shared" si="289"/>
        <v>255</v>
      </c>
      <c r="L1346" s="247">
        <v>255</v>
      </c>
      <c r="M1346" s="247"/>
      <c r="N1346" s="247"/>
      <c r="O1346" s="247"/>
      <c r="P1346" s="247"/>
      <c r="Q1346" s="247"/>
      <c r="R1346" s="246" t="e">
        <f>IF(L1346="nio",0,IF(L1346&gt;0,L1346*J1346/X1346,0))*VLOOKUP(B1346,'2-Kosten per locatie'!$A$14:$C$56,3,FALSE)</f>
        <v>#DIV/0!</v>
      </c>
      <c r="S1346" s="246">
        <f>IF(L1346="nio",0,IF(M1346&gt;0,M1346*J1346/Y1346,0))*VLOOKUP(B1346,'2-Kosten per locatie'!$A$14:$C$56,3,FALSE)</f>
        <v>0</v>
      </c>
      <c r="T1346" s="246">
        <f>IF(L1346="nio",0,IF(N1346&gt;0,N1346*J1346/Z1346,0))*VLOOKUP(B1346,'2-Kosten per locatie'!$A$14:$C$56,3,FALSE)</f>
        <v>0</v>
      </c>
      <c r="U1346" s="246">
        <f>IF(L1346="nio",0,IF(O1346&gt;0,O1346*J1346/AA1346,0))*VLOOKUP(B1346,'2-Kosten per locatie'!$A$14:$C$56,3,FALSE)</f>
        <v>0</v>
      </c>
      <c r="V1346" s="246">
        <f>IF(L1346="nio",0,IF(P1346&gt;0,P1346*J1346/Z1346,0))*VLOOKUP(B1346,'2-Kosten per locatie'!$A$14:$C$56,3,FALSE)</f>
        <v>0</v>
      </c>
      <c r="W1346" s="246">
        <f>IF(L1346="nio",0,IF(Q1346&gt;0,Q1346*J1346/AA1346,0))*VLOOKUP(B1346,'2-Kosten per locatie'!$A$14:$C$56,3,FALSE)</f>
        <v>0</v>
      </c>
      <c r="X1346" s="337">
        <f>IF(L1346="nio",0,IF(L1346&gt;0,VLOOKUP(H1346,'3-Productie normen'!A:L,VLOOKUP(L1346,'3-Productie normen'!$B$35:$C$38,2,FALSE),FALSE)))</f>
        <v>0</v>
      </c>
      <c r="Y1346" s="337">
        <f t="shared" si="290"/>
        <v>0</v>
      </c>
      <c r="Z1346" s="337">
        <f t="shared" si="291"/>
        <v>0</v>
      </c>
      <c r="AA1346" s="337">
        <f t="shared" si="292"/>
        <v>0</v>
      </c>
      <c r="AB1346" s="338" t="str">
        <f>VLOOKUP(H1346,'3-Productie normen'!A:O,12,FALSE)</f>
        <v>V</v>
      </c>
      <c r="AC1346" s="338"/>
      <c r="AE1346" s="339">
        <f t="shared" si="288"/>
        <v>3281.85</v>
      </c>
    </row>
    <row r="1347" spans="1:31" ht="14.1" customHeight="1">
      <c r="A1347" s="71">
        <v>1347</v>
      </c>
      <c r="B1347" s="298" t="s">
        <v>92</v>
      </c>
      <c r="C1347" s="298" t="s">
        <v>92</v>
      </c>
      <c r="D1347" s="538" t="s">
        <v>1363</v>
      </c>
      <c r="E1347" s="334" t="s">
        <v>1380</v>
      </c>
      <c r="F1347" s="513"/>
      <c r="G1347" s="314" t="s">
        <v>291</v>
      </c>
      <c r="H1347" s="314" t="s">
        <v>135</v>
      </c>
      <c r="I1347" s="69" t="s">
        <v>225</v>
      </c>
      <c r="J1347" s="341">
        <v>17.309999999999999</v>
      </c>
      <c r="K1347" s="336">
        <f t="shared" si="289"/>
        <v>255</v>
      </c>
      <c r="L1347" s="247">
        <v>255</v>
      </c>
      <c r="M1347" s="247"/>
      <c r="N1347" s="247"/>
      <c r="O1347" s="247"/>
      <c r="P1347" s="247"/>
      <c r="Q1347" s="247"/>
      <c r="R1347" s="246" t="e">
        <f>IF(L1347="nio",0,IF(L1347&gt;0,L1347*J1347/X1347,0))*VLOOKUP(B1347,'2-Kosten per locatie'!$A$14:$C$56,3,FALSE)</f>
        <v>#DIV/0!</v>
      </c>
      <c r="S1347" s="246">
        <f>IF(L1347="nio",0,IF(M1347&gt;0,M1347*J1347/Y1347,0))*VLOOKUP(B1347,'2-Kosten per locatie'!$A$14:$C$56,3,FALSE)</f>
        <v>0</v>
      </c>
      <c r="T1347" s="246">
        <f>IF(L1347="nio",0,IF(N1347&gt;0,N1347*J1347/Z1347,0))*VLOOKUP(B1347,'2-Kosten per locatie'!$A$14:$C$56,3,FALSE)</f>
        <v>0</v>
      </c>
      <c r="U1347" s="246">
        <f>IF(L1347="nio",0,IF(O1347&gt;0,O1347*J1347/AA1347,0))*VLOOKUP(B1347,'2-Kosten per locatie'!$A$14:$C$56,3,FALSE)</f>
        <v>0</v>
      </c>
      <c r="V1347" s="246">
        <f>IF(L1347="nio",0,IF(P1347&gt;0,P1347*J1347/Z1347,0))*VLOOKUP(B1347,'2-Kosten per locatie'!$A$14:$C$56,3,FALSE)</f>
        <v>0</v>
      </c>
      <c r="W1347" s="246">
        <f>IF(L1347="nio",0,IF(Q1347&gt;0,Q1347*J1347/AA1347,0))*VLOOKUP(B1347,'2-Kosten per locatie'!$A$14:$C$56,3,FALSE)</f>
        <v>0</v>
      </c>
      <c r="X1347" s="337">
        <f>IF(L1347="nio",0,IF(L1347&gt;0,VLOOKUP(H1347,'3-Productie normen'!A:L,VLOOKUP(L1347,'3-Productie normen'!$B$35:$C$38,2,FALSE),FALSE)))</f>
        <v>0</v>
      </c>
      <c r="Y1347" s="337">
        <f t="shared" si="290"/>
        <v>0</v>
      </c>
      <c r="Z1347" s="337">
        <f t="shared" si="291"/>
        <v>0</v>
      </c>
      <c r="AA1347" s="337">
        <f t="shared" si="292"/>
        <v>0</v>
      </c>
      <c r="AB1347" s="338" t="str">
        <f>VLOOKUP(H1347,'3-Productie normen'!A:O,12,FALSE)</f>
        <v>V</v>
      </c>
      <c r="AC1347" s="338"/>
      <c r="AE1347" s="339">
        <f t="shared" si="288"/>
        <v>4414.0499999999993</v>
      </c>
    </row>
    <row r="1348" spans="1:31" ht="14.1" customHeight="1">
      <c r="A1348" s="71">
        <v>1348</v>
      </c>
      <c r="B1348" s="298" t="s">
        <v>92</v>
      </c>
      <c r="C1348" s="298" t="s">
        <v>92</v>
      </c>
      <c r="D1348" s="538" t="s">
        <v>1363</v>
      </c>
      <c r="E1348" s="334" t="s">
        <v>1381</v>
      </c>
      <c r="F1348" s="513"/>
      <c r="G1348" s="314" t="s">
        <v>291</v>
      </c>
      <c r="H1348" s="314" t="s">
        <v>135</v>
      </c>
      <c r="I1348" s="69" t="s">
        <v>225</v>
      </c>
      <c r="J1348" s="341">
        <v>78.040000000000006</v>
      </c>
      <c r="K1348" s="336">
        <f t="shared" si="289"/>
        <v>255</v>
      </c>
      <c r="L1348" s="247">
        <v>255</v>
      </c>
      <c r="M1348" s="247"/>
      <c r="N1348" s="247"/>
      <c r="O1348" s="247"/>
      <c r="P1348" s="247"/>
      <c r="Q1348" s="247"/>
      <c r="R1348" s="246" t="e">
        <f>IF(L1348="nio",0,IF(L1348&gt;0,L1348*J1348/X1348,0))*VLOOKUP(B1348,'2-Kosten per locatie'!$A$14:$C$56,3,FALSE)</f>
        <v>#DIV/0!</v>
      </c>
      <c r="S1348" s="246">
        <f>IF(L1348="nio",0,IF(M1348&gt;0,M1348*J1348/Y1348,0))*VLOOKUP(B1348,'2-Kosten per locatie'!$A$14:$C$56,3,FALSE)</f>
        <v>0</v>
      </c>
      <c r="T1348" s="246">
        <f>IF(L1348="nio",0,IF(N1348&gt;0,N1348*J1348/Z1348,0))*VLOOKUP(B1348,'2-Kosten per locatie'!$A$14:$C$56,3,FALSE)</f>
        <v>0</v>
      </c>
      <c r="U1348" s="246">
        <f>IF(L1348="nio",0,IF(O1348&gt;0,O1348*J1348/AA1348,0))*VLOOKUP(B1348,'2-Kosten per locatie'!$A$14:$C$56,3,FALSE)</f>
        <v>0</v>
      </c>
      <c r="V1348" s="246">
        <f>IF(L1348="nio",0,IF(P1348&gt;0,P1348*J1348/Z1348,0))*VLOOKUP(B1348,'2-Kosten per locatie'!$A$14:$C$56,3,FALSE)</f>
        <v>0</v>
      </c>
      <c r="W1348" s="246">
        <f>IF(L1348="nio",0,IF(Q1348&gt;0,Q1348*J1348/AA1348,0))*VLOOKUP(B1348,'2-Kosten per locatie'!$A$14:$C$56,3,FALSE)</f>
        <v>0</v>
      </c>
      <c r="X1348" s="337">
        <f>IF(L1348="nio",0,IF(L1348&gt;0,VLOOKUP(H1348,'3-Productie normen'!A:L,VLOOKUP(L1348,'3-Productie normen'!$B$35:$C$38,2,FALSE),FALSE)))</f>
        <v>0</v>
      </c>
      <c r="Y1348" s="337">
        <f t="shared" si="290"/>
        <v>0</v>
      </c>
      <c r="Z1348" s="337">
        <f t="shared" si="291"/>
        <v>0</v>
      </c>
      <c r="AA1348" s="337">
        <f t="shared" si="292"/>
        <v>0</v>
      </c>
      <c r="AB1348" s="338" t="str">
        <f>VLOOKUP(H1348,'3-Productie normen'!A:O,12,FALSE)</f>
        <v>V</v>
      </c>
      <c r="AC1348" s="338"/>
      <c r="AE1348" s="339">
        <f t="shared" si="288"/>
        <v>19900.2</v>
      </c>
    </row>
    <row r="1349" spans="1:31" ht="14.1" customHeight="1">
      <c r="A1349" s="71">
        <v>1349</v>
      </c>
      <c r="B1349" s="298" t="s">
        <v>92</v>
      </c>
      <c r="C1349" s="298" t="s">
        <v>92</v>
      </c>
      <c r="D1349" s="538" t="s">
        <v>1363</v>
      </c>
      <c r="E1349" s="334" t="s">
        <v>1382</v>
      </c>
      <c r="F1349" s="513"/>
      <c r="G1349" s="314" t="s">
        <v>922</v>
      </c>
      <c r="H1349" s="314" t="s">
        <v>141</v>
      </c>
      <c r="I1349" s="69" t="s">
        <v>195</v>
      </c>
      <c r="J1349" s="341">
        <v>13.24</v>
      </c>
      <c r="K1349" s="336">
        <f t="shared" si="289"/>
        <v>510</v>
      </c>
      <c r="L1349" s="247">
        <v>255</v>
      </c>
      <c r="M1349" s="247">
        <v>255</v>
      </c>
      <c r="N1349" s="247"/>
      <c r="O1349" s="247"/>
      <c r="P1349" s="247"/>
      <c r="Q1349" s="247"/>
      <c r="R1349" s="246" t="e">
        <f>IF(L1349="nio",0,IF(L1349&gt;0,L1349*J1349/X1349,0))*VLOOKUP(B1349,'2-Kosten per locatie'!$A$14:$C$56,3,FALSE)</f>
        <v>#DIV/0!</v>
      </c>
      <c r="S1349" s="246" t="e">
        <f>IF(L1349="nio",0,IF(M1349&gt;0,M1349*J1349/Y1349,0))*VLOOKUP(B1349,'2-Kosten per locatie'!$A$14:$C$56,3,FALSE)</f>
        <v>#DIV/0!</v>
      </c>
      <c r="T1349" s="246">
        <f>IF(L1349="nio",0,IF(N1349&gt;0,N1349*J1349/Z1349,0))*VLOOKUP(B1349,'2-Kosten per locatie'!$A$14:$C$56,3,FALSE)</f>
        <v>0</v>
      </c>
      <c r="U1349" s="246">
        <f>IF(L1349="nio",0,IF(O1349&gt;0,O1349*J1349/AA1349,0))*VLOOKUP(B1349,'2-Kosten per locatie'!$A$14:$C$56,3,FALSE)</f>
        <v>0</v>
      </c>
      <c r="V1349" s="246">
        <f>IF(L1349="nio",0,IF(P1349&gt;0,P1349*J1349/Z1349,0))*VLOOKUP(B1349,'2-Kosten per locatie'!$A$14:$C$56,3,FALSE)</f>
        <v>0</v>
      </c>
      <c r="W1349" s="246">
        <f>IF(L1349="nio",0,IF(Q1349&gt;0,Q1349*J1349/AA1349,0))*VLOOKUP(B1349,'2-Kosten per locatie'!$A$14:$C$56,3,FALSE)</f>
        <v>0</v>
      </c>
      <c r="X1349" s="337">
        <f>IF(L1349="nio",0,IF(L1349&gt;0,VLOOKUP(H1349,'3-Productie normen'!A:L,VLOOKUP(L1349,'3-Productie normen'!$B$35:$C$38,2,FALSE),FALSE)))</f>
        <v>0</v>
      </c>
      <c r="Y1349" s="337">
        <f t="shared" si="290"/>
        <v>0</v>
      </c>
      <c r="Z1349" s="337">
        <f t="shared" si="291"/>
        <v>0</v>
      </c>
      <c r="AA1349" s="337">
        <f t="shared" si="292"/>
        <v>0</v>
      </c>
      <c r="AB1349" s="338" t="str">
        <f>VLOOKUP(H1349,'3-Productie normen'!A:O,12,FALSE)</f>
        <v>S</v>
      </c>
      <c r="AC1349" s="338"/>
      <c r="AE1349" s="339">
        <f t="shared" si="288"/>
        <v>6752.4000000000005</v>
      </c>
    </row>
    <row r="1350" spans="1:31" ht="14.1" customHeight="1">
      <c r="A1350" s="71">
        <v>1350</v>
      </c>
      <c r="B1350" s="298" t="s">
        <v>92</v>
      </c>
      <c r="C1350" s="298" t="s">
        <v>92</v>
      </c>
      <c r="D1350" s="538" t="s">
        <v>1363</v>
      </c>
      <c r="E1350" s="334" t="s">
        <v>1383</v>
      </c>
      <c r="F1350" s="513"/>
      <c r="G1350" s="314" t="s">
        <v>919</v>
      </c>
      <c r="H1350" s="314" t="s">
        <v>141</v>
      </c>
      <c r="I1350" s="69" t="s">
        <v>195</v>
      </c>
      <c r="J1350" s="341">
        <v>16.53</v>
      </c>
      <c r="K1350" s="336">
        <f t="shared" si="289"/>
        <v>510</v>
      </c>
      <c r="L1350" s="247">
        <v>255</v>
      </c>
      <c r="M1350" s="247">
        <v>255</v>
      </c>
      <c r="N1350" s="247"/>
      <c r="O1350" s="247"/>
      <c r="P1350" s="247"/>
      <c r="Q1350" s="247"/>
      <c r="R1350" s="246" t="e">
        <f>IF(L1350="nio",0,IF(L1350&gt;0,L1350*J1350/X1350,0))*VLOOKUP(B1350,'2-Kosten per locatie'!$A$14:$C$56,3,FALSE)</f>
        <v>#DIV/0!</v>
      </c>
      <c r="S1350" s="246" t="e">
        <f>IF(L1350="nio",0,IF(M1350&gt;0,M1350*J1350/Y1350,0))*VLOOKUP(B1350,'2-Kosten per locatie'!$A$14:$C$56,3,FALSE)</f>
        <v>#DIV/0!</v>
      </c>
      <c r="T1350" s="246">
        <f>IF(L1350="nio",0,IF(N1350&gt;0,N1350*J1350/Z1350,0))*VLOOKUP(B1350,'2-Kosten per locatie'!$A$14:$C$56,3,FALSE)</f>
        <v>0</v>
      </c>
      <c r="U1350" s="246">
        <f>IF(L1350="nio",0,IF(O1350&gt;0,O1350*J1350/AA1350,0))*VLOOKUP(B1350,'2-Kosten per locatie'!$A$14:$C$56,3,FALSE)</f>
        <v>0</v>
      </c>
      <c r="V1350" s="246">
        <f>IF(L1350="nio",0,IF(P1350&gt;0,P1350*J1350/Z1350,0))*VLOOKUP(B1350,'2-Kosten per locatie'!$A$14:$C$56,3,FALSE)</f>
        <v>0</v>
      </c>
      <c r="W1350" s="246">
        <f>IF(L1350="nio",0,IF(Q1350&gt;0,Q1350*J1350/AA1350,0))*VLOOKUP(B1350,'2-Kosten per locatie'!$A$14:$C$56,3,FALSE)</f>
        <v>0</v>
      </c>
      <c r="X1350" s="337">
        <f>IF(L1350="nio",0,IF(L1350&gt;0,VLOOKUP(H1350,'3-Productie normen'!A:L,VLOOKUP(L1350,'3-Productie normen'!$B$35:$C$38,2,FALSE),FALSE)))</f>
        <v>0</v>
      </c>
      <c r="Y1350" s="337">
        <f t="shared" si="290"/>
        <v>0</v>
      </c>
      <c r="Z1350" s="337">
        <f t="shared" si="291"/>
        <v>0</v>
      </c>
      <c r="AA1350" s="337">
        <f t="shared" si="292"/>
        <v>0</v>
      </c>
      <c r="AB1350" s="338" t="str">
        <f>VLOOKUP(H1350,'3-Productie normen'!A:O,12,FALSE)</f>
        <v>S</v>
      </c>
      <c r="AC1350" s="338"/>
      <c r="AE1350" s="339">
        <f t="shared" si="288"/>
        <v>8430.3000000000011</v>
      </c>
    </row>
    <row r="1351" spans="1:31" ht="14.1" customHeight="1">
      <c r="A1351" s="71">
        <v>1351</v>
      </c>
      <c r="B1351" s="298" t="s">
        <v>92</v>
      </c>
      <c r="C1351" s="298" t="s">
        <v>92</v>
      </c>
      <c r="D1351" s="538" t="s">
        <v>1363</v>
      </c>
      <c r="E1351" s="334" t="s">
        <v>1384</v>
      </c>
      <c r="F1351" s="513"/>
      <c r="G1351" s="314" t="s">
        <v>291</v>
      </c>
      <c r="H1351" s="314" t="s">
        <v>135</v>
      </c>
      <c r="I1351" s="69" t="s">
        <v>225</v>
      </c>
      <c r="J1351" s="341">
        <v>121.46</v>
      </c>
      <c r="K1351" s="336">
        <f t="shared" si="289"/>
        <v>363</v>
      </c>
      <c r="L1351" s="247">
        <v>255</v>
      </c>
      <c r="M1351" s="247"/>
      <c r="N1351" s="247">
        <v>102</v>
      </c>
      <c r="O1351" s="247"/>
      <c r="P1351" s="247">
        <v>6</v>
      </c>
      <c r="Q1351" s="247"/>
      <c r="R1351" s="246" t="e">
        <f>IF(L1351="nio",0,IF(L1351&gt;0,L1351*J1351/X1351,0))*VLOOKUP(B1351,'2-Kosten per locatie'!$A$14:$C$56,3,FALSE)</f>
        <v>#DIV/0!</v>
      </c>
      <c r="S1351" s="246">
        <f>IF(L1351="nio",0,IF(M1351&gt;0,M1351*J1351/Y1351,0))*VLOOKUP(B1351,'2-Kosten per locatie'!$A$14:$C$56,3,FALSE)</f>
        <v>0</v>
      </c>
      <c r="T1351" s="246" t="e">
        <f>IF(L1351="nio",0,IF(N1351&gt;0,N1351*J1351/Z1351,0))*VLOOKUP(B1351,'2-Kosten per locatie'!$A$14:$C$56,3,FALSE)</f>
        <v>#DIV/0!</v>
      </c>
      <c r="U1351" s="246">
        <f>IF(L1351="nio",0,IF(O1351&gt;0,O1351*J1351/AA1351,0))*VLOOKUP(B1351,'2-Kosten per locatie'!$A$14:$C$56,3,FALSE)</f>
        <v>0</v>
      </c>
      <c r="V1351" s="246" t="e">
        <f>IF(L1351="nio",0,IF(P1351&gt;0,P1351*J1351/Z1351,0))*VLOOKUP(B1351,'2-Kosten per locatie'!$A$14:$C$56,3,FALSE)</f>
        <v>#DIV/0!</v>
      </c>
      <c r="W1351" s="246">
        <f>IF(L1351="nio",0,IF(Q1351&gt;0,Q1351*J1351/AA1351,0))*VLOOKUP(B1351,'2-Kosten per locatie'!$A$14:$C$56,3,FALSE)</f>
        <v>0</v>
      </c>
      <c r="X1351" s="337">
        <f>IF(L1351="nio",0,IF(L1351&gt;0,VLOOKUP(H1351,'3-Productie normen'!A:L,VLOOKUP(L1351,'3-Productie normen'!$B$35:$C$38,2,FALSE),FALSE)))</f>
        <v>0</v>
      </c>
      <c r="Y1351" s="337">
        <f t="shared" si="290"/>
        <v>0</v>
      </c>
      <c r="Z1351" s="337">
        <f t="shared" si="291"/>
        <v>0</v>
      </c>
      <c r="AA1351" s="337">
        <f t="shared" si="292"/>
        <v>0</v>
      </c>
      <c r="AB1351" s="338" t="str">
        <f>VLOOKUP(H1351,'3-Productie normen'!A:O,12,FALSE)</f>
        <v>V</v>
      </c>
      <c r="AC1351" s="338"/>
      <c r="AE1351" s="339">
        <f t="shared" si="288"/>
        <v>44089.979999999996</v>
      </c>
    </row>
    <row r="1352" spans="1:31" ht="14.1" customHeight="1">
      <c r="A1352" s="71">
        <v>1352</v>
      </c>
      <c r="B1352" s="298" t="s">
        <v>92</v>
      </c>
      <c r="C1352" s="298" t="s">
        <v>92</v>
      </c>
      <c r="D1352" s="538" t="s">
        <v>1363</v>
      </c>
      <c r="E1352" s="334" t="s">
        <v>1385</v>
      </c>
      <c r="F1352" s="513"/>
      <c r="G1352" s="314" t="s">
        <v>549</v>
      </c>
      <c r="H1352" s="317" t="s">
        <v>148</v>
      </c>
      <c r="I1352" s="69"/>
      <c r="J1352" s="341">
        <v>16.77</v>
      </c>
      <c r="K1352" s="336">
        <f t="shared" si="289"/>
        <v>0</v>
      </c>
      <c r="L1352" s="247" t="s">
        <v>199</v>
      </c>
      <c r="M1352" s="247"/>
      <c r="N1352" s="247"/>
      <c r="O1352" s="247"/>
      <c r="P1352" s="247"/>
      <c r="Q1352" s="247"/>
      <c r="R1352" s="246">
        <f>IF(L1352="nio",0,IF(L1352&gt;0,L1352*J1352/X1352,0))*VLOOKUP(B1352,'2-Kosten per locatie'!$A$14:$C$56,3,FALSE)</f>
        <v>0</v>
      </c>
      <c r="S1352" s="246">
        <f>IF(L1352="nio",0,IF(M1352&gt;0,M1352*J1352/Y1352,0))*VLOOKUP(B1352,'2-Kosten per locatie'!$A$14:$C$56,3,FALSE)</f>
        <v>0</v>
      </c>
      <c r="T1352" s="246">
        <f>IF(L1352="nio",0,IF(N1352&gt;0,N1352*J1352/Z1352,0))*VLOOKUP(B1352,'2-Kosten per locatie'!$A$14:$C$56,3,FALSE)</f>
        <v>0</v>
      </c>
      <c r="U1352" s="246">
        <f>IF(L1352="nio",0,IF(O1352&gt;0,O1352*J1352/AA1352,0))*VLOOKUP(B1352,'2-Kosten per locatie'!$A$14:$C$56,3,FALSE)</f>
        <v>0</v>
      </c>
      <c r="V1352" s="246">
        <f>IF(L1352="nio",0,IF(P1352&gt;0,P1352*J1352/Z1352,0))*VLOOKUP(B1352,'2-Kosten per locatie'!$A$14:$C$56,3,FALSE)</f>
        <v>0</v>
      </c>
      <c r="W1352" s="246">
        <f>IF(L1352="nio",0,IF(Q1352&gt;0,Q1352*J1352/AA1352,0))*VLOOKUP(B1352,'2-Kosten per locatie'!$A$14:$C$56,3,FALSE)</f>
        <v>0</v>
      </c>
      <c r="X1352" s="337">
        <f>IF(L1352="nio",0,IF(L1352&gt;0,VLOOKUP(H1352,'3-Productie normen'!A:L,VLOOKUP(L1352,'3-Productie normen'!$B$35:$C$38,2,FALSE),FALSE)))</f>
        <v>0</v>
      </c>
      <c r="Y1352" s="337">
        <f t="shared" si="290"/>
        <v>0</v>
      </c>
      <c r="Z1352" s="337">
        <f t="shared" si="291"/>
        <v>0</v>
      </c>
      <c r="AA1352" s="337">
        <f t="shared" si="292"/>
        <v>0</v>
      </c>
      <c r="AB1352" s="338">
        <f>VLOOKUP(H1352,'3-Productie normen'!A:O,12,FALSE)</f>
        <v>0</v>
      </c>
      <c r="AC1352" s="338"/>
      <c r="AE1352" s="339">
        <f t="shared" si="288"/>
        <v>0</v>
      </c>
    </row>
    <row r="1353" spans="1:31" ht="14.1" customHeight="1">
      <c r="A1353" s="71">
        <v>1353</v>
      </c>
      <c r="B1353" s="298" t="s">
        <v>92</v>
      </c>
      <c r="C1353" s="298" t="s">
        <v>92</v>
      </c>
      <c r="D1353" s="538" t="s">
        <v>1363</v>
      </c>
      <c r="E1353" s="334" t="s">
        <v>1386</v>
      </c>
      <c r="F1353" s="513"/>
      <c r="G1353" s="314" t="s">
        <v>301</v>
      </c>
      <c r="H1353" s="317" t="s">
        <v>148</v>
      </c>
      <c r="I1353" s="69" t="s">
        <v>195</v>
      </c>
      <c r="J1353" s="341">
        <v>7.34</v>
      </c>
      <c r="K1353" s="336">
        <f t="shared" si="289"/>
        <v>0</v>
      </c>
      <c r="L1353" s="247" t="s">
        <v>199</v>
      </c>
      <c r="M1353" s="247"/>
      <c r="N1353" s="247"/>
      <c r="O1353" s="247"/>
      <c r="P1353" s="247"/>
      <c r="Q1353" s="247"/>
      <c r="R1353" s="246">
        <f>IF(L1353="nio",0,IF(L1353&gt;0,L1353*J1353/X1353,0))*VLOOKUP(B1353,'2-Kosten per locatie'!$A$14:$C$56,3,FALSE)</f>
        <v>0</v>
      </c>
      <c r="S1353" s="246">
        <f>IF(L1353="nio",0,IF(M1353&gt;0,M1353*J1353/Y1353,0))*VLOOKUP(B1353,'2-Kosten per locatie'!$A$14:$C$56,3,FALSE)</f>
        <v>0</v>
      </c>
      <c r="T1353" s="246">
        <f>IF(L1353="nio",0,IF(N1353&gt;0,N1353*J1353/Z1353,0))*VLOOKUP(B1353,'2-Kosten per locatie'!$A$14:$C$56,3,FALSE)</f>
        <v>0</v>
      </c>
      <c r="U1353" s="246">
        <f>IF(L1353="nio",0,IF(O1353&gt;0,O1353*J1353/AA1353,0))*VLOOKUP(B1353,'2-Kosten per locatie'!$A$14:$C$56,3,FALSE)</f>
        <v>0</v>
      </c>
      <c r="V1353" s="246">
        <f>IF(L1353="nio",0,IF(P1353&gt;0,P1353*J1353/Z1353,0))*VLOOKUP(B1353,'2-Kosten per locatie'!$A$14:$C$56,3,FALSE)</f>
        <v>0</v>
      </c>
      <c r="W1353" s="246">
        <f>IF(L1353="nio",0,IF(Q1353&gt;0,Q1353*J1353/AA1353,0))*VLOOKUP(B1353,'2-Kosten per locatie'!$A$14:$C$56,3,FALSE)</f>
        <v>0</v>
      </c>
      <c r="X1353" s="337">
        <f>IF(L1353="nio",0,IF(L1353&gt;0,VLOOKUP(H1353,'3-Productie normen'!A:L,VLOOKUP(L1353,'3-Productie normen'!$B$35:$C$38,2,FALSE),FALSE)))</f>
        <v>0</v>
      </c>
      <c r="Y1353" s="337">
        <f t="shared" si="290"/>
        <v>0</v>
      </c>
      <c r="Z1353" s="337">
        <f t="shared" si="291"/>
        <v>0</v>
      </c>
      <c r="AA1353" s="337">
        <f t="shared" si="292"/>
        <v>0</v>
      </c>
      <c r="AB1353" s="338">
        <f>VLOOKUP(H1353,'3-Productie normen'!A:O,12,FALSE)</f>
        <v>0</v>
      </c>
      <c r="AC1353" s="338"/>
      <c r="AE1353" s="339">
        <f t="shared" si="288"/>
        <v>0</v>
      </c>
    </row>
    <row r="1354" spans="1:31" ht="14.1" customHeight="1">
      <c r="A1354" s="71">
        <v>1354</v>
      </c>
      <c r="B1354" s="298" t="s">
        <v>92</v>
      </c>
      <c r="C1354" s="298" t="s">
        <v>92</v>
      </c>
      <c r="D1354" s="538" t="s">
        <v>1363</v>
      </c>
      <c r="E1354" s="334" t="s">
        <v>1387</v>
      </c>
      <c r="F1354" s="513"/>
      <c r="G1354" s="314" t="s">
        <v>301</v>
      </c>
      <c r="H1354" s="317" t="s">
        <v>148</v>
      </c>
      <c r="I1354" s="69"/>
      <c r="J1354" s="341">
        <v>2.13</v>
      </c>
      <c r="K1354" s="336">
        <f t="shared" si="289"/>
        <v>0</v>
      </c>
      <c r="L1354" s="247" t="s">
        <v>199</v>
      </c>
      <c r="M1354" s="247"/>
      <c r="N1354" s="247"/>
      <c r="O1354" s="247"/>
      <c r="P1354" s="247"/>
      <c r="Q1354" s="247"/>
      <c r="R1354" s="246">
        <f>IF(L1354="nio",0,IF(L1354&gt;0,L1354*J1354/X1354,0))*VLOOKUP(B1354,'2-Kosten per locatie'!$A$14:$C$56,3,FALSE)</f>
        <v>0</v>
      </c>
      <c r="S1354" s="246">
        <f>IF(L1354="nio",0,IF(M1354&gt;0,M1354*J1354/Y1354,0))*VLOOKUP(B1354,'2-Kosten per locatie'!$A$14:$C$56,3,FALSE)</f>
        <v>0</v>
      </c>
      <c r="T1354" s="246">
        <f>IF(L1354="nio",0,IF(N1354&gt;0,N1354*J1354/Z1354,0))*VLOOKUP(B1354,'2-Kosten per locatie'!$A$14:$C$56,3,FALSE)</f>
        <v>0</v>
      </c>
      <c r="U1354" s="246">
        <f>IF(L1354="nio",0,IF(O1354&gt;0,O1354*J1354/AA1354,0))*VLOOKUP(B1354,'2-Kosten per locatie'!$A$14:$C$56,3,FALSE)</f>
        <v>0</v>
      </c>
      <c r="V1354" s="246">
        <f>IF(L1354="nio",0,IF(P1354&gt;0,P1354*J1354/Z1354,0))*VLOOKUP(B1354,'2-Kosten per locatie'!$A$14:$C$56,3,FALSE)</f>
        <v>0</v>
      </c>
      <c r="W1354" s="246">
        <f>IF(L1354="nio",0,IF(Q1354&gt;0,Q1354*J1354/AA1354,0))*VLOOKUP(B1354,'2-Kosten per locatie'!$A$14:$C$56,3,FALSE)</f>
        <v>0</v>
      </c>
      <c r="X1354" s="337">
        <f>IF(L1354="nio",0,IF(L1354&gt;0,VLOOKUP(H1354,'3-Productie normen'!A:L,VLOOKUP(L1354,'3-Productie normen'!$B$35:$C$38,2,FALSE),FALSE)))</f>
        <v>0</v>
      </c>
      <c r="Y1354" s="337">
        <f t="shared" si="290"/>
        <v>0</v>
      </c>
      <c r="Z1354" s="337">
        <f t="shared" si="291"/>
        <v>0</v>
      </c>
      <c r="AA1354" s="337">
        <f t="shared" si="292"/>
        <v>0</v>
      </c>
      <c r="AB1354" s="338">
        <f>VLOOKUP(H1354,'3-Productie normen'!A:O,12,FALSE)</f>
        <v>0</v>
      </c>
      <c r="AC1354" s="338"/>
      <c r="AE1354" s="339">
        <f t="shared" ref="AE1354:AE1417" si="293">K1354*J1354</f>
        <v>0</v>
      </c>
    </row>
    <row r="1355" spans="1:31" ht="14.1" customHeight="1">
      <c r="A1355" s="71">
        <v>1355</v>
      </c>
      <c r="B1355" s="298" t="s">
        <v>92</v>
      </c>
      <c r="C1355" s="298" t="s">
        <v>92</v>
      </c>
      <c r="D1355" s="538" t="s">
        <v>1363</v>
      </c>
      <c r="E1355" s="334" t="s">
        <v>1388</v>
      </c>
      <c r="F1355" s="513"/>
      <c r="G1355" s="314" t="s">
        <v>137</v>
      </c>
      <c r="H1355" s="314" t="s">
        <v>137</v>
      </c>
      <c r="I1355" s="69" t="s">
        <v>225</v>
      </c>
      <c r="J1355" s="341">
        <v>3.58</v>
      </c>
      <c r="K1355" s="336">
        <f t="shared" si="289"/>
        <v>255</v>
      </c>
      <c r="L1355" s="247">
        <v>255</v>
      </c>
      <c r="M1355" s="247"/>
      <c r="N1355" s="247"/>
      <c r="O1355" s="247"/>
      <c r="P1355" s="247"/>
      <c r="Q1355" s="247"/>
      <c r="R1355" s="246" t="e">
        <f>IF(L1355="nio",0,IF(L1355&gt;0,L1355*J1355/X1355,0))*VLOOKUP(B1355,'2-Kosten per locatie'!$A$14:$C$56,3,FALSE)</f>
        <v>#DIV/0!</v>
      </c>
      <c r="S1355" s="246">
        <f>IF(L1355="nio",0,IF(M1355&gt;0,M1355*J1355/Y1355,0))*VLOOKUP(B1355,'2-Kosten per locatie'!$A$14:$C$56,3,FALSE)</f>
        <v>0</v>
      </c>
      <c r="T1355" s="246">
        <f>IF(L1355="nio",0,IF(N1355&gt;0,N1355*J1355/Z1355,0))*VLOOKUP(B1355,'2-Kosten per locatie'!$A$14:$C$56,3,FALSE)</f>
        <v>0</v>
      </c>
      <c r="U1355" s="246">
        <f>IF(L1355="nio",0,IF(O1355&gt;0,O1355*J1355/AA1355,0))*VLOOKUP(B1355,'2-Kosten per locatie'!$A$14:$C$56,3,FALSE)</f>
        <v>0</v>
      </c>
      <c r="V1355" s="246">
        <f>IF(L1355="nio",0,IF(P1355&gt;0,P1355*J1355/Z1355,0))*VLOOKUP(B1355,'2-Kosten per locatie'!$A$14:$C$56,3,FALSE)</f>
        <v>0</v>
      </c>
      <c r="W1355" s="246">
        <f>IF(L1355="nio",0,IF(Q1355&gt;0,Q1355*J1355/AA1355,0))*VLOOKUP(B1355,'2-Kosten per locatie'!$A$14:$C$56,3,FALSE)</f>
        <v>0</v>
      </c>
      <c r="X1355" s="337">
        <f>IF(L1355="nio",0,IF(L1355&gt;0,VLOOKUP(H1355,'3-Productie normen'!A:L,VLOOKUP(L1355,'3-Productie normen'!$B$35:$C$38,2,FALSE),FALSE)))</f>
        <v>0</v>
      </c>
      <c r="Y1355" s="337">
        <f t="shared" si="290"/>
        <v>0</v>
      </c>
      <c r="Z1355" s="337">
        <f t="shared" si="291"/>
        <v>0</v>
      </c>
      <c r="AA1355" s="337">
        <f t="shared" si="292"/>
        <v>0</v>
      </c>
      <c r="AB1355" s="338" t="str">
        <f>VLOOKUP(H1355,'3-Productie normen'!A:O,12,FALSE)</f>
        <v>V</v>
      </c>
      <c r="AC1355" s="338"/>
      <c r="AE1355" s="339">
        <f t="shared" si="293"/>
        <v>912.9</v>
      </c>
    </row>
    <row r="1356" spans="1:31" ht="14.1" customHeight="1">
      <c r="A1356" s="71">
        <v>1356</v>
      </c>
      <c r="B1356" s="298" t="s">
        <v>92</v>
      </c>
      <c r="C1356" s="298" t="s">
        <v>92</v>
      </c>
      <c r="D1356" s="538" t="s">
        <v>1363</v>
      </c>
      <c r="E1356" s="334" t="s">
        <v>1389</v>
      </c>
      <c r="F1356" s="513"/>
      <c r="G1356" s="314" t="s">
        <v>1306</v>
      </c>
      <c r="H1356" s="314" t="s">
        <v>135</v>
      </c>
      <c r="I1356" s="69" t="s">
        <v>225</v>
      </c>
      <c r="J1356" s="341">
        <v>20.03</v>
      </c>
      <c r="K1356" s="336">
        <f t="shared" si="289"/>
        <v>363</v>
      </c>
      <c r="L1356" s="247">
        <v>255</v>
      </c>
      <c r="M1356" s="247"/>
      <c r="N1356" s="247">
        <v>102</v>
      </c>
      <c r="O1356" s="247"/>
      <c r="P1356" s="247">
        <v>6</v>
      </c>
      <c r="Q1356" s="247"/>
      <c r="R1356" s="246" t="e">
        <f>IF(L1356="nio",0,IF(L1356&gt;0,L1356*J1356/X1356,0))*VLOOKUP(B1356,'2-Kosten per locatie'!$A$14:$C$56,3,FALSE)</f>
        <v>#DIV/0!</v>
      </c>
      <c r="S1356" s="246">
        <f>IF(L1356="nio",0,IF(M1356&gt;0,M1356*J1356/Y1356,0))*VLOOKUP(B1356,'2-Kosten per locatie'!$A$14:$C$56,3,FALSE)</f>
        <v>0</v>
      </c>
      <c r="T1356" s="246" t="e">
        <f>IF(L1356="nio",0,IF(N1356&gt;0,N1356*J1356/Z1356,0))*VLOOKUP(B1356,'2-Kosten per locatie'!$A$14:$C$56,3,FALSE)</f>
        <v>#DIV/0!</v>
      </c>
      <c r="U1356" s="246">
        <f>IF(L1356="nio",0,IF(O1356&gt;0,O1356*J1356/AA1356,0))*VLOOKUP(B1356,'2-Kosten per locatie'!$A$14:$C$56,3,FALSE)</f>
        <v>0</v>
      </c>
      <c r="V1356" s="246" t="e">
        <f>IF(L1356="nio",0,IF(P1356&gt;0,P1356*J1356/Z1356,0))*VLOOKUP(B1356,'2-Kosten per locatie'!$A$14:$C$56,3,FALSE)</f>
        <v>#DIV/0!</v>
      </c>
      <c r="W1356" s="246">
        <f>IF(L1356="nio",0,IF(Q1356&gt;0,Q1356*J1356/AA1356,0))*VLOOKUP(B1356,'2-Kosten per locatie'!$A$14:$C$56,3,FALSE)</f>
        <v>0</v>
      </c>
      <c r="X1356" s="337">
        <f>IF(L1356="nio",0,IF(L1356&gt;0,VLOOKUP(H1356,'3-Productie normen'!A:L,VLOOKUP(L1356,'3-Productie normen'!$B$35:$C$38,2,FALSE),FALSE)))</f>
        <v>0</v>
      </c>
      <c r="Y1356" s="337">
        <f t="shared" si="290"/>
        <v>0</v>
      </c>
      <c r="Z1356" s="337">
        <f t="shared" si="291"/>
        <v>0</v>
      </c>
      <c r="AA1356" s="337">
        <f t="shared" si="292"/>
        <v>0</v>
      </c>
      <c r="AB1356" s="338" t="str">
        <f>VLOOKUP(H1356,'3-Productie normen'!A:O,12,FALSE)</f>
        <v>V</v>
      </c>
      <c r="AC1356" s="338"/>
      <c r="AE1356" s="339">
        <f t="shared" si="293"/>
        <v>7270.89</v>
      </c>
    </row>
    <row r="1357" spans="1:31" ht="14.1" customHeight="1">
      <c r="A1357" s="71">
        <v>1357</v>
      </c>
      <c r="B1357" s="298" t="s">
        <v>92</v>
      </c>
      <c r="C1357" s="298" t="s">
        <v>92</v>
      </c>
      <c r="D1357" s="538" t="s">
        <v>1363</v>
      </c>
      <c r="E1357" s="334" t="s">
        <v>1390</v>
      </c>
      <c r="F1357" s="513"/>
      <c r="G1357" s="314" t="s">
        <v>1306</v>
      </c>
      <c r="H1357" s="314" t="s">
        <v>135</v>
      </c>
      <c r="I1357" s="69" t="s">
        <v>225</v>
      </c>
      <c r="J1357" s="341">
        <v>5.09</v>
      </c>
      <c r="K1357" s="336">
        <f t="shared" si="289"/>
        <v>255</v>
      </c>
      <c r="L1357" s="247">
        <v>255</v>
      </c>
      <c r="M1357" s="247"/>
      <c r="N1357" s="247"/>
      <c r="O1357" s="247"/>
      <c r="P1357" s="247"/>
      <c r="Q1357" s="247"/>
      <c r="R1357" s="246" t="e">
        <f>IF(L1357="nio",0,IF(L1357&gt;0,L1357*J1357/X1357,0))*VLOOKUP(B1357,'2-Kosten per locatie'!$A$14:$C$56,3,FALSE)</f>
        <v>#DIV/0!</v>
      </c>
      <c r="S1357" s="246">
        <f>IF(L1357="nio",0,IF(M1357&gt;0,M1357*J1357/Y1357,0))*VLOOKUP(B1357,'2-Kosten per locatie'!$A$14:$C$56,3,FALSE)</f>
        <v>0</v>
      </c>
      <c r="T1357" s="246">
        <f>IF(L1357="nio",0,IF(N1357&gt;0,N1357*J1357/Z1357,0))*VLOOKUP(B1357,'2-Kosten per locatie'!$A$14:$C$56,3,FALSE)</f>
        <v>0</v>
      </c>
      <c r="U1357" s="246">
        <f>IF(L1357="nio",0,IF(O1357&gt;0,O1357*J1357/AA1357,0))*VLOOKUP(B1357,'2-Kosten per locatie'!$A$14:$C$56,3,FALSE)</f>
        <v>0</v>
      </c>
      <c r="V1357" s="246">
        <f>IF(L1357="nio",0,IF(P1357&gt;0,P1357*J1357/Z1357,0))*VLOOKUP(B1357,'2-Kosten per locatie'!$A$14:$C$56,3,FALSE)</f>
        <v>0</v>
      </c>
      <c r="W1357" s="246">
        <f>IF(L1357="nio",0,IF(Q1357&gt;0,Q1357*J1357/AA1357,0))*VLOOKUP(B1357,'2-Kosten per locatie'!$A$14:$C$56,3,FALSE)</f>
        <v>0</v>
      </c>
      <c r="X1357" s="337">
        <f>IF(L1357="nio",0,IF(L1357&gt;0,VLOOKUP(H1357,'3-Productie normen'!A:L,VLOOKUP(L1357,'3-Productie normen'!$B$35:$C$38,2,FALSE),FALSE)))</f>
        <v>0</v>
      </c>
      <c r="Y1357" s="337">
        <f t="shared" si="290"/>
        <v>0</v>
      </c>
      <c r="Z1357" s="337">
        <f t="shared" si="291"/>
        <v>0</v>
      </c>
      <c r="AA1357" s="337">
        <f t="shared" si="292"/>
        <v>0</v>
      </c>
      <c r="AB1357" s="338" t="str">
        <f>VLOOKUP(H1357,'3-Productie normen'!A:O,12,FALSE)</f>
        <v>V</v>
      </c>
      <c r="AC1357" s="338"/>
      <c r="AE1357" s="339">
        <f t="shared" si="293"/>
        <v>1297.95</v>
      </c>
    </row>
    <row r="1358" spans="1:31" ht="14.1" customHeight="1">
      <c r="A1358" s="71">
        <v>1358</v>
      </c>
      <c r="B1358" s="298" t="s">
        <v>92</v>
      </c>
      <c r="C1358" s="298" t="s">
        <v>92</v>
      </c>
      <c r="D1358" s="538" t="s">
        <v>1363</v>
      </c>
      <c r="E1358" s="334" t="s">
        <v>1391</v>
      </c>
      <c r="F1358" s="513"/>
      <c r="G1358" s="314" t="s">
        <v>291</v>
      </c>
      <c r="H1358" s="314" t="s">
        <v>135</v>
      </c>
      <c r="I1358" s="69" t="s">
        <v>225</v>
      </c>
      <c r="J1358" s="341">
        <v>7.99</v>
      </c>
      <c r="K1358" s="336">
        <f t="shared" si="289"/>
        <v>255</v>
      </c>
      <c r="L1358" s="247">
        <v>255</v>
      </c>
      <c r="M1358" s="247"/>
      <c r="N1358" s="247"/>
      <c r="O1358" s="247"/>
      <c r="P1358" s="247"/>
      <c r="Q1358" s="247"/>
      <c r="R1358" s="246" t="e">
        <f>IF(L1358="nio",0,IF(L1358&gt;0,L1358*J1358/X1358,0))*VLOOKUP(B1358,'2-Kosten per locatie'!$A$14:$C$56,3,FALSE)</f>
        <v>#DIV/0!</v>
      </c>
      <c r="S1358" s="246">
        <f>IF(L1358="nio",0,IF(M1358&gt;0,M1358*J1358/Y1358,0))*VLOOKUP(B1358,'2-Kosten per locatie'!$A$14:$C$56,3,FALSE)</f>
        <v>0</v>
      </c>
      <c r="T1358" s="246">
        <f>IF(L1358="nio",0,IF(N1358&gt;0,N1358*J1358/Z1358,0))*VLOOKUP(B1358,'2-Kosten per locatie'!$A$14:$C$56,3,FALSE)</f>
        <v>0</v>
      </c>
      <c r="U1358" s="246">
        <f>IF(L1358="nio",0,IF(O1358&gt;0,O1358*J1358/AA1358,0))*VLOOKUP(B1358,'2-Kosten per locatie'!$A$14:$C$56,3,FALSE)</f>
        <v>0</v>
      </c>
      <c r="V1358" s="246">
        <f>IF(L1358="nio",0,IF(P1358&gt;0,P1358*J1358/Z1358,0))*VLOOKUP(B1358,'2-Kosten per locatie'!$A$14:$C$56,3,FALSE)</f>
        <v>0</v>
      </c>
      <c r="W1358" s="246">
        <f>IF(L1358="nio",0,IF(Q1358&gt;0,Q1358*J1358/AA1358,0))*VLOOKUP(B1358,'2-Kosten per locatie'!$A$14:$C$56,3,FALSE)</f>
        <v>0</v>
      </c>
      <c r="X1358" s="337">
        <f>IF(L1358="nio",0,IF(L1358&gt;0,VLOOKUP(H1358,'3-Productie normen'!A:L,VLOOKUP(L1358,'3-Productie normen'!$B$35:$C$38,2,FALSE),FALSE)))</f>
        <v>0</v>
      </c>
      <c r="Y1358" s="337">
        <f t="shared" si="290"/>
        <v>0</v>
      </c>
      <c r="Z1358" s="337">
        <f t="shared" si="291"/>
        <v>0</v>
      </c>
      <c r="AA1358" s="337">
        <f t="shared" si="292"/>
        <v>0</v>
      </c>
      <c r="AB1358" s="338" t="str">
        <f>VLOOKUP(H1358,'3-Productie normen'!A:O,12,FALSE)</f>
        <v>V</v>
      </c>
      <c r="AC1358" s="338"/>
      <c r="AE1358" s="339">
        <f t="shared" si="293"/>
        <v>2037.45</v>
      </c>
    </row>
    <row r="1359" spans="1:31" ht="14.1" customHeight="1">
      <c r="A1359" s="71">
        <v>1359</v>
      </c>
      <c r="B1359" s="298" t="s">
        <v>92</v>
      </c>
      <c r="C1359" s="298" t="s">
        <v>92</v>
      </c>
      <c r="D1359" s="538" t="s">
        <v>1363</v>
      </c>
      <c r="E1359" s="334" t="s">
        <v>1392</v>
      </c>
      <c r="F1359" s="513"/>
      <c r="G1359" s="314" t="s">
        <v>1306</v>
      </c>
      <c r="H1359" s="314" t="s">
        <v>135</v>
      </c>
      <c r="I1359" s="69" t="s">
        <v>225</v>
      </c>
      <c r="J1359" s="341">
        <v>12.07</v>
      </c>
      <c r="K1359" s="336">
        <f t="shared" si="289"/>
        <v>255</v>
      </c>
      <c r="L1359" s="247">
        <v>255</v>
      </c>
      <c r="M1359" s="247"/>
      <c r="N1359" s="247"/>
      <c r="O1359" s="247"/>
      <c r="P1359" s="247"/>
      <c r="Q1359" s="247"/>
      <c r="R1359" s="246" t="e">
        <f>IF(L1359="nio",0,IF(L1359&gt;0,L1359*J1359/X1359,0))*VLOOKUP(B1359,'2-Kosten per locatie'!$A$14:$C$56,3,FALSE)</f>
        <v>#DIV/0!</v>
      </c>
      <c r="S1359" s="246">
        <f>IF(L1359="nio",0,IF(M1359&gt;0,M1359*J1359/Y1359,0))*VLOOKUP(B1359,'2-Kosten per locatie'!$A$14:$C$56,3,FALSE)</f>
        <v>0</v>
      </c>
      <c r="T1359" s="246">
        <f>IF(L1359="nio",0,IF(N1359&gt;0,N1359*J1359/Z1359,0))*VLOOKUP(B1359,'2-Kosten per locatie'!$A$14:$C$56,3,FALSE)</f>
        <v>0</v>
      </c>
      <c r="U1359" s="246">
        <f>IF(L1359="nio",0,IF(O1359&gt;0,O1359*J1359/AA1359,0))*VLOOKUP(B1359,'2-Kosten per locatie'!$A$14:$C$56,3,FALSE)</f>
        <v>0</v>
      </c>
      <c r="V1359" s="246">
        <f>IF(L1359="nio",0,IF(P1359&gt;0,P1359*J1359/Z1359,0))*VLOOKUP(B1359,'2-Kosten per locatie'!$A$14:$C$56,3,FALSE)</f>
        <v>0</v>
      </c>
      <c r="W1359" s="246">
        <f>IF(L1359="nio",0,IF(Q1359&gt;0,Q1359*J1359/AA1359,0))*VLOOKUP(B1359,'2-Kosten per locatie'!$A$14:$C$56,3,FALSE)</f>
        <v>0</v>
      </c>
      <c r="X1359" s="337">
        <f>IF(L1359="nio",0,IF(L1359&gt;0,VLOOKUP(H1359,'3-Productie normen'!A:L,VLOOKUP(L1359,'3-Productie normen'!$B$35:$C$38,2,FALSE),FALSE)))</f>
        <v>0</v>
      </c>
      <c r="Y1359" s="337">
        <f t="shared" si="290"/>
        <v>0</v>
      </c>
      <c r="Z1359" s="337">
        <f t="shared" si="291"/>
        <v>0</v>
      </c>
      <c r="AA1359" s="337">
        <f t="shared" si="292"/>
        <v>0</v>
      </c>
      <c r="AB1359" s="338" t="str">
        <f>VLOOKUP(H1359,'3-Productie normen'!A:O,12,FALSE)</f>
        <v>V</v>
      </c>
      <c r="AC1359" s="338"/>
      <c r="AE1359" s="339">
        <f t="shared" si="293"/>
        <v>3077.85</v>
      </c>
    </row>
    <row r="1360" spans="1:31" ht="14.1" customHeight="1">
      <c r="A1360" s="71">
        <v>1360</v>
      </c>
      <c r="B1360" s="298" t="s">
        <v>92</v>
      </c>
      <c r="C1360" s="298" t="s">
        <v>92</v>
      </c>
      <c r="D1360" s="538" t="s">
        <v>1363</v>
      </c>
      <c r="E1360" s="334" t="s">
        <v>1393</v>
      </c>
      <c r="F1360" s="513"/>
      <c r="G1360" s="314" t="s">
        <v>1082</v>
      </c>
      <c r="H1360" s="317" t="s">
        <v>148</v>
      </c>
      <c r="I1360" s="69"/>
      <c r="J1360" s="341">
        <v>39.51</v>
      </c>
      <c r="K1360" s="336">
        <f t="shared" si="289"/>
        <v>0</v>
      </c>
      <c r="L1360" s="247" t="s">
        <v>199</v>
      </c>
      <c r="M1360" s="247"/>
      <c r="N1360" s="247"/>
      <c r="O1360" s="247"/>
      <c r="P1360" s="247"/>
      <c r="Q1360" s="247"/>
      <c r="R1360" s="246">
        <f>IF(L1360="nio",0,IF(L1360&gt;0,L1360*J1360/X1360,0))*VLOOKUP(B1360,'2-Kosten per locatie'!$A$14:$C$56,3,FALSE)</f>
        <v>0</v>
      </c>
      <c r="S1360" s="246">
        <f>IF(L1360="nio",0,IF(M1360&gt;0,M1360*J1360/Y1360,0))*VLOOKUP(B1360,'2-Kosten per locatie'!$A$14:$C$56,3,FALSE)</f>
        <v>0</v>
      </c>
      <c r="T1360" s="246">
        <f>IF(L1360="nio",0,IF(N1360&gt;0,N1360*J1360/Z1360,0))*VLOOKUP(B1360,'2-Kosten per locatie'!$A$14:$C$56,3,FALSE)</f>
        <v>0</v>
      </c>
      <c r="U1360" s="246">
        <f>IF(L1360="nio",0,IF(O1360&gt;0,O1360*J1360/AA1360,0))*VLOOKUP(B1360,'2-Kosten per locatie'!$A$14:$C$56,3,FALSE)</f>
        <v>0</v>
      </c>
      <c r="V1360" s="246">
        <f>IF(L1360="nio",0,IF(P1360&gt;0,P1360*J1360/Z1360,0))*VLOOKUP(B1360,'2-Kosten per locatie'!$A$14:$C$56,3,FALSE)</f>
        <v>0</v>
      </c>
      <c r="W1360" s="246">
        <f>IF(L1360="nio",0,IF(Q1360&gt;0,Q1360*J1360/AA1360,0))*VLOOKUP(B1360,'2-Kosten per locatie'!$A$14:$C$56,3,FALSE)</f>
        <v>0</v>
      </c>
      <c r="X1360" s="337">
        <f>IF(L1360="nio",0,IF(L1360&gt;0,VLOOKUP(H1360,'3-Productie normen'!A:L,VLOOKUP(L1360,'3-Productie normen'!$B$35:$C$38,2,FALSE),FALSE)))</f>
        <v>0</v>
      </c>
      <c r="Y1360" s="337">
        <f t="shared" si="290"/>
        <v>0</v>
      </c>
      <c r="Z1360" s="337">
        <f t="shared" si="291"/>
        <v>0</v>
      </c>
      <c r="AA1360" s="337">
        <f t="shared" si="292"/>
        <v>0</v>
      </c>
      <c r="AB1360" s="338">
        <f>VLOOKUP(H1360,'3-Productie normen'!A:O,12,FALSE)</f>
        <v>0</v>
      </c>
      <c r="AC1360" s="338"/>
      <c r="AE1360" s="339">
        <f t="shared" si="293"/>
        <v>0</v>
      </c>
    </row>
    <row r="1361" spans="1:31" ht="14.1" customHeight="1">
      <c r="A1361" s="71">
        <v>1361</v>
      </c>
      <c r="B1361" s="298" t="s">
        <v>92</v>
      </c>
      <c r="C1361" s="298" t="s">
        <v>92</v>
      </c>
      <c r="D1361" s="538" t="s">
        <v>1363</v>
      </c>
      <c r="E1361" s="334" t="s">
        <v>1394</v>
      </c>
      <c r="F1361" s="513"/>
      <c r="G1361" s="314" t="s">
        <v>143</v>
      </c>
      <c r="H1361" s="314" t="s">
        <v>143</v>
      </c>
      <c r="I1361" s="69" t="s">
        <v>225</v>
      </c>
      <c r="J1361" s="341">
        <v>16.239999999999998</v>
      </c>
      <c r="K1361" s="336">
        <f t="shared" si="289"/>
        <v>255</v>
      </c>
      <c r="L1361" s="247">
        <v>255</v>
      </c>
      <c r="M1361" s="247"/>
      <c r="N1361" s="247"/>
      <c r="O1361" s="247"/>
      <c r="P1361" s="247"/>
      <c r="Q1361" s="247"/>
      <c r="R1361" s="246" t="e">
        <f>IF(L1361="nio",0,IF(L1361&gt;0,L1361*J1361/X1361,0))*VLOOKUP(B1361,'2-Kosten per locatie'!$A$14:$C$56,3,FALSE)</f>
        <v>#DIV/0!</v>
      </c>
      <c r="S1361" s="246">
        <f>IF(L1361="nio",0,IF(M1361&gt;0,M1361*J1361/Y1361,0))*VLOOKUP(B1361,'2-Kosten per locatie'!$A$14:$C$56,3,FALSE)</f>
        <v>0</v>
      </c>
      <c r="T1361" s="246">
        <f>IF(L1361="nio",0,IF(N1361&gt;0,N1361*J1361/Z1361,0))*VLOOKUP(B1361,'2-Kosten per locatie'!$A$14:$C$56,3,FALSE)</f>
        <v>0</v>
      </c>
      <c r="U1361" s="246">
        <f>IF(L1361="nio",0,IF(O1361&gt;0,O1361*J1361/AA1361,0))*VLOOKUP(B1361,'2-Kosten per locatie'!$A$14:$C$56,3,FALSE)</f>
        <v>0</v>
      </c>
      <c r="V1361" s="246">
        <f>IF(L1361="nio",0,IF(P1361&gt;0,P1361*J1361/Z1361,0))*VLOOKUP(B1361,'2-Kosten per locatie'!$A$14:$C$56,3,FALSE)</f>
        <v>0</v>
      </c>
      <c r="W1361" s="246">
        <f>IF(L1361="nio",0,IF(Q1361&gt;0,Q1361*J1361/AA1361,0))*VLOOKUP(B1361,'2-Kosten per locatie'!$A$14:$C$56,3,FALSE)</f>
        <v>0</v>
      </c>
      <c r="X1361" s="337">
        <f>IF(L1361="nio",0,IF(L1361&gt;0,VLOOKUP(H1361,'3-Productie normen'!A:L,VLOOKUP(L1361,'3-Productie normen'!$B$35:$C$38,2,FALSE),FALSE)))</f>
        <v>0</v>
      </c>
      <c r="Y1361" s="337">
        <f t="shared" si="290"/>
        <v>0</v>
      </c>
      <c r="Z1361" s="337">
        <f t="shared" si="291"/>
        <v>0</v>
      </c>
      <c r="AA1361" s="337">
        <f t="shared" si="292"/>
        <v>0</v>
      </c>
      <c r="AB1361" s="338" t="str">
        <f>VLOOKUP(H1361,'3-Productie normen'!A:O,12,FALSE)</f>
        <v>V</v>
      </c>
      <c r="AC1361" s="338"/>
      <c r="AE1361" s="339">
        <f t="shared" si="293"/>
        <v>4141.2</v>
      </c>
    </row>
    <row r="1362" spans="1:31" ht="14.1" customHeight="1">
      <c r="A1362" s="71">
        <v>1362</v>
      </c>
      <c r="B1362" s="298" t="s">
        <v>92</v>
      </c>
      <c r="C1362" s="298" t="s">
        <v>92</v>
      </c>
      <c r="D1362" s="538" t="s">
        <v>1363</v>
      </c>
      <c r="E1362" s="334" t="s">
        <v>1395</v>
      </c>
      <c r="F1362" s="513"/>
      <c r="G1362" s="314" t="s">
        <v>1396</v>
      </c>
      <c r="H1362" s="314" t="s">
        <v>136</v>
      </c>
      <c r="I1362" s="69" t="s">
        <v>225</v>
      </c>
      <c r="J1362" s="341">
        <v>32.479999999999997</v>
      </c>
      <c r="K1362" s="336">
        <f t="shared" si="289"/>
        <v>510</v>
      </c>
      <c r="L1362" s="247">
        <v>255</v>
      </c>
      <c r="M1362" s="247">
        <v>255</v>
      </c>
      <c r="N1362" s="247"/>
      <c r="O1362" s="247"/>
      <c r="P1362" s="247"/>
      <c r="Q1362" s="247"/>
      <c r="R1362" s="246" t="e">
        <f>IF(L1362="nio",0,IF(L1362&gt;0,L1362*J1362/X1362,0))*VLOOKUP(B1362,'2-Kosten per locatie'!$A$14:$C$56,3,FALSE)</f>
        <v>#DIV/0!</v>
      </c>
      <c r="S1362" s="246" t="e">
        <f>IF(L1362="nio",0,IF(M1362&gt;0,M1362*J1362/Y1362,0))*VLOOKUP(B1362,'2-Kosten per locatie'!$A$14:$C$56,3,FALSE)</f>
        <v>#DIV/0!</v>
      </c>
      <c r="T1362" s="246">
        <f>IF(L1362="nio",0,IF(N1362&gt;0,N1362*J1362/Z1362,0))*VLOOKUP(B1362,'2-Kosten per locatie'!$A$14:$C$56,3,FALSE)</f>
        <v>0</v>
      </c>
      <c r="U1362" s="246">
        <f>IF(L1362="nio",0,IF(O1362&gt;0,O1362*J1362/AA1362,0))*VLOOKUP(B1362,'2-Kosten per locatie'!$A$14:$C$56,3,FALSE)</f>
        <v>0</v>
      </c>
      <c r="V1362" s="246">
        <f>IF(L1362="nio",0,IF(P1362&gt;0,P1362*J1362/Z1362,0))*VLOOKUP(B1362,'2-Kosten per locatie'!$A$14:$C$56,3,FALSE)</f>
        <v>0</v>
      </c>
      <c r="W1362" s="246">
        <f>IF(L1362="nio",0,IF(Q1362&gt;0,Q1362*J1362/AA1362,0))*VLOOKUP(B1362,'2-Kosten per locatie'!$A$14:$C$56,3,FALSE)</f>
        <v>0</v>
      </c>
      <c r="X1362" s="337">
        <f>IF(L1362="nio",0,IF(L1362&gt;0,VLOOKUP(H1362,'3-Productie normen'!A:L,VLOOKUP(L1362,'3-Productie normen'!$B$35:$C$38,2,FALSE),FALSE)))</f>
        <v>0</v>
      </c>
      <c r="Y1362" s="337">
        <f t="shared" si="290"/>
        <v>0</v>
      </c>
      <c r="Z1362" s="337">
        <f t="shared" si="291"/>
        <v>0</v>
      </c>
      <c r="AA1362" s="337">
        <f t="shared" si="292"/>
        <v>0</v>
      </c>
      <c r="AB1362" s="338" t="str">
        <f>VLOOKUP(H1362,'3-Productie normen'!A:O,12,FALSE)</f>
        <v>S</v>
      </c>
      <c r="AC1362" s="338"/>
      <c r="AE1362" s="339">
        <f t="shared" si="293"/>
        <v>16564.8</v>
      </c>
    </row>
    <row r="1363" spans="1:31" ht="14.1" customHeight="1">
      <c r="A1363" s="71">
        <v>1363</v>
      </c>
      <c r="B1363" s="298" t="s">
        <v>92</v>
      </c>
      <c r="C1363" s="298" t="s">
        <v>92</v>
      </c>
      <c r="D1363" s="538" t="s">
        <v>1363</v>
      </c>
      <c r="E1363" s="334" t="s">
        <v>1397</v>
      </c>
      <c r="F1363" s="513"/>
      <c r="G1363" s="314" t="s">
        <v>922</v>
      </c>
      <c r="H1363" s="314" t="s">
        <v>141</v>
      </c>
      <c r="I1363" s="69" t="s">
        <v>195</v>
      </c>
      <c r="J1363" s="341">
        <v>10.63</v>
      </c>
      <c r="K1363" s="336">
        <f t="shared" si="289"/>
        <v>730</v>
      </c>
      <c r="L1363" s="247">
        <v>255</v>
      </c>
      <c r="M1363" s="247">
        <v>255</v>
      </c>
      <c r="N1363" s="247">
        <v>102</v>
      </c>
      <c r="O1363" s="247">
        <v>102</v>
      </c>
      <c r="P1363" s="247">
        <v>8</v>
      </c>
      <c r="Q1363" s="247">
        <v>8</v>
      </c>
      <c r="R1363" s="246" t="e">
        <f>IF(L1363="nio",0,IF(L1363&gt;0,L1363*J1363/X1363,0))*VLOOKUP(B1363,'2-Kosten per locatie'!$A$14:$C$56,3,FALSE)</f>
        <v>#DIV/0!</v>
      </c>
      <c r="S1363" s="246" t="e">
        <f>IF(L1363="nio",0,IF(M1363&gt;0,M1363*J1363/Y1363,0))*VLOOKUP(B1363,'2-Kosten per locatie'!$A$14:$C$56,3,FALSE)</f>
        <v>#DIV/0!</v>
      </c>
      <c r="T1363" s="246" t="e">
        <f>IF(L1363="nio",0,IF(N1363&gt;0,N1363*J1363/Z1363,0))*VLOOKUP(B1363,'2-Kosten per locatie'!$A$14:$C$56,3,FALSE)</f>
        <v>#DIV/0!</v>
      </c>
      <c r="U1363" s="246" t="e">
        <f>IF(L1363="nio",0,IF(O1363&gt;0,O1363*J1363/AA1363,0))*VLOOKUP(B1363,'2-Kosten per locatie'!$A$14:$C$56,3,FALSE)</f>
        <v>#DIV/0!</v>
      </c>
      <c r="V1363" s="246" t="e">
        <f>IF(L1363="nio",0,IF(P1363&gt;0,P1363*J1363/Z1363,0))*VLOOKUP(B1363,'2-Kosten per locatie'!$A$14:$C$56,3,FALSE)</f>
        <v>#DIV/0!</v>
      </c>
      <c r="W1363" s="246" t="e">
        <f>IF(L1363="nio",0,IF(Q1363&gt;0,Q1363*J1363/AA1363,0))*VLOOKUP(B1363,'2-Kosten per locatie'!$A$14:$C$56,3,FALSE)</f>
        <v>#DIV/0!</v>
      </c>
      <c r="X1363" s="337">
        <f>IF(L1363="nio",0,IF(L1363&gt;0,VLOOKUP(H1363,'3-Productie normen'!A:L,VLOOKUP(L1363,'3-Productie normen'!$B$35:$C$38,2,FALSE),FALSE)))</f>
        <v>0</v>
      </c>
      <c r="Y1363" s="337">
        <f t="shared" si="290"/>
        <v>0</v>
      </c>
      <c r="Z1363" s="337">
        <f t="shared" si="291"/>
        <v>0</v>
      </c>
      <c r="AA1363" s="337">
        <f t="shared" si="292"/>
        <v>0</v>
      </c>
      <c r="AB1363" s="338" t="str">
        <f>VLOOKUP(H1363,'3-Productie normen'!A:O,12,FALSE)</f>
        <v>S</v>
      </c>
      <c r="AC1363" s="338"/>
      <c r="AE1363" s="339">
        <f t="shared" si="293"/>
        <v>7759.9000000000005</v>
      </c>
    </row>
    <row r="1364" spans="1:31" ht="14.1" customHeight="1">
      <c r="A1364" s="71">
        <v>1364</v>
      </c>
      <c r="B1364" s="298" t="s">
        <v>92</v>
      </c>
      <c r="C1364" s="298" t="s">
        <v>92</v>
      </c>
      <c r="D1364" s="538" t="s">
        <v>1363</v>
      </c>
      <c r="E1364" s="334" t="s">
        <v>1398</v>
      </c>
      <c r="F1364" s="513"/>
      <c r="G1364" s="314" t="s">
        <v>919</v>
      </c>
      <c r="H1364" s="314" t="s">
        <v>141</v>
      </c>
      <c r="I1364" s="69" t="s">
        <v>195</v>
      </c>
      <c r="J1364" s="341">
        <v>7.72</v>
      </c>
      <c r="K1364" s="336">
        <f t="shared" si="289"/>
        <v>730</v>
      </c>
      <c r="L1364" s="247">
        <v>255</v>
      </c>
      <c r="M1364" s="247">
        <v>255</v>
      </c>
      <c r="N1364" s="247">
        <v>102</v>
      </c>
      <c r="O1364" s="247">
        <v>102</v>
      </c>
      <c r="P1364" s="247">
        <v>8</v>
      </c>
      <c r="Q1364" s="247">
        <v>8</v>
      </c>
      <c r="R1364" s="246" t="e">
        <f>IF(L1364="nio",0,IF(L1364&gt;0,L1364*J1364/X1364,0))*VLOOKUP(B1364,'2-Kosten per locatie'!$A$14:$C$56,3,FALSE)</f>
        <v>#DIV/0!</v>
      </c>
      <c r="S1364" s="246" t="e">
        <f>IF(L1364="nio",0,IF(M1364&gt;0,M1364*J1364/Y1364,0))*VLOOKUP(B1364,'2-Kosten per locatie'!$A$14:$C$56,3,FALSE)</f>
        <v>#DIV/0!</v>
      </c>
      <c r="T1364" s="246" t="e">
        <f>IF(L1364="nio",0,IF(N1364&gt;0,N1364*J1364/Z1364,0))*VLOOKUP(B1364,'2-Kosten per locatie'!$A$14:$C$56,3,FALSE)</f>
        <v>#DIV/0!</v>
      </c>
      <c r="U1364" s="246" t="e">
        <f>IF(L1364="nio",0,IF(O1364&gt;0,O1364*J1364/AA1364,0))*VLOOKUP(B1364,'2-Kosten per locatie'!$A$14:$C$56,3,FALSE)</f>
        <v>#DIV/0!</v>
      </c>
      <c r="V1364" s="246" t="e">
        <f>IF(L1364="nio",0,IF(P1364&gt;0,P1364*J1364/Z1364,0))*VLOOKUP(B1364,'2-Kosten per locatie'!$A$14:$C$56,3,FALSE)</f>
        <v>#DIV/0!</v>
      </c>
      <c r="W1364" s="246" t="e">
        <f>IF(L1364="nio",0,IF(Q1364&gt;0,Q1364*J1364/AA1364,0))*VLOOKUP(B1364,'2-Kosten per locatie'!$A$14:$C$56,3,FALSE)</f>
        <v>#DIV/0!</v>
      </c>
      <c r="X1364" s="337">
        <f>IF(L1364="nio",0,IF(L1364&gt;0,VLOOKUP(H1364,'3-Productie normen'!A:L,VLOOKUP(L1364,'3-Productie normen'!$B$35:$C$38,2,FALSE),FALSE)))</f>
        <v>0</v>
      </c>
      <c r="Y1364" s="337">
        <f t="shared" si="290"/>
        <v>0</v>
      </c>
      <c r="Z1364" s="337">
        <f t="shared" si="291"/>
        <v>0</v>
      </c>
      <c r="AA1364" s="337">
        <f t="shared" si="292"/>
        <v>0</v>
      </c>
      <c r="AB1364" s="338" t="str">
        <f>VLOOKUP(H1364,'3-Productie normen'!A:O,12,FALSE)</f>
        <v>S</v>
      </c>
      <c r="AC1364" s="338"/>
      <c r="AE1364" s="339">
        <f t="shared" si="293"/>
        <v>5635.5999999999995</v>
      </c>
    </row>
    <row r="1365" spans="1:31" ht="14.1" customHeight="1">
      <c r="A1365" s="71">
        <v>1365</v>
      </c>
      <c r="B1365" s="298" t="s">
        <v>92</v>
      </c>
      <c r="C1365" s="298" t="s">
        <v>92</v>
      </c>
      <c r="D1365" s="538" t="s">
        <v>1363</v>
      </c>
      <c r="E1365" s="334" t="s">
        <v>1399</v>
      </c>
      <c r="F1365" s="513"/>
      <c r="G1365" s="314" t="s">
        <v>549</v>
      </c>
      <c r="H1365" s="317" t="s">
        <v>148</v>
      </c>
      <c r="I1365" s="69"/>
      <c r="J1365" s="341">
        <v>24.1</v>
      </c>
      <c r="K1365" s="336">
        <f t="shared" si="289"/>
        <v>0</v>
      </c>
      <c r="L1365" s="247" t="s">
        <v>199</v>
      </c>
      <c r="M1365" s="247"/>
      <c r="N1365" s="247"/>
      <c r="O1365" s="247"/>
      <c r="P1365" s="247"/>
      <c r="Q1365" s="247"/>
      <c r="R1365" s="246">
        <f>IF(L1365="nio",0,IF(L1365&gt;0,L1365*J1365/X1365,0))*VLOOKUP(B1365,'2-Kosten per locatie'!$A$14:$C$56,3,FALSE)</f>
        <v>0</v>
      </c>
      <c r="S1365" s="246">
        <f>IF(L1365="nio",0,IF(M1365&gt;0,M1365*J1365/Y1365,0))*VLOOKUP(B1365,'2-Kosten per locatie'!$A$14:$C$56,3,FALSE)</f>
        <v>0</v>
      </c>
      <c r="T1365" s="246">
        <f>IF(L1365="nio",0,IF(N1365&gt;0,N1365*J1365/Z1365,0))*VLOOKUP(B1365,'2-Kosten per locatie'!$A$14:$C$56,3,FALSE)</f>
        <v>0</v>
      </c>
      <c r="U1365" s="246">
        <f>IF(L1365="nio",0,IF(O1365&gt;0,O1365*J1365/AA1365,0))*VLOOKUP(B1365,'2-Kosten per locatie'!$A$14:$C$56,3,FALSE)</f>
        <v>0</v>
      </c>
      <c r="V1365" s="246">
        <f>IF(L1365="nio",0,IF(P1365&gt;0,P1365*J1365/Z1365,0))*VLOOKUP(B1365,'2-Kosten per locatie'!$A$14:$C$56,3,FALSE)</f>
        <v>0</v>
      </c>
      <c r="W1365" s="246">
        <f>IF(L1365="nio",0,IF(Q1365&gt;0,Q1365*J1365/AA1365,0))*VLOOKUP(B1365,'2-Kosten per locatie'!$A$14:$C$56,3,FALSE)</f>
        <v>0</v>
      </c>
      <c r="X1365" s="337">
        <f>IF(L1365="nio",0,IF(L1365&gt;0,VLOOKUP(H1365,'3-Productie normen'!A:L,VLOOKUP(L1365,'3-Productie normen'!$B$35:$C$38,2,FALSE),FALSE)))</f>
        <v>0</v>
      </c>
      <c r="Y1365" s="337">
        <f t="shared" si="290"/>
        <v>0</v>
      </c>
      <c r="Z1365" s="337">
        <f t="shared" si="291"/>
        <v>0</v>
      </c>
      <c r="AA1365" s="337">
        <f t="shared" si="292"/>
        <v>0</v>
      </c>
      <c r="AB1365" s="338">
        <f>VLOOKUP(H1365,'3-Productie normen'!A:O,12,FALSE)</f>
        <v>0</v>
      </c>
      <c r="AC1365" s="338"/>
      <c r="AE1365" s="339">
        <f t="shared" si="293"/>
        <v>0</v>
      </c>
    </row>
    <row r="1366" spans="1:31" ht="14.1" customHeight="1">
      <c r="A1366" s="71">
        <v>1366</v>
      </c>
      <c r="B1366" s="298" t="s">
        <v>92</v>
      </c>
      <c r="C1366" s="298" t="s">
        <v>92</v>
      </c>
      <c r="D1366" s="538" t="s">
        <v>1363</v>
      </c>
      <c r="E1366" s="334" t="s">
        <v>1400</v>
      </c>
      <c r="F1366" s="513"/>
      <c r="G1366" s="314" t="s">
        <v>1401</v>
      </c>
      <c r="H1366" s="317" t="s">
        <v>148</v>
      </c>
      <c r="I1366" s="69"/>
      <c r="J1366" s="341">
        <v>7.53</v>
      </c>
      <c r="K1366" s="336">
        <f t="shared" si="289"/>
        <v>0</v>
      </c>
      <c r="L1366" s="247" t="s">
        <v>199</v>
      </c>
      <c r="M1366" s="247"/>
      <c r="N1366" s="247"/>
      <c r="O1366" s="247"/>
      <c r="P1366" s="247"/>
      <c r="Q1366" s="247"/>
      <c r="R1366" s="246">
        <f>IF(L1366="nio",0,IF(L1366&gt;0,L1366*J1366/X1366,0))*VLOOKUP(B1366,'2-Kosten per locatie'!$A$14:$C$56,3,FALSE)</f>
        <v>0</v>
      </c>
      <c r="S1366" s="246">
        <f>IF(L1366="nio",0,IF(M1366&gt;0,M1366*J1366/Y1366,0))*VLOOKUP(B1366,'2-Kosten per locatie'!$A$14:$C$56,3,FALSE)</f>
        <v>0</v>
      </c>
      <c r="T1366" s="246">
        <f>IF(L1366="nio",0,IF(N1366&gt;0,N1366*J1366/Z1366,0))*VLOOKUP(B1366,'2-Kosten per locatie'!$A$14:$C$56,3,FALSE)</f>
        <v>0</v>
      </c>
      <c r="U1366" s="246">
        <f>IF(L1366="nio",0,IF(O1366&gt;0,O1366*J1366/AA1366,0))*VLOOKUP(B1366,'2-Kosten per locatie'!$A$14:$C$56,3,FALSE)</f>
        <v>0</v>
      </c>
      <c r="V1366" s="246">
        <f>IF(L1366="nio",0,IF(P1366&gt;0,P1366*J1366/Z1366,0))*VLOOKUP(B1366,'2-Kosten per locatie'!$A$14:$C$56,3,FALSE)</f>
        <v>0</v>
      </c>
      <c r="W1366" s="246">
        <f>IF(L1366="nio",0,IF(Q1366&gt;0,Q1366*J1366/AA1366,0))*VLOOKUP(B1366,'2-Kosten per locatie'!$A$14:$C$56,3,FALSE)</f>
        <v>0</v>
      </c>
      <c r="X1366" s="337">
        <f>IF(L1366="nio",0,IF(L1366&gt;0,VLOOKUP(H1366,'3-Productie normen'!A:L,VLOOKUP(L1366,'3-Productie normen'!$B$35:$C$38,2,FALSE),FALSE)))</f>
        <v>0</v>
      </c>
      <c r="Y1366" s="337">
        <f t="shared" si="290"/>
        <v>0</v>
      </c>
      <c r="Z1366" s="337">
        <f t="shared" si="291"/>
        <v>0</v>
      </c>
      <c r="AA1366" s="337">
        <f t="shared" si="292"/>
        <v>0</v>
      </c>
      <c r="AB1366" s="338">
        <f>VLOOKUP(H1366,'3-Productie normen'!A:O,12,FALSE)</f>
        <v>0</v>
      </c>
      <c r="AC1366" s="338"/>
      <c r="AE1366" s="339">
        <f t="shared" si="293"/>
        <v>0</v>
      </c>
    </row>
    <row r="1367" spans="1:31" ht="14.1" customHeight="1">
      <c r="A1367" s="71">
        <v>1367</v>
      </c>
      <c r="B1367" s="298" t="s">
        <v>92</v>
      </c>
      <c r="C1367" s="298" t="s">
        <v>92</v>
      </c>
      <c r="D1367" s="538" t="s">
        <v>1363</v>
      </c>
      <c r="E1367" s="334" t="s">
        <v>1402</v>
      </c>
      <c r="F1367" s="513"/>
      <c r="G1367" s="314" t="s">
        <v>1401</v>
      </c>
      <c r="H1367" s="317" t="s">
        <v>148</v>
      </c>
      <c r="I1367" s="69"/>
      <c r="J1367" s="341">
        <v>3.23</v>
      </c>
      <c r="K1367" s="336">
        <f t="shared" ref="K1367:K1430" si="294">SUM(L1367:Q1367)</f>
        <v>0</v>
      </c>
      <c r="L1367" s="247" t="s">
        <v>199</v>
      </c>
      <c r="M1367" s="247"/>
      <c r="N1367" s="247"/>
      <c r="O1367" s="247"/>
      <c r="P1367" s="247"/>
      <c r="Q1367" s="247"/>
      <c r="R1367" s="246">
        <f>IF(L1367="nio",0,IF(L1367&gt;0,L1367*J1367/X1367,0))*VLOOKUP(B1367,'2-Kosten per locatie'!$A$14:$C$56,3,FALSE)</f>
        <v>0</v>
      </c>
      <c r="S1367" s="246">
        <f>IF(L1367="nio",0,IF(M1367&gt;0,M1367*J1367/Y1367,0))*VLOOKUP(B1367,'2-Kosten per locatie'!$A$14:$C$56,3,FALSE)</f>
        <v>0</v>
      </c>
      <c r="T1367" s="246">
        <f>IF(L1367="nio",0,IF(N1367&gt;0,N1367*J1367/Z1367,0))*VLOOKUP(B1367,'2-Kosten per locatie'!$A$14:$C$56,3,FALSE)</f>
        <v>0</v>
      </c>
      <c r="U1367" s="246">
        <f>IF(L1367="nio",0,IF(O1367&gt;0,O1367*J1367/AA1367,0))*VLOOKUP(B1367,'2-Kosten per locatie'!$A$14:$C$56,3,FALSE)</f>
        <v>0</v>
      </c>
      <c r="V1367" s="246">
        <f>IF(L1367="nio",0,IF(P1367&gt;0,P1367*J1367/Z1367,0))*VLOOKUP(B1367,'2-Kosten per locatie'!$A$14:$C$56,3,FALSE)</f>
        <v>0</v>
      </c>
      <c r="W1367" s="246">
        <f>IF(L1367="nio",0,IF(Q1367&gt;0,Q1367*J1367/AA1367,0))*VLOOKUP(B1367,'2-Kosten per locatie'!$A$14:$C$56,3,FALSE)</f>
        <v>0</v>
      </c>
      <c r="X1367" s="337">
        <f>IF(L1367="nio",0,IF(L1367&gt;0,VLOOKUP(H1367,'3-Productie normen'!A:L,VLOOKUP(L1367,'3-Productie normen'!$B$35:$C$38,2,FALSE),FALSE)))</f>
        <v>0</v>
      </c>
      <c r="Y1367" s="337">
        <f t="shared" si="290"/>
        <v>0</v>
      </c>
      <c r="Z1367" s="337">
        <f t="shared" si="291"/>
        <v>0</v>
      </c>
      <c r="AA1367" s="337">
        <f t="shared" si="292"/>
        <v>0</v>
      </c>
      <c r="AB1367" s="338">
        <f>VLOOKUP(H1367,'3-Productie normen'!A:O,12,FALSE)</f>
        <v>0</v>
      </c>
      <c r="AC1367" s="338"/>
      <c r="AE1367" s="339">
        <f t="shared" si="293"/>
        <v>0</v>
      </c>
    </row>
    <row r="1368" spans="1:31" ht="14.1" customHeight="1">
      <c r="A1368" s="71">
        <v>1368</v>
      </c>
      <c r="B1368" s="298" t="s">
        <v>92</v>
      </c>
      <c r="C1368" s="298" t="s">
        <v>92</v>
      </c>
      <c r="D1368" s="538" t="s">
        <v>1363</v>
      </c>
      <c r="E1368" s="334" t="s">
        <v>1403</v>
      </c>
      <c r="F1368" s="513"/>
      <c r="G1368" s="314" t="s">
        <v>1401</v>
      </c>
      <c r="H1368" s="317" t="s">
        <v>148</v>
      </c>
      <c r="I1368" s="69"/>
      <c r="J1368" s="341">
        <v>3.47</v>
      </c>
      <c r="K1368" s="336">
        <f t="shared" si="294"/>
        <v>0</v>
      </c>
      <c r="L1368" s="247" t="s">
        <v>199</v>
      </c>
      <c r="M1368" s="247"/>
      <c r="N1368" s="247"/>
      <c r="O1368" s="247"/>
      <c r="P1368" s="247"/>
      <c r="Q1368" s="247"/>
      <c r="R1368" s="246">
        <f>IF(L1368="nio",0,IF(L1368&gt;0,L1368*J1368/X1368,0))*VLOOKUP(B1368,'2-Kosten per locatie'!$A$14:$C$56,3,FALSE)</f>
        <v>0</v>
      </c>
      <c r="S1368" s="246">
        <f>IF(L1368="nio",0,IF(M1368&gt;0,M1368*J1368/Y1368,0))*VLOOKUP(B1368,'2-Kosten per locatie'!$A$14:$C$56,3,FALSE)</f>
        <v>0</v>
      </c>
      <c r="T1368" s="246">
        <f>IF(L1368="nio",0,IF(N1368&gt;0,N1368*J1368/Z1368,0))*VLOOKUP(B1368,'2-Kosten per locatie'!$A$14:$C$56,3,FALSE)</f>
        <v>0</v>
      </c>
      <c r="U1368" s="246">
        <f>IF(L1368="nio",0,IF(O1368&gt;0,O1368*J1368/AA1368,0))*VLOOKUP(B1368,'2-Kosten per locatie'!$A$14:$C$56,3,FALSE)</f>
        <v>0</v>
      </c>
      <c r="V1368" s="246">
        <f>IF(L1368="nio",0,IF(P1368&gt;0,P1368*J1368/Z1368,0))*VLOOKUP(B1368,'2-Kosten per locatie'!$A$14:$C$56,3,FALSE)</f>
        <v>0</v>
      </c>
      <c r="W1368" s="246">
        <f>IF(L1368="nio",0,IF(Q1368&gt;0,Q1368*J1368/AA1368,0))*VLOOKUP(B1368,'2-Kosten per locatie'!$A$14:$C$56,3,FALSE)</f>
        <v>0</v>
      </c>
      <c r="X1368" s="337">
        <f>IF(L1368="nio",0,IF(L1368&gt;0,VLOOKUP(H1368,'3-Productie normen'!A:L,VLOOKUP(L1368,'3-Productie normen'!$B$35:$C$38,2,FALSE),FALSE)))</f>
        <v>0</v>
      </c>
      <c r="Y1368" s="337">
        <f t="shared" ref="Y1368:Y1431" si="295">IF(M1368&gt;0,X1368*$Y$8,0)</f>
        <v>0</v>
      </c>
      <c r="Z1368" s="337">
        <f t="shared" ref="Z1368:Z1431" si="296">IF((OR(N1368&gt;0,P1368&gt;0)),X1368*$Z$8,0)</f>
        <v>0</v>
      </c>
      <c r="AA1368" s="337">
        <f t="shared" ref="AA1368:AA1431" si="297">IF((OR(O1368&gt;0,Q1368&gt;0)),X1368*$AA$8,0)</f>
        <v>0</v>
      </c>
      <c r="AB1368" s="338">
        <f>VLOOKUP(H1368,'3-Productie normen'!A:O,12,FALSE)</f>
        <v>0</v>
      </c>
      <c r="AC1368" s="338"/>
      <c r="AE1368" s="339">
        <f t="shared" si="293"/>
        <v>0</v>
      </c>
    </row>
    <row r="1369" spans="1:31" ht="14.1" customHeight="1">
      <c r="A1369" s="71">
        <v>1369</v>
      </c>
      <c r="B1369" s="298" t="s">
        <v>92</v>
      </c>
      <c r="C1369" s="298" t="s">
        <v>1404</v>
      </c>
      <c r="D1369" s="538" t="s">
        <v>1239</v>
      </c>
      <c r="E1369" s="334" t="s">
        <v>1405</v>
      </c>
      <c r="F1369" s="513"/>
      <c r="G1369" s="314" t="s">
        <v>1406</v>
      </c>
      <c r="H1369" s="317" t="s">
        <v>148</v>
      </c>
      <c r="I1369" s="69" t="s">
        <v>332</v>
      </c>
      <c r="J1369" s="341">
        <v>326.45</v>
      </c>
      <c r="K1369" s="336">
        <f t="shared" si="294"/>
        <v>0</v>
      </c>
      <c r="L1369" s="247" t="s">
        <v>199</v>
      </c>
      <c r="M1369" s="247"/>
      <c r="N1369" s="247"/>
      <c r="O1369" s="247"/>
      <c r="P1369" s="247"/>
      <c r="Q1369" s="247"/>
      <c r="R1369" s="246">
        <f>IF(L1369="nio",0,IF(L1369&gt;0,L1369*J1369/X1369,0))*VLOOKUP(B1369,'2-Kosten per locatie'!$A$14:$C$56,3,FALSE)</f>
        <v>0</v>
      </c>
      <c r="S1369" s="246">
        <f>IF(L1369="nio",0,IF(M1369&gt;0,M1369*J1369/Y1369,0))*VLOOKUP(B1369,'2-Kosten per locatie'!$A$14:$C$56,3,FALSE)</f>
        <v>0</v>
      </c>
      <c r="T1369" s="246">
        <f>IF(L1369="nio",0,IF(N1369&gt;0,N1369*J1369/Z1369,0))*VLOOKUP(B1369,'2-Kosten per locatie'!$A$14:$C$56,3,FALSE)</f>
        <v>0</v>
      </c>
      <c r="U1369" s="246">
        <f>IF(L1369="nio",0,IF(O1369&gt;0,O1369*J1369/AA1369,0))*VLOOKUP(B1369,'2-Kosten per locatie'!$A$14:$C$56,3,FALSE)</f>
        <v>0</v>
      </c>
      <c r="V1369" s="246">
        <f>IF(L1369="nio",0,IF(P1369&gt;0,P1369*J1369/Z1369,0))*VLOOKUP(B1369,'2-Kosten per locatie'!$A$14:$C$56,3,FALSE)</f>
        <v>0</v>
      </c>
      <c r="W1369" s="246">
        <f>IF(L1369="nio",0,IF(Q1369&gt;0,Q1369*J1369/AA1369,0))*VLOOKUP(B1369,'2-Kosten per locatie'!$A$14:$C$56,3,FALSE)</f>
        <v>0</v>
      </c>
      <c r="X1369" s="337">
        <f>IF(L1369="nio",0,IF(L1369&gt;0,VLOOKUP(H1369,'3-Productie normen'!A:L,VLOOKUP(L1369,'3-Productie normen'!$B$35:$C$38,2,FALSE),FALSE)))</f>
        <v>0</v>
      </c>
      <c r="Y1369" s="337">
        <f t="shared" si="295"/>
        <v>0</v>
      </c>
      <c r="Z1369" s="337">
        <f t="shared" si="296"/>
        <v>0</v>
      </c>
      <c r="AA1369" s="337">
        <f t="shared" si="297"/>
        <v>0</v>
      </c>
      <c r="AB1369" s="338">
        <f>VLOOKUP(H1369,'3-Productie normen'!A:O,12,FALSE)</f>
        <v>0</v>
      </c>
      <c r="AC1369" s="338"/>
      <c r="AE1369" s="339">
        <f t="shared" si="293"/>
        <v>0</v>
      </c>
    </row>
    <row r="1370" spans="1:31" ht="14.1" customHeight="1">
      <c r="A1370" s="71">
        <v>1370</v>
      </c>
      <c r="B1370" s="298" t="s">
        <v>92</v>
      </c>
      <c r="C1370" s="298" t="s">
        <v>1404</v>
      </c>
      <c r="D1370" s="538" t="s">
        <v>1239</v>
      </c>
      <c r="E1370" s="334" t="s">
        <v>1407</v>
      </c>
      <c r="F1370" s="513"/>
      <c r="G1370" s="314" t="s">
        <v>303</v>
      </c>
      <c r="H1370" s="317" t="s">
        <v>148</v>
      </c>
      <c r="I1370" s="69" t="s">
        <v>195</v>
      </c>
      <c r="J1370" s="341">
        <v>16.93</v>
      </c>
      <c r="K1370" s="336">
        <f t="shared" si="294"/>
        <v>0</v>
      </c>
      <c r="L1370" s="247" t="s">
        <v>199</v>
      </c>
      <c r="M1370" s="247"/>
      <c r="N1370" s="247"/>
      <c r="O1370" s="247"/>
      <c r="P1370" s="247"/>
      <c r="Q1370" s="247"/>
      <c r="R1370" s="246">
        <f>IF(L1370="nio",0,IF(L1370&gt;0,L1370*J1370/X1370,0))*VLOOKUP(B1370,'2-Kosten per locatie'!$A$14:$C$56,3,FALSE)</f>
        <v>0</v>
      </c>
      <c r="S1370" s="246">
        <f>IF(L1370="nio",0,IF(M1370&gt;0,M1370*J1370/Y1370,0))*VLOOKUP(B1370,'2-Kosten per locatie'!$A$14:$C$56,3,FALSE)</f>
        <v>0</v>
      </c>
      <c r="T1370" s="246">
        <f>IF(L1370="nio",0,IF(N1370&gt;0,N1370*J1370/Z1370,0))*VLOOKUP(B1370,'2-Kosten per locatie'!$A$14:$C$56,3,FALSE)</f>
        <v>0</v>
      </c>
      <c r="U1370" s="246">
        <f>IF(L1370="nio",0,IF(O1370&gt;0,O1370*J1370/AA1370,0))*VLOOKUP(B1370,'2-Kosten per locatie'!$A$14:$C$56,3,FALSE)</f>
        <v>0</v>
      </c>
      <c r="V1370" s="246">
        <f>IF(L1370="nio",0,IF(P1370&gt;0,P1370*J1370/Z1370,0))*VLOOKUP(B1370,'2-Kosten per locatie'!$A$14:$C$56,3,FALSE)</f>
        <v>0</v>
      </c>
      <c r="W1370" s="246">
        <f>IF(L1370="nio",0,IF(Q1370&gt;0,Q1370*J1370/AA1370,0))*VLOOKUP(B1370,'2-Kosten per locatie'!$A$14:$C$56,3,FALSE)</f>
        <v>0</v>
      </c>
      <c r="X1370" s="337">
        <f>IF(L1370="nio",0,IF(L1370&gt;0,VLOOKUP(H1370,'3-Productie normen'!A:L,VLOOKUP(L1370,'3-Productie normen'!$B$35:$C$38,2,FALSE),FALSE)))</f>
        <v>0</v>
      </c>
      <c r="Y1370" s="337">
        <f t="shared" si="295"/>
        <v>0</v>
      </c>
      <c r="Z1370" s="337">
        <f t="shared" si="296"/>
        <v>0</v>
      </c>
      <c r="AA1370" s="337">
        <f t="shared" si="297"/>
        <v>0</v>
      </c>
      <c r="AB1370" s="338">
        <f>VLOOKUP(H1370,'3-Productie normen'!A:O,12,FALSE)</f>
        <v>0</v>
      </c>
      <c r="AC1370" s="338"/>
      <c r="AE1370" s="339">
        <f t="shared" si="293"/>
        <v>0</v>
      </c>
    </row>
    <row r="1371" spans="1:31" ht="14.1" customHeight="1">
      <c r="A1371" s="71">
        <v>1371</v>
      </c>
      <c r="B1371" s="298" t="s">
        <v>92</v>
      </c>
      <c r="C1371" s="298" t="s">
        <v>1404</v>
      </c>
      <c r="D1371" s="538" t="s">
        <v>1239</v>
      </c>
      <c r="E1371" s="334" t="s">
        <v>1408</v>
      </c>
      <c r="F1371" s="513"/>
      <c r="G1371" s="314" t="s">
        <v>291</v>
      </c>
      <c r="H1371" s="317" t="s">
        <v>148</v>
      </c>
      <c r="I1371" s="69" t="s">
        <v>332</v>
      </c>
      <c r="J1371" s="341">
        <v>3.84</v>
      </c>
      <c r="K1371" s="336">
        <f t="shared" si="294"/>
        <v>0</v>
      </c>
      <c r="L1371" s="247" t="s">
        <v>199</v>
      </c>
      <c r="M1371" s="247"/>
      <c r="N1371" s="247"/>
      <c r="O1371" s="247"/>
      <c r="P1371" s="247"/>
      <c r="Q1371" s="247"/>
      <c r="R1371" s="246">
        <f>IF(L1371="nio",0,IF(L1371&gt;0,L1371*J1371/X1371,0))*VLOOKUP(B1371,'2-Kosten per locatie'!$A$14:$C$56,3,FALSE)</f>
        <v>0</v>
      </c>
      <c r="S1371" s="246">
        <f>IF(L1371="nio",0,IF(M1371&gt;0,M1371*J1371/Y1371,0))*VLOOKUP(B1371,'2-Kosten per locatie'!$A$14:$C$56,3,FALSE)</f>
        <v>0</v>
      </c>
      <c r="T1371" s="246">
        <f>IF(L1371="nio",0,IF(N1371&gt;0,N1371*J1371/Z1371,0))*VLOOKUP(B1371,'2-Kosten per locatie'!$A$14:$C$56,3,FALSE)</f>
        <v>0</v>
      </c>
      <c r="U1371" s="246">
        <f>IF(L1371="nio",0,IF(O1371&gt;0,O1371*J1371/AA1371,0))*VLOOKUP(B1371,'2-Kosten per locatie'!$A$14:$C$56,3,FALSE)</f>
        <v>0</v>
      </c>
      <c r="V1371" s="246">
        <f>IF(L1371="nio",0,IF(P1371&gt;0,P1371*J1371/Z1371,0))*VLOOKUP(B1371,'2-Kosten per locatie'!$A$14:$C$56,3,FALSE)</f>
        <v>0</v>
      </c>
      <c r="W1371" s="246">
        <f>IF(L1371="nio",0,IF(Q1371&gt;0,Q1371*J1371/AA1371,0))*VLOOKUP(B1371,'2-Kosten per locatie'!$A$14:$C$56,3,FALSE)</f>
        <v>0</v>
      </c>
      <c r="X1371" s="337">
        <f>IF(L1371="nio",0,IF(L1371&gt;0,VLOOKUP(H1371,'3-Productie normen'!A:L,VLOOKUP(L1371,'3-Productie normen'!$B$35:$C$38,2,FALSE),FALSE)))</f>
        <v>0</v>
      </c>
      <c r="Y1371" s="337">
        <f t="shared" si="295"/>
        <v>0</v>
      </c>
      <c r="Z1371" s="337">
        <f t="shared" si="296"/>
        <v>0</v>
      </c>
      <c r="AA1371" s="337">
        <f t="shared" si="297"/>
        <v>0</v>
      </c>
      <c r="AB1371" s="338">
        <f>VLOOKUP(H1371,'3-Productie normen'!A:O,12,FALSE)</f>
        <v>0</v>
      </c>
      <c r="AC1371" s="338"/>
      <c r="AE1371" s="339">
        <f t="shared" si="293"/>
        <v>0</v>
      </c>
    </row>
    <row r="1372" spans="1:31" ht="14.1" customHeight="1">
      <c r="A1372" s="71">
        <v>1372</v>
      </c>
      <c r="B1372" s="298" t="s">
        <v>92</v>
      </c>
      <c r="C1372" s="298" t="s">
        <v>1404</v>
      </c>
      <c r="D1372" s="538" t="s">
        <v>1239</v>
      </c>
      <c r="E1372" s="334" t="s">
        <v>1409</v>
      </c>
      <c r="F1372" s="513"/>
      <c r="G1372" s="314" t="s">
        <v>285</v>
      </c>
      <c r="H1372" s="317" t="s">
        <v>148</v>
      </c>
      <c r="I1372" s="69" t="s">
        <v>195</v>
      </c>
      <c r="J1372" s="341">
        <v>2.87</v>
      </c>
      <c r="K1372" s="336">
        <f t="shared" si="294"/>
        <v>0</v>
      </c>
      <c r="L1372" s="247" t="s">
        <v>199</v>
      </c>
      <c r="M1372" s="247"/>
      <c r="N1372" s="247"/>
      <c r="O1372" s="247"/>
      <c r="P1372" s="247"/>
      <c r="Q1372" s="247"/>
      <c r="R1372" s="246">
        <f>IF(L1372="nio",0,IF(L1372&gt;0,L1372*J1372/X1372,0))*VLOOKUP(B1372,'2-Kosten per locatie'!$A$14:$C$56,3,FALSE)</f>
        <v>0</v>
      </c>
      <c r="S1372" s="246">
        <f>IF(L1372="nio",0,IF(M1372&gt;0,M1372*J1372/Y1372,0))*VLOOKUP(B1372,'2-Kosten per locatie'!$A$14:$C$56,3,FALSE)</f>
        <v>0</v>
      </c>
      <c r="T1372" s="246">
        <f>IF(L1372="nio",0,IF(N1372&gt;0,N1372*J1372/Z1372,0))*VLOOKUP(B1372,'2-Kosten per locatie'!$A$14:$C$56,3,FALSE)</f>
        <v>0</v>
      </c>
      <c r="U1372" s="246">
        <f>IF(L1372="nio",0,IF(O1372&gt;0,O1372*J1372/AA1372,0))*VLOOKUP(B1372,'2-Kosten per locatie'!$A$14:$C$56,3,FALSE)</f>
        <v>0</v>
      </c>
      <c r="V1372" s="246">
        <f>IF(L1372="nio",0,IF(P1372&gt;0,P1372*J1372/Z1372,0))*VLOOKUP(B1372,'2-Kosten per locatie'!$A$14:$C$56,3,FALSE)</f>
        <v>0</v>
      </c>
      <c r="W1372" s="246">
        <f>IF(L1372="nio",0,IF(Q1372&gt;0,Q1372*J1372/AA1372,0))*VLOOKUP(B1372,'2-Kosten per locatie'!$A$14:$C$56,3,FALSE)</f>
        <v>0</v>
      </c>
      <c r="X1372" s="337">
        <f>IF(L1372="nio",0,IF(L1372&gt;0,VLOOKUP(H1372,'3-Productie normen'!A:L,VLOOKUP(L1372,'3-Productie normen'!$B$35:$C$38,2,FALSE),FALSE)))</f>
        <v>0</v>
      </c>
      <c r="Y1372" s="337">
        <f t="shared" si="295"/>
        <v>0</v>
      </c>
      <c r="Z1372" s="337">
        <f t="shared" si="296"/>
        <v>0</v>
      </c>
      <c r="AA1372" s="337">
        <f t="shared" si="297"/>
        <v>0</v>
      </c>
      <c r="AB1372" s="338">
        <f>VLOOKUP(H1372,'3-Productie normen'!A:O,12,FALSE)</f>
        <v>0</v>
      </c>
      <c r="AC1372" s="338"/>
      <c r="AE1372" s="339">
        <f t="shared" si="293"/>
        <v>0</v>
      </c>
    </row>
    <row r="1373" spans="1:31" ht="14.1" customHeight="1">
      <c r="A1373" s="71">
        <v>1373</v>
      </c>
      <c r="B1373" s="298" t="s">
        <v>92</v>
      </c>
      <c r="C1373" s="298" t="s">
        <v>1404</v>
      </c>
      <c r="D1373" s="538" t="s">
        <v>1239</v>
      </c>
      <c r="E1373" s="334" t="s">
        <v>1410</v>
      </c>
      <c r="F1373" s="513"/>
      <c r="G1373" s="314" t="s">
        <v>283</v>
      </c>
      <c r="H1373" s="317" t="s">
        <v>148</v>
      </c>
      <c r="I1373" s="69" t="s">
        <v>195</v>
      </c>
      <c r="J1373" s="341">
        <v>26.11</v>
      </c>
      <c r="K1373" s="336">
        <f t="shared" si="294"/>
        <v>0</v>
      </c>
      <c r="L1373" s="247" t="s">
        <v>199</v>
      </c>
      <c r="M1373" s="247"/>
      <c r="N1373" s="247"/>
      <c r="O1373" s="247"/>
      <c r="P1373" s="247"/>
      <c r="Q1373" s="247"/>
      <c r="R1373" s="246">
        <f>IF(L1373="nio",0,IF(L1373&gt;0,L1373*J1373/X1373,0))*VLOOKUP(B1373,'2-Kosten per locatie'!$A$14:$C$56,3,FALSE)</f>
        <v>0</v>
      </c>
      <c r="S1373" s="246">
        <f>IF(L1373="nio",0,IF(M1373&gt;0,M1373*J1373/Y1373,0))*VLOOKUP(B1373,'2-Kosten per locatie'!$A$14:$C$56,3,FALSE)</f>
        <v>0</v>
      </c>
      <c r="T1373" s="246">
        <f>IF(L1373="nio",0,IF(N1373&gt;0,N1373*J1373/Z1373,0))*VLOOKUP(B1373,'2-Kosten per locatie'!$A$14:$C$56,3,FALSE)</f>
        <v>0</v>
      </c>
      <c r="U1373" s="246">
        <f>IF(L1373="nio",0,IF(O1373&gt;0,O1373*J1373/AA1373,0))*VLOOKUP(B1373,'2-Kosten per locatie'!$A$14:$C$56,3,FALSE)</f>
        <v>0</v>
      </c>
      <c r="V1373" s="246">
        <f>IF(L1373="nio",0,IF(P1373&gt;0,P1373*J1373/Z1373,0))*VLOOKUP(B1373,'2-Kosten per locatie'!$A$14:$C$56,3,FALSE)</f>
        <v>0</v>
      </c>
      <c r="W1373" s="246">
        <f>IF(L1373="nio",0,IF(Q1373&gt;0,Q1373*J1373/AA1373,0))*VLOOKUP(B1373,'2-Kosten per locatie'!$A$14:$C$56,3,FALSE)</f>
        <v>0</v>
      </c>
      <c r="X1373" s="337">
        <f>IF(L1373="nio",0,IF(L1373&gt;0,VLOOKUP(H1373,'3-Productie normen'!A:L,VLOOKUP(L1373,'3-Productie normen'!$B$35:$C$38,2,FALSE),FALSE)))</f>
        <v>0</v>
      </c>
      <c r="Y1373" s="337">
        <f t="shared" si="295"/>
        <v>0</v>
      </c>
      <c r="Z1373" s="337">
        <f t="shared" si="296"/>
        <v>0</v>
      </c>
      <c r="AA1373" s="337">
        <f t="shared" si="297"/>
        <v>0</v>
      </c>
      <c r="AB1373" s="338">
        <f>VLOOKUP(H1373,'3-Productie normen'!A:O,12,FALSE)</f>
        <v>0</v>
      </c>
      <c r="AC1373" s="338"/>
      <c r="AE1373" s="339">
        <f t="shared" si="293"/>
        <v>0</v>
      </c>
    </row>
    <row r="1374" spans="1:31" ht="14.1" customHeight="1">
      <c r="A1374" s="71">
        <v>1374</v>
      </c>
      <c r="B1374" s="298" t="s">
        <v>92</v>
      </c>
      <c r="C1374" s="298" t="s">
        <v>1404</v>
      </c>
      <c r="D1374" s="538" t="s">
        <v>1239</v>
      </c>
      <c r="E1374" s="334" t="s">
        <v>1411</v>
      </c>
      <c r="F1374" s="513"/>
      <c r="G1374" s="314" t="s">
        <v>285</v>
      </c>
      <c r="H1374" s="317" t="s">
        <v>148</v>
      </c>
      <c r="I1374" s="69" t="s">
        <v>195</v>
      </c>
      <c r="J1374" s="341">
        <v>1.94</v>
      </c>
      <c r="K1374" s="336">
        <f t="shared" si="294"/>
        <v>0</v>
      </c>
      <c r="L1374" s="247" t="s">
        <v>199</v>
      </c>
      <c r="M1374" s="247"/>
      <c r="N1374" s="247"/>
      <c r="O1374" s="247"/>
      <c r="P1374" s="247"/>
      <c r="Q1374" s="247"/>
      <c r="R1374" s="246">
        <f>IF(L1374="nio",0,IF(L1374&gt;0,L1374*J1374/X1374,0))*VLOOKUP(B1374,'2-Kosten per locatie'!$A$14:$C$56,3,FALSE)</f>
        <v>0</v>
      </c>
      <c r="S1374" s="246">
        <f>IF(L1374="nio",0,IF(M1374&gt;0,M1374*J1374/Y1374,0))*VLOOKUP(B1374,'2-Kosten per locatie'!$A$14:$C$56,3,FALSE)</f>
        <v>0</v>
      </c>
      <c r="T1374" s="246">
        <f>IF(L1374="nio",0,IF(N1374&gt;0,N1374*J1374/Z1374,0))*VLOOKUP(B1374,'2-Kosten per locatie'!$A$14:$C$56,3,FALSE)</f>
        <v>0</v>
      </c>
      <c r="U1374" s="246">
        <f>IF(L1374="nio",0,IF(O1374&gt;0,O1374*J1374/AA1374,0))*VLOOKUP(B1374,'2-Kosten per locatie'!$A$14:$C$56,3,FALSE)</f>
        <v>0</v>
      </c>
      <c r="V1374" s="246">
        <f>IF(L1374="nio",0,IF(P1374&gt;0,P1374*J1374/Z1374,0))*VLOOKUP(B1374,'2-Kosten per locatie'!$A$14:$C$56,3,FALSE)</f>
        <v>0</v>
      </c>
      <c r="W1374" s="246">
        <f>IF(L1374="nio",0,IF(Q1374&gt;0,Q1374*J1374/AA1374,0))*VLOOKUP(B1374,'2-Kosten per locatie'!$A$14:$C$56,3,FALSE)</f>
        <v>0</v>
      </c>
      <c r="X1374" s="337">
        <f>IF(L1374="nio",0,IF(L1374&gt;0,VLOOKUP(H1374,'3-Productie normen'!A:L,VLOOKUP(L1374,'3-Productie normen'!$B$35:$C$38,2,FALSE),FALSE)))</f>
        <v>0</v>
      </c>
      <c r="Y1374" s="337">
        <f t="shared" si="295"/>
        <v>0</v>
      </c>
      <c r="Z1374" s="337">
        <f t="shared" si="296"/>
        <v>0</v>
      </c>
      <c r="AA1374" s="337">
        <f t="shared" si="297"/>
        <v>0</v>
      </c>
      <c r="AB1374" s="338">
        <f>VLOOKUP(H1374,'3-Productie normen'!A:O,12,FALSE)</f>
        <v>0</v>
      </c>
      <c r="AC1374" s="338"/>
      <c r="AE1374" s="339">
        <f t="shared" si="293"/>
        <v>0</v>
      </c>
    </row>
    <row r="1375" spans="1:31" ht="14.1" customHeight="1">
      <c r="A1375" s="71">
        <v>1375</v>
      </c>
      <c r="B1375" s="298" t="s">
        <v>92</v>
      </c>
      <c r="C1375" s="298" t="s">
        <v>1404</v>
      </c>
      <c r="D1375" s="538" t="s">
        <v>1239</v>
      </c>
      <c r="E1375" s="334" t="s">
        <v>1412</v>
      </c>
      <c r="F1375" s="513"/>
      <c r="G1375" s="314" t="s">
        <v>285</v>
      </c>
      <c r="H1375" s="317" t="s">
        <v>148</v>
      </c>
      <c r="I1375" s="69" t="s">
        <v>195</v>
      </c>
      <c r="J1375" s="341">
        <v>1.92</v>
      </c>
      <c r="K1375" s="336">
        <f t="shared" si="294"/>
        <v>0</v>
      </c>
      <c r="L1375" s="247" t="s">
        <v>199</v>
      </c>
      <c r="M1375" s="247"/>
      <c r="N1375" s="247"/>
      <c r="O1375" s="247"/>
      <c r="P1375" s="247"/>
      <c r="Q1375" s="247"/>
      <c r="R1375" s="246">
        <f>IF(L1375="nio",0,IF(L1375&gt;0,L1375*J1375/X1375,0))*VLOOKUP(B1375,'2-Kosten per locatie'!$A$14:$C$56,3,FALSE)</f>
        <v>0</v>
      </c>
      <c r="S1375" s="246">
        <f>IF(L1375="nio",0,IF(M1375&gt;0,M1375*J1375/Y1375,0))*VLOOKUP(B1375,'2-Kosten per locatie'!$A$14:$C$56,3,FALSE)</f>
        <v>0</v>
      </c>
      <c r="T1375" s="246">
        <f>IF(L1375="nio",0,IF(N1375&gt;0,N1375*J1375/Z1375,0))*VLOOKUP(B1375,'2-Kosten per locatie'!$A$14:$C$56,3,FALSE)</f>
        <v>0</v>
      </c>
      <c r="U1375" s="246">
        <f>IF(L1375="nio",0,IF(O1375&gt;0,O1375*J1375/AA1375,0))*VLOOKUP(B1375,'2-Kosten per locatie'!$A$14:$C$56,3,FALSE)</f>
        <v>0</v>
      </c>
      <c r="V1375" s="246">
        <f>IF(L1375="nio",0,IF(P1375&gt;0,P1375*J1375/Z1375,0))*VLOOKUP(B1375,'2-Kosten per locatie'!$A$14:$C$56,3,FALSE)</f>
        <v>0</v>
      </c>
      <c r="W1375" s="246">
        <f>IF(L1375="nio",0,IF(Q1375&gt;0,Q1375*J1375/AA1375,0))*VLOOKUP(B1375,'2-Kosten per locatie'!$A$14:$C$56,3,FALSE)</f>
        <v>0</v>
      </c>
      <c r="X1375" s="337">
        <f>IF(L1375="nio",0,IF(L1375&gt;0,VLOOKUP(H1375,'3-Productie normen'!A:L,VLOOKUP(L1375,'3-Productie normen'!$B$35:$C$38,2,FALSE),FALSE)))</f>
        <v>0</v>
      </c>
      <c r="Y1375" s="337">
        <f t="shared" si="295"/>
        <v>0</v>
      </c>
      <c r="Z1375" s="337">
        <f t="shared" si="296"/>
        <v>0</v>
      </c>
      <c r="AA1375" s="337">
        <f t="shared" si="297"/>
        <v>0</v>
      </c>
      <c r="AB1375" s="338">
        <f>VLOOKUP(H1375,'3-Productie normen'!A:O,12,FALSE)</f>
        <v>0</v>
      </c>
      <c r="AC1375" s="338"/>
      <c r="AE1375" s="339">
        <f t="shared" si="293"/>
        <v>0</v>
      </c>
    </row>
    <row r="1376" spans="1:31" ht="14.1" customHeight="1">
      <c r="A1376" s="71">
        <v>1376</v>
      </c>
      <c r="B1376" s="298" t="s">
        <v>92</v>
      </c>
      <c r="C1376" s="298" t="s">
        <v>1404</v>
      </c>
      <c r="D1376" s="538" t="s">
        <v>1239</v>
      </c>
      <c r="E1376" s="334" t="s">
        <v>1413</v>
      </c>
      <c r="F1376" s="513"/>
      <c r="G1376" s="314" t="s">
        <v>549</v>
      </c>
      <c r="H1376" s="317" t="s">
        <v>148</v>
      </c>
      <c r="I1376" s="69" t="s">
        <v>332</v>
      </c>
      <c r="J1376" s="341">
        <v>10.65</v>
      </c>
      <c r="K1376" s="336">
        <f t="shared" si="294"/>
        <v>0</v>
      </c>
      <c r="L1376" s="247" t="s">
        <v>199</v>
      </c>
      <c r="M1376" s="247"/>
      <c r="N1376" s="247"/>
      <c r="O1376" s="247"/>
      <c r="P1376" s="247"/>
      <c r="Q1376" s="247"/>
      <c r="R1376" s="246">
        <f>IF(L1376="nio",0,IF(L1376&gt;0,L1376*J1376/X1376,0))*VLOOKUP(B1376,'2-Kosten per locatie'!$A$14:$C$56,3,FALSE)</f>
        <v>0</v>
      </c>
      <c r="S1376" s="246">
        <f>IF(L1376="nio",0,IF(M1376&gt;0,M1376*J1376/Y1376,0))*VLOOKUP(B1376,'2-Kosten per locatie'!$A$14:$C$56,3,FALSE)</f>
        <v>0</v>
      </c>
      <c r="T1376" s="246">
        <f>IF(L1376="nio",0,IF(N1376&gt;0,N1376*J1376/Z1376,0))*VLOOKUP(B1376,'2-Kosten per locatie'!$A$14:$C$56,3,FALSE)</f>
        <v>0</v>
      </c>
      <c r="U1376" s="246">
        <f>IF(L1376="nio",0,IF(O1376&gt;0,O1376*J1376/AA1376,0))*VLOOKUP(B1376,'2-Kosten per locatie'!$A$14:$C$56,3,FALSE)</f>
        <v>0</v>
      </c>
      <c r="V1376" s="246">
        <f>IF(L1376="nio",0,IF(P1376&gt;0,P1376*J1376/Z1376,0))*VLOOKUP(B1376,'2-Kosten per locatie'!$A$14:$C$56,3,FALSE)</f>
        <v>0</v>
      </c>
      <c r="W1376" s="246">
        <f>IF(L1376="nio",0,IF(Q1376&gt;0,Q1376*J1376/AA1376,0))*VLOOKUP(B1376,'2-Kosten per locatie'!$A$14:$C$56,3,FALSE)</f>
        <v>0</v>
      </c>
      <c r="X1376" s="337">
        <f>IF(L1376="nio",0,IF(L1376&gt;0,VLOOKUP(H1376,'3-Productie normen'!A:L,VLOOKUP(L1376,'3-Productie normen'!$B$35:$C$38,2,FALSE),FALSE)))</f>
        <v>0</v>
      </c>
      <c r="Y1376" s="337">
        <f t="shared" si="295"/>
        <v>0</v>
      </c>
      <c r="Z1376" s="337">
        <f t="shared" si="296"/>
        <v>0</v>
      </c>
      <c r="AA1376" s="337">
        <f t="shared" si="297"/>
        <v>0</v>
      </c>
      <c r="AB1376" s="338">
        <f>VLOOKUP(H1376,'3-Productie normen'!A:O,12,FALSE)</f>
        <v>0</v>
      </c>
      <c r="AC1376" s="338"/>
      <c r="AE1376" s="339">
        <f t="shared" si="293"/>
        <v>0</v>
      </c>
    </row>
    <row r="1377" spans="1:31" ht="14.1" customHeight="1">
      <c r="A1377" s="71">
        <v>1377</v>
      </c>
      <c r="B1377" s="298" t="s">
        <v>92</v>
      </c>
      <c r="C1377" s="298" t="s">
        <v>1404</v>
      </c>
      <c r="D1377" s="538" t="s">
        <v>1239</v>
      </c>
      <c r="E1377" s="334" t="s">
        <v>1414</v>
      </c>
      <c r="F1377" s="513"/>
      <c r="G1377" s="314" t="s">
        <v>1415</v>
      </c>
      <c r="H1377" s="317" t="s">
        <v>148</v>
      </c>
      <c r="I1377" s="69" t="s">
        <v>332</v>
      </c>
      <c r="J1377" s="341">
        <v>11.65</v>
      </c>
      <c r="K1377" s="336">
        <f t="shared" si="294"/>
        <v>0</v>
      </c>
      <c r="L1377" s="247" t="s">
        <v>199</v>
      </c>
      <c r="M1377" s="247"/>
      <c r="N1377" s="247"/>
      <c r="O1377" s="247"/>
      <c r="P1377" s="247"/>
      <c r="Q1377" s="247"/>
      <c r="R1377" s="246">
        <f>IF(L1377="nio",0,IF(L1377&gt;0,L1377*J1377/X1377,0))*VLOOKUP(B1377,'2-Kosten per locatie'!$A$14:$C$56,3,FALSE)</f>
        <v>0</v>
      </c>
      <c r="S1377" s="246">
        <f>IF(L1377="nio",0,IF(M1377&gt;0,M1377*J1377/Y1377,0))*VLOOKUP(B1377,'2-Kosten per locatie'!$A$14:$C$56,3,FALSE)</f>
        <v>0</v>
      </c>
      <c r="T1377" s="246">
        <f>IF(L1377="nio",0,IF(N1377&gt;0,N1377*J1377/Z1377,0))*VLOOKUP(B1377,'2-Kosten per locatie'!$A$14:$C$56,3,FALSE)</f>
        <v>0</v>
      </c>
      <c r="U1377" s="246">
        <f>IF(L1377="nio",0,IF(O1377&gt;0,O1377*J1377/AA1377,0))*VLOOKUP(B1377,'2-Kosten per locatie'!$A$14:$C$56,3,FALSE)</f>
        <v>0</v>
      </c>
      <c r="V1377" s="246">
        <f>IF(L1377="nio",0,IF(P1377&gt;0,P1377*J1377/Z1377,0))*VLOOKUP(B1377,'2-Kosten per locatie'!$A$14:$C$56,3,FALSE)</f>
        <v>0</v>
      </c>
      <c r="W1377" s="246">
        <f>IF(L1377="nio",0,IF(Q1377&gt;0,Q1377*J1377/AA1377,0))*VLOOKUP(B1377,'2-Kosten per locatie'!$A$14:$C$56,3,FALSE)</f>
        <v>0</v>
      </c>
      <c r="X1377" s="337">
        <f>IF(L1377="nio",0,IF(L1377&gt;0,VLOOKUP(H1377,'3-Productie normen'!A:L,VLOOKUP(L1377,'3-Productie normen'!$B$35:$C$38,2,FALSE),FALSE)))</f>
        <v>0</v>
      </c>
      <c r="Y1377" s="337">
        <f t="shared" si="295"/>
        <v>0</v>
      </c>
      <c r="Z1377" s="337">
        <f t="shared" si="296"/>
        <v>0</v>
      </c>
      <c r="AA1377" s="337">
        <f t="shared" si="297"/>
        <v>0</v>
      </c>
      <c r="AB1377" s="338">
        <f>VLOOKUP(H1377,'3-Productie normen'!A:O,12,FALSE)</f>
        <v>0</v>
      </c>
      <c r="AC1377" s="338"/>
      <c r="AE1377" s="339">
        <f t="shared" si="293"/>
        <v>0</v>
      </c>
    </row>
    <row r="1378" spans="1:31" ht="14.1" customHeight="1">
      <c r="A1378" s="71">
        <v>1378</v>
      </c>
      <c r="B1378" s="298" t="s">
        <v>92</v>
      </c>
      <c r="C1378" s="298" t="s">
        <v>1404</v>
      </c>
      <c r="D1378" s="538" t="s">
        <v>1239</v>
      </c>
      <c r="E1378" s="334" t="s">
        <v>1416</v>
      </c>
      <c r="F1378" s="513"/>
      <c r="G1378" s="314" t="s">
        <v>1417</v>
      </c>
      <c r="H1378" s="317" t="s">
        <v>148</v>
      </c>
      <c r="I1378" s="69" t="s">
        <v>332</v>
      </c>
      <c r="J1378" s="341">
        <v>30.49</v>
      </c>
      <c r="K1378" s="336">
        <f t="shared" si="294"/>
        <v>0</v>
      </c>
      <c r="L1378" s="247" t="s">
        <v>199</v>
      </c>
      <c r="M1378" s="247"/>
      <c r="N1378" s="247"/>
      <c r="O1378" s="247"/>
      <c r="P1378" s="247"/>
      <c r="Q1378" s="247"/>
      <c r="R1378" s="246">
        <f>IF(L1378="nio",0,IF(L1378&gt;0,L1378*J1378/X1378,0))*VLOOKUP(B1378,'2-Kosten per locatie'!$A$14:$C$56,3,FALSE)</f>
        <v>0</v>
      </c>
      <c r="S1378" s="246">
        <f>IF(L1378="nio",0,IF(M1378&gt;0,M1378*J1378/Y1378,0))*VLOOKUP(B1378,'2-Kosten per locatie'!$A$14:$C$56,3,FALSE)</f>
        <v>0</v>
      </c>
      <c r="T1378" s="246">
        <f>IF(L1378="nio",0,IF(N1378&gt;0,N1378*J1378/Z1378,0))*VLOOKUP(B1378,'2-Kosten per locatie'!$A$14:$C$56,3,FALSE)</f>
        <v>0</v>
      </c>
      <c r="U1378" s="246">
        <f>IF(L1378="nio",0,IF(O1378&gt;0,O1378*J1378/AA1378,0))*VLOOKUP(B1378,'2-Kosten per locatie'!$A$14:$C$56,3,FALSE)</f>
        <v>0</v>
      </c>
      <c r="V1378" s="246">
        <f>IF(L1378="nio",0,IF(P1378&gt;0,P1378*J1378/Z1378,0))*VLOOKUP(B1378,'2-Kosten per locatie'!$A$14:$C$56,3,FALSE)</f>
        <v>0</v>
      </c>
      <c r="W1378" s="246">
        <f>IF(L1378="nio",0,IF(Q1378&gt;0,Q1378*J1378/AA1378,0))*VLOOKUP(B1378,'2-Kosten per locatie'!$A$14:$C$56,3,FALSE)</f>
        <v>0</v>
      </c>
      <c r="X1378" s="337">
        <f>IF(L1378="nio",0,IF(L1378&gt;0,VLOOKUP(H1378,'3-Productie normen'!A:L,VLOOKUP(L1378,'3-Productie normen'!$B$35:$C$38,2,FALSE),FALSE)))</f>
        <v>0</v>
      </c>
      <c r="Y1378" s="337">
        <f t="shared" si="295"/>
        <v>0</v>
      </c>
      <c r="Z1378" s="337">
        <f t="shared" si="296"/>
        <v>0</v>
      </c>
      <c r="AA1378" s="337">
        <f t="shared" si="297"/>
        <v>0</v>
      </c>
      <c r="AB1378" s="338">
        <f>VLOOKUP(H1378,'3-Productie normen'!A:O,12,FALSE)</f>
        <v>0</v>
      </c>
      <c r="AC1378" s="338"/>
      <c r="AE1378" s="339">
        <f t="shared" si="293"/>
        <v>0</v>
      </c>
    </row>
    <row r="1379" spans="1:31" ht="14.1" customHeight="1">
      <c r="A1379" s="71">
        <v>1379</v>
      </c>
      <c r="B1379" s="298" t="s">
        <v>92</v>
      </c>
      <c r="C1379" s="298" t="s">
        <v>1404</v>
      </c>
      <c r="D1379" s="538" t="s">
        <v>1239</v>
      </c>
      <c r="E1379" s="334" t="s">
        <v>1418</v>
      </c>
      <c r="F1379" s="513"/>
      <c r="G1379" s="314" t="s">
        <v>1419</v>
      </c>
      <c r="H1379" s="317" t="s">
        <v>148</v>
      </c>
      <c r="I1379" s="69" t="s">
        <v>332</v>
      </c>
      <c r="J1379" s="341">
        <v>393.11</v>
      </c>
      <c r="K1379" s="336">
        <f t="shared" si="294"/>
        <v>0</v>
      </c>
      <c r="L1379" s="247" t="s">
        <v>199</v>
      </c>
      <c r="M1379" s="247"/>
      <c r="N1379" s="247"/>
      <c r="O1379" s="247"/>
      <c r="P1379" s="247"/>
      <c r="Q1379" s="247"/>
      <c r="R1379" s="246">
        <f>IF(L1379="nio",0,IF(L1379&gt;0,L1379*J1379/X1379,0))*VLOOKUP(B1379,'2-Kosten per locatie'!$A$14:$C$56,3,FALSE)</f>
        <v>0</v>
      </c>
      <c r="S1379" s="246">
        <f>IF(L1379="nio",0,IF(M1379&gt;0,M1379*J1379/Y1379,0))*VLOOKUP(B1379,'2-Kosten per locatie'!$A$14:$C$56,3,FALSE)</f>
        <v>0</v>
      </c>
      <c r="T1379" s="246">
        <f>IF(L1379="nio",0,IF(N1379&gt;0,N1379*J1379/Z1379,0))*VLOOKUP(B1379,'2-Kosten per locatie'!$A$14:$C$56,3,FALSE)</f>
        <v>0</v>
      </c>
      <c r="U1379" s="246">
        <f>IF(L1379="nio",0,IF(O1379&gt;0,O1379*J1379/AA1379,0))*VLOOKUP(B1379,'2-Kosten per locatie'!$A$14:$C$56,3,FALSE)</f>
        <v>0</v>
      </c>
      <c r="V1379" s="246">
        <f>IF(L1379="nio",0,IF(P1379&gt;0,P1379*J1379/Z1379,0))*VLOOKUP(B1379,'2-Kosten per locatie'!$A$14:$C$56,3,FALSE)</f>
        <v>0</v>
      </c>
      <c r="W1379" s="246">
        <f>IF(L1379="nio",0,IF(Q1379&gt;0,Q1379*J1379/AA1379,0))*VLOOKUP(B1379,'2-Kosten per locatie'!$A$14:$C$56,3,FALSE)</f>
        <v>0</v>
      </c>
      <c r="X1379" s="337">
        <f>IF(L1379="nio",0,IF(L1379&gt;0,VLOOKUP(H1379,'3-Productie normen'!A:L,VLOOKUP(L1379,'3-Productie normen'!$B$35:$C$38,2,FALSE),FALSE)))</f>
        <v>0</v>
      </c>
      <c r="Y1379" s="337">
        <f t="shared" si="295"/>
        <v>0</v>
      </c>
      <c r="Z1379" s="337">
        <f t="shared" si="296"/>
        <v>0</v>
      </c>
      <c r="AA1379" s="337">
        <f t="shared" si="297"/>
        <v>0</v>
      </c>
      <c r="AB1379" s="338">
        <f>VLOOKUP(H1379,'3-Productie normen'!A:O,12,FALSE)</f>
        <v>0</v>
      </c>
      <c r="AC1379" s="338"/>
      <c r="AE1379" s="339">
        <f t="shared" si="293"/>
        <v>0</v>
      </c>
    </row>
    <row r="1380" spans="1:31" ht="14.1" customHeight="1">
      <c r="A1380" s="71">
        <v>1380</v>
      </c>
      <c r="B1380" s="298" t="s">
        <v>91</v>
      </c>
      <c r="C1380" s="298" t="s">
        <v>1420</v>
      </c>
      <c r="D1380" s="538" t="s">
        <v>1239</v>
      </c>
      <c r="E1380" s="334" t="s">
        <v>282</v>
      </c>
      <c r="F1380" s="513"/>
      <c r="G1380" s="314" t="s">
        <v>310</v>
      </c>
      <c r="H1380" s="314" t="s">
        <v>128</v>
      </c>
      <c r="I1380" s="69" t="s">
        <v>225</v>
      </c>
      <c r="J1380" s="341">
        <v>32.799999999999997</v>
      </c>
      <c r="K1380" s="336">
        <f t="shared" si="294"/>
        <v>255</v>
      </c>
      <c r="L1380" s="247">
        <v>255</v>
      </c>
      <c r="M1380" s="247"/>
      <c r="N1380" s="247"/>
      <c r="O1380" s="247"/>
      <c r="P1380" s="247"/>
      <c r="Q1380" s="247"/>
      <c r="R1380" s="246" t="e">
        <f>IF(L1380="nio",0,IF(L1380&gt;0,L1380*J1380/X1380,0))*VLOOKUP(B1380,'2-Kosten per locatie'!$A$14:$C$56,3,FALSE)</f>
        <v>#DIV/0!</v>
      </c>
      <c r="S1380" s="246">
        <f>IF(L1380="nio",0,IF(M1380&gt;0,M1380*J1380/Y1380,0))*VLOOKUP(B1380,'2-Kosten per locatie'!$A$14:$C$56,3,FALSE)</f>
        <v>0</v>
      </c>
      <c r="T1380" s="246">
        <f>IF(L1380="nio",0,IF(N1380&gt;0,N1380*J1380/Z1380,0))*VLOOKUP(B1380,'2-Kosten per locatie'!$A$14:$C$56,3,FALSE)</f>
        <v>0</v>
      </c>
      <c r="U1380" s="246">
        <f>IF(L1380="nio",0,IF(O1380&gt;0,O1380*J1380/AA1380,0))*VLOOKUP(B1380,'2-Kosten per locatie'!$A$14:$C$56,3,FALSE)</f>
        <v>0</v>
      </c>
      <c r="V1380" s="246">
        <f>IF(L1380="nio",0,IF(P1380&gt;0,P1380*J1380/Z1380,0))*VLOOKUP(B1380,'2-Kosten per locatie'!$A$14:$C$56,3,FALSE)</f>
        <v>0</v>
      </c>
      <c r="W1380" s="246">
        <f>IF(L1380="nio",0,IF(Q1380&gt;0,Q1380*J1380/AA1380,0))*VLOOKUP(B1380,'2-Kosten per locatie'!$A$14:$C$56,3,FALSE)</f>
        <v>0</v>
      </c>
      <c r="X1380" s="337">
        <f>IF(L1380="nio",0,IF(L1380&gt;0,VLOOKUP(H1380,'3-Productie normen'!A:L,VLOOKUP(L1380,'3-Productie normen'!$B$35:$C$38,2,FALSE),FALSE)))</f>
        <v>0</v>
      </c>
      <c r="Y1380" s="337">
        <f t="shared" si="295"/>
        <v>0</v>
      </c>
      <c r="Z1380" s="337">
        <f t="shared" si="296"/>
        <v>0</v>
      </c>
      <c r="AA1380" s="337">
        <f t="shared" si="297"/>
        <v>0</v>
      </c>
      <c r="AB1380" s="338" t="str">
        <f>VLOOKUP(H1380,'3-Productie normen'!A:O,12,FALSE)</f>
        <v>B</v>
      </c>
      <c r="AC1380" s="338"/>
      <c r="AE1380" s="339">
        <f t="shared" si="293"/>
        <v>8364</v>
      </c>
    </row>
    <row r="1381" spans="1:31" ht="14.1" customHeight="1">
      <c r="A1381" s="71">
        <v>1381</v>
      </c>
      <c r="B1381" s="298" t="s">
        <v>91</v>
      </c>
      <c r="C1381" s="298" t="s">
        <v>1420</v>
      </c>
      <c r="D1381" s="538" t="s">
        <v>1239</v>
      </c>
      <c r="E1381" s="334" t="s">
        <v>284</v>
      </c>
      <c r="F1381" s="513"/>
      <c r="G1381" s="314" t="s">
        <v>301</v>
      </c>
      <c r="H1381" s="317" t="s">
        <v>148</v>
      </c>
      <c r="I1381" s="69"/>
      <c r="J1381" s="341">
        <v>9.6</v>
      </c>
      <c r="K1381" s="336">
        <f t="shared" si="294"/>
        <v>0</v>
      </c>
      <c r="L1381" s="247" t="s">
        <v>199</v>
      </c>
      <c r="M1381" s="247"/>
      <c r="N1381" s="247"/>
      <c r="O1381" s="247"/>
      <c r="P1381" s="247"/>
      <c r="Q1381" s="247"/>
      <c r="R1381" s="246">
        <f>IF(L1381="nio",0,IF(L1381&gt;0,L1381*J1381/X1381,0))*VLOOKUP(B1381,'2-Kosten per locatie'!$A$14:$C$56,3,FALSE)</f>
        <v>0</v>
      </c>
      <c r="S1381" s="246">
        <f>IF(L1381="nio",0,IF(M1381&gt;0,M1381*J1381/Y1381,0))*VLOOKUP(B1381,'2-Kosten per locatie'!$A$14:$C$56,3,FALSE)</f>
        <v>0</v>
      </c>
      <c r="T1381" s="246">
        <f>IF(L1381="nio",0,IF(N1381&gt;0,N1381*J1381/Z1381,0))*VLOOKUP(B1381,'2-Kosten per locatie'!$A$14:$C$56,3,FALSE)</f>
        <v>0</v>
      </c>
      <c r="U1381" s="246">
        <f>IF(L1381="nio",0,IF(O1381&gt;0,O1381*J1381/AA1381,0))*VLOOKUP(B1381,'2-Kosten per locatie'!$A$14:$C$56,3,FALSE)</f>
        <v>0</v>
      </c>
      <c r="V1381" s="246">
        <f>IF(L1381="nio",0,IF(P1381&gt;0,P1381*J1381/Z1381,0))*VLOOKUP(B1381,'2-Kosten per locatie'!$A$14:$C$56,3,FALSE)</f>
        <v>0</v>
      </c>
      <c r="W1381" s="246">
        <f>IF(L1381="nio",0,IF(Q1381&gt;0,Q1381*J1381/AA1381,0))*VLOOKUP(B1381,'2-Kosten per locatie'!$A$14:$C$56,3,FALSE)</f>
        <v>0</v>
      </c>
      <c r="X1381" s="337">
        <f>IF(L1381="nio",0,IF(L1381&gt;0,VLOOKUP(H1381,'3-Productie normen'!A:L,VLOOKUP(L1381,'3-Productie normen'!$B$35:$C$38,2,FALSE),FALSE)))</f>
        <v>0</v>
      </c>
      <c r="Y1381" s="337">
        <f t="shared" si="295"/>
        <v>0</v>
      </c>
      <c r="Z1381" s="337">
        <f t="shared" si="296"/>
        <v>0</v>
      </c>
      <c r="AA1381" s="337">
        <f t="shared" si="297"/>
        <v>0</v>
      </c>
      <c r="AB1381" s="338">
        <f>VLOOKUP(H1381,'3-Productie normen'!A:O,12,FALSE)</f>
        <v>0</v>
      </c>
      <c r="AC1381" s="338"/>
      <c r="AE1381" s="339">
        <f t="shared" si="293"/>
        <v>0</v>
      </c>
    </row>
    <row r="1382" spans="1:31" ht="14.1" customHeight="1">
      <c r="A1382" s="71">
        <v>1382</v>
      </c>
      <c r="B1382" s="298" t="s">
        <v>91</v>
      </c>
      <c r="C1382" s="298" t="s">
        <v>1420</v>
      </c>
      <c r="D1382" s="538" t="s">
        <v>1239</v>
      </c>
      <c r="E1382" s="334" t="s">
        <v>286</v>
      </c>
      <c r="F1382" s="513"/>
      <c r="G1382" s="314" t="s">
        <v>301</v>
      </c>
      <c r="H1382" s="317" t="s">
        <v>148</v>
      </c>
      <c r="I1382" s="69"/>
      <c r="J1382" s="341">
        <v>29.4</v>
      </c>
      <c r="K1382" s="336">
        <f t="shared" si="294"/>
        <v>0</v>
      </c>
      <c r="L1382" s="247" t="s">
        <v>199</v>
      </c>
      <c r="M1382" s="247"/>
      <c r="N1382" s="247"/>
      <c r="O1382" s="247"/>
      <c r="P1382" s="247"/>
      <c r="Q1382" s="247"/>
      <c r="R1382" s="246">
        <f>IF(L1382="nio",0,IF(L1382&gt;0,L1382*J1382/X1382,0))*VLOOKUP(B1382,'2-Kosten per locatie'!$A$14:$C$56,3,FALSE)</f>
        <v>0</v>
      </c>
      <c r="S1382" s="246">
        <f>IF(L1382="nio",0,IF(M1382&gt;0,M1382*J1382/Y1382,0))*VLOOKUP(B1382,'2-Kosten per locatie'!$A$14:$C$56,3,FALSE)</f>
        <v>0</v>
      </c>
      <c r="T1382" s="246">
        <f>IF(L1382="nio",0,IF(N1382&gt;0,N1382*J1382/Z1382,0))*VLOOKUP(B1382,'2-Kosten per locatie'!$A$14:$C$56,3,FALSE)</f>
        <v>0</v>
      </c>
      <c r="U1382" s="246">
        <f>IF(L1382="nio",0,IF(O1382&gt;0,O1382*J1382/AA1382,0))*VLOOKUP(B1382,'2-Kosten per locatie'!$A$14:$C$56,3,FALSE)</f>
        <v>0</v>
      </c>
      <c r="V1382" s="246">
        <f>IF(L1382="nio",0,IF(P1382&gt;0,P1382*J1382/Z1382,0))*VLOOKUP(B1382,'2-Kosten per locatie'!$A$14:$C$56,3,FALSE)</f>
        <v>0</v>
      </c>
      <c r="W1382" s="246">
        <f>IF(L1382="nio",0,IF(Q1382&gt;0,Q1382*J1382/AA1382,0))*VLOOKUP(B1382,'2-Kosten per locatie'!$A$14:$C$56,3,FALSE)</f>
        <v>0</v>
      </c>
      <c r="X1382" s="337">
        <f>IF(L1382="nio",0,IF(L1382&gt;0,VLOOKUP(H1382,'3-Productie normen'!A:L,VLOOKUP(L1382,'3-Productie normen'!$B$35:$C$38,2,FALSE),FALSE)))</f>
        <v>0</v>
      </c>
      <c r="Y1382" s="337">
        <f t="shared" si="295"/>
        <v>0</v>
      </c>
      <c r="Z1382" s="337">
        <f t="shared" si="296"/>
        <v>0</v>
      </c>
      <c r="AA1382" s="337">
        <f t="shared" si="297"/>
        <v>0</v>
      </c>
      <c r="AB1382" s="338">
        <f>VLOOKUP(H1382,'3-Productie normen'!A:O,12,FALSE)</f>
        <v>0</v>
      </c>
      <c r="AC1382" s="338"/>
      <c r="AE1382" s="339">
        <f t="shared" si="293"/>
        <v>0</v>
      </c>
    </row>
    <row r="1383" spans="1:31" ht="14.1" customHeight="1">
      <c r="A1383" s="71">
        <v>1383</v>
      </c>
      <c r="B1383" s="298" t="s">
        <v>91</v>
      </c>
      <c r="C1383" s="298" t="s">
        <v>1420</v>
      </c>
      <c r="D1383" s="538" t="s">
        <v>1239</v>
      </c>
      <c r="E1383" s="334" t="s">
        <v>288</v>
      </c>
      <c r="F1383" s="513"/>
      <c r="G1383" s="314" t="s">
        <v>1014</v>
      </c>
      <c r="H1383" s="317" t="s">
        <v>148</v>
      </c>
      <c r="I1383" s="69"/>
      <c r="J1383" s="341">
        <v>5</v>
      </c>
      <c r="K1383" s="336">
        <f t="shared" si="294"/>
        <v>0</v>
      </c>
      <c r="L1383" s="247" t="s">
        <v>199</v>
      </c>
      <c r="M1383" s="247"/>
      <c r="N1383" s="247"/>
      <c r="O1383" s="247"/>
      <c r="P1383" s="247"/>
      <c r="Q1383" s="247"/>
      <c r="R1383" s="246">
        <f>IF(L1383="nio",0,IF(L1383&gt;0,L1383*J1383/X1383,0))*VLOOKUP(B1383,'2-Kosten per locatie'!$A$14:$C$56,3,FALSE)</f>
        <v>0</v>
      </c>
      <c r="S1383" s="246">
        <f>IF(L1383="nio",0,IF(M1383&gt;0,M1383*J1383/Y1383,0))*VLOOKUP(B1383,'2-Kosten per locatie'!$A$14:$C$56,3,FALSE)</f>
        <v>0</v>
      </c>
      <c r="T1383" s="246">
        <f>IF(L1383="nio",0,IF(N1383&gt;0,N1383*J1383/Z1383,0))*VLOOKUP(B1383,'2-Kosten per locatie'!$A$14:$C$56,3,FALSE)</f>
        <v>0</v>
      </c>
      <c r="U1383" s="246">
        <f>IF(L1383="nio",0,IF(O1383&gt;0,O1383*J1383/AA1383,0))*VLOOKUP(B1383,'2-Kosten per locatie'!$A$14:$C$56,3,FALSE)</f>
        <v>0</v>
      </c>
      <c r="V1383" s="246">
        <f>IF(L1383="nio",0,IF(P1383&gt;0,P1383*J1383/Z1383,0))*VLOOKUP(B1383,'2-Kosten per locatie'!$A$14:$C$56,3,FALSE)</f>
        <v>0</v>
      </c>
      <c r="W1383" s="246">
        <f>IF(L1383="nio",0,IF(Q1383&gt;0,Q1383*J1383/AA1383,0))*VLOOKUP(B1383,'2-Kosten per locatie'!$A$14:$C$56,3,FALSE)</f>
        <v>0</v>
      </c>
      <c r="X1383" s="337">
        <f>IF(L1383="nio",0,IF(L1383&gt;0,VLOOKUP(H1383,'3-Productie normen'!A:L,VLOOKUP(L1383,'3-Productie normen'!$B$35:$C$38,2,FALSE),FALSE)))</f>
        <v>0</v>
      </c>
      <c r="Y1383" s="337">
        <f t="shared" si="295"/>
        <v>0</v>
      </c>
      <c r="Z1383" s="337">
        <f t="shared" si="296"/>
        <v>0</v>
      </c>
      <c r="AA1383" s="337">
        <f t="shared" si="297"/>
        <v>0</v>
      </c>
      <c r="AB1383" s="338">
        <f>VLOOKUP(H1383,'3-Productie normen'!A:O,12,FALSE)</f>
        <v>0</v>
      </c>
      <c r="AC1383" s="338"/>
      <c r="AE1383" s="339">
        <f t="shared" si="293"/>
        <v>0</v>
      </c>
    </row>
    <row r="1384" spans="1:31" ht="14.1" customHeight="1">
      <c r="A1384" s="71">
        <v>1384</v>
      </c>
      <c r="B1384" s="298" t="s">
        <v>91</v>
      </c>
      <c r="C1384" s="298" t="s">
        <v>1420</v>
      </c>
      <c r="D1384" s="538" t="s">
        <v>1239</v>
      </c>
      <c r="E1384" s="334" t="s">
        <v>289</v>
      </c>
      <c r="F1384" s="513"/>
      <c r="G1384" s="314" t="s">
        <v>301</v>
      </c>
      <c r="H1384" s="317" t="s">
        <v>148</v>
      </c>
      <c r="I1384" s="69"/>
      <c r="J1384" s="341">
        <v>0.4</v>
      </c>
      <c r="K1384" s="336">
        <f t="shared" si="294"/>
        <v>0</v>
      </c>
      <c r="L1384" s="247" t="s">
        <v>199</v>
      </c>
      <c r="M1384" s="247"/>
      <c r="N1384" s="247"/>
      <c r="O1384" s="247"/>
      <c r="P1384" s="247"/>
      <c r="Q1384" s="247"/>
      <c r="R1384" s="246">
        <f>IF(L1384="nio",0,IF(L1384&gt;0,L1384*J1384/X1384,0))*VLOOKUP(B1384,'2-Kosten per locatie'!$A$14:$C$56,3,FALSE)</f>
        <v>0</v>
      </c>
      <c r="S1384" s="246">
        <f>IF(L1384="nio",0,IF(M1384&gt;0,M1384*J1384/Y1384,0))*VLOOKUP(B1384,'2-Kosten per locatie'!$A$14:$C$56,3,FALSE)</f>
        <v>0</v>
      </c>
      <c r="T1384" s="246">
        <f>IF(L1384="nio",0,IF(N1384&gt;0,N1384*J1384/Z1384,0))*VLOOKUP(B1384,'2-Kosten per locatie'!$A$14:$C$56,3,FALSE)</f>
        <v>0</v>
      </c>
      <c r="U1384" s="246">
        <f>IF(L1384="nio",0,IF(O1384&gt;0,O1384*J1384/AA1384,0))*VLOOKUP(B1384,'2-Kosten per locatie'!$A$14:$C$56,3,FALSE)</f>
        <v>0</v>
      </c>
      <c r="V1384" s="246">
        <f>IF(L1384="nio",0,IF(P1384&gt;0,P1384*J1384/Z1384,0))*VLOOKUP(B1384,'2-Kosten per locatie'!$A$14:$C$56,3,FALSE)</f>
        <v>0</v>
      </c>
      <c r="W1384" s="246">
        <f>IF(L1384="nio",0,IF(Q1384&gt;0,Q1384*J1384/AA1384,0))*VLOOKUP(B1384,'2-Kosten per locatie'!$A$14:$C$56,3,FALSE)</f>
        <v>0</v>
      </c>
      <c r="X1384" s="337">
        <f>IF(L1384="nio",0,IF(L1384&gt;0,VLOOKUP(H1384,'3-Productie normen'!A:L,VLOOKUP(L1384,'3-Productie normen'!$B$35:$C$38,2,FALSE),FALSE)))</f>
        <v>0</v>
      </c>
      <c r="Y1384" s="337">
        <f t="shared" si="295"/>
        <v>0</v>
      </c>
      <c r="Z1384" s="337">
        <f t="shared" si="296"/>
        <v>0</v>
      </c>
      <c r="AA1384" s="337">
        <f t="shared" si="297"/>
        <v>0</v>
      </c>
      <c r="AB1384" s="338">
        <f>VLOOKUP(H1384,'3-Productie normen'!A:O,12,FALSE)</f>
        <v>0</v>
      </c>
      <c r="AC1384" s="338"/>
      <c r="AE1384" s="339">
        <f t="shared" si="293"/>
        <v>0</v>
      </c>
    </row>
    <row r="1385" spans="1:31" ht="14.1" customHeight="1">
      <c r="A1385" s="71">
        <v>1385</v>
      </c>
      <c r="B1385" s="298" t="s">
        <v>91</v>
      </c>
      <c r="C1385" s="298" t="s">
        <v>1420</v>
      </c>
      <c r="D1385" s="538" t="s">
        <v>1239</v>
      </c>
      <c r="E1385" s="334" t="s">
        <v>290</v>
      </c>
      <c r="F1385" s="513"/>
      <c r="G1385" s="314" t="s">
        <v>285</v>
      </c>
      <c r="H1385" s="314" t="s">
        <v>141</v>
      </c>
      <c r="I1385" s="69" t="s">
        <v>195</v>
      </c>
      <c r="J1385" s="341">
        <v>1.5</v>
      </c>
      <c r="K1385" s="336">
        <f t="shared" si="294"/>
        <v>363</v>
      </c>
      <c r="L1385" s="247">
        <v>255</v>
      </c>
      <c r="M1385" s="247"/>
      <c r="N1385" s="247">
        <v>102</v>
      </c>
      <c r="O1385" s="247"/>
      <c r="P1385" s="247">
        <v>6</v>
      </c>
      <c r="Q1385" s="247"/>
      <c r="R1385" s="246" t="e">
        <f>IF(L1385="nio",0,IF(L1385&gt;0,L1385*J1385/X1385,0))*VLOOKUP(B1385,'2-Kosten per locatie'!$A$14:$C$56,3,FALSE)</f>
        <v>#DIV/0!</v>
      </c>
      <c r="S1385" s="246">
        <f>IF(L1385="nio",0,IF(M1385&gt;0,M1385*J1385/Y1385,0))*VLOOKUP(B1385,'2-Kosten per locatie'!$A$14:$C$56,3,FALSE)</f>
        <v>0</v>
      </c>
      <c r="T1385" s="246" t="e">
        <f>IF(L1385="nio",0,IF(N1385&gt;0,N1385*J1385/Z1385,0))*VLOOKUP(B1385,'2-Kosten per locatie'!$A$14:$C$56,3,FALSE)</f>
        <v>#DIV/0!</v>
      </c>
      <c r="U1385" s="246">
        <f>IF(L1385="nio",0,IF(O1385&gt;0,O1385*J1385/AA1385,0))*VLOOKUP(B1385,'2-Kosten per locatie'!$A$14:$C$56,3,FALSE)</f>
        <v>0</v>
      </c>
      <c r="V1385" s="246" t="e">
        <f>IF(L1385="nio",0,IF(P1385&gt;0,P1385*J1385/Z1385,0))*VLOOKUP(B1385,'2-Kosten per locatie'!$A$14:$C$56,3,FALSE)</f>
        <v>#DIV/0!</v>
      </c>
      <c r="W1385" s="246">
        <f>IF(L1385="nio",0,IF(Q1385&gt;0,Q1385*J1385/AA1385,0))*VLOOKUP(B1385,'2-Kosten per locatie'!$A$14:$C$56,3,FALSE)</f>
        <v>0</v>
      </c>
      <c r="X1385" s="337">
        <f>IF(L1385="nio",0,IF(L1385&gt;0,VLOOKUP(H1385,'3-Productie normen'!A:L,VLOOKUP(L1385,'3-Productie normen'!$B$35:$C$38,2,FALSE),FALSE)))</f>
        <v>0</v>
      </c>
      <c r="Y1385" s="337">
        <f t="shared" si="295"/>
        <v>0</v>
      </c>
      <c r="Z1385" s="337">
        <f t="shared" si="296"/>
        <v>0</v>
      </c>
      <c r="AA1385" s="337">
        <f t="shared" si="297"/>
        <v>0</v>
      </c>
      <c r="AB1385" s="338" t="str">
        <f>VLOOKUP(H1385,'3-Productie normen'!A:O,12,FALSE)</f>
        <v>S</v>
      </c>
      <c r="AC1385" s="338"/>
      <c r="AE1385" s="339">
        <f t="shared" si="293"/>
        <v>544.5</v>
      </c>
    </row>
    <row r="1386" spans="1:31" ht="14.1" customHeight="1">
      <c r="A1386" s="71">
        <v>1386</v>
      </c>
      <c r="B1386" s="298" t="s">
        <v>91</v>
      </c>
      <c r="C1386" s="298" t="s">
        <v>1420</v>
      </c>
      <c r="D1386" s="538" t="s">
        <v>1239</v>
      </c>
      <c r="E1386" s="334" t="s">
        <v>292</v>
      </c>
      <c r="F1386" s="513"/>
      <c r="G1386" s="314" t="s">
        <v>285</v>
      </c>
      <c r="H1386" s="314" t="s">
        <v>141</v>
      </c>
      <c r="I1386" s="69" t="s">
        <v>195</v>
      </c>
      <c r="J1386" s="341">
        <v>4</v>
      </c>
      <c r="K1386" s="336">
        <f t="shared" si="294"/>
        <v>363</v>
      </c>
      <c r="L1386" s="247">
        <v>255</v>
      </c>
      <c r="M1386" s="247"/>
      <c r="N1386" s="247">
        <v>102</v>
      </c>
      <c r="O1386" s="247"/>
      <c r="P1386" s="247">
        <v>6</v>
      </c>
      <c r="Q1386" s="247"/>
      <c r="R1386" s="246" t="e">
        <f>IF(L1386="nio",0,IF(L1386&gt;0,L1386*J1386/X1386,0))*VLOOKUP(B1386,'2-Kosten per locatie'!$A$14:$C$56,3,FALSE)</f>
        <v>#DIV/0!</v>
      </c>
      <c r="S1386" s="246">
        <f>IF(L1386="nio",0,IF(M1386&gt;0,M1386*J1386/Y1386,0))*VLOOKUP(B1386,'2-Kosten per locatie'!$A$14:$C$56,3,FALSE)</f>
        <v>0</v>
      </c>
      <c r="T1386" s="246" t="e">
        <f>IF(L1386="nio",0,IF(N1386&gt;0,N1386*J1386/Z1386,0))*VLOOKUP(B1386,'2-Kosten per locatie'!$A$14:$C$56,3,FALSE)</f>
        <v>#DIV/0!</v>
      </c>
      <c r="U1386" s="246">
        <f>IF(L1386="nio",0,IF(O1386&gt;0,O1386*J1386/AA1386,0))*VLOOKUP(B1386,'2-Kosten per locatie'!$A$14:$C$56,3,FALSE)</f>
        <v>0</v>
      </c>
      <c r="V1386" s="246" t="e">
        <f>IF(L1386="nio",0,IF(P1386&gt;0,P1386*J1386/Z1386,0))*VLOOKUP(B1386,'2-Kosten per locatie'!$A$14:$C$56,3,FALSE)</f>
        <v>#DIV/0!</v>
      </c>
      <c r="W1386" s="246">
        <f>IF(L1386="nio",0,IF(Q1386&gt;0,Q1386*J1386/AA1386,0))*VLOOKUP(B1386,'2-Kosten per locatie'!$A$14:$C$56,3,FALSE)</f>
        <v>0</v>
      </c>
      <c r="X1386" s="337">
        <f>IF(L1386="nio",0,IF(L1386&gt;0,VLOOKUP(H1386,'3-Productie normen'!A:L,VLOOKUP(L1386,'3-Productie normen'!$B$35:$C$38,2,FALSE),FALSE)))</f>
        <v>0</v>
      </c>
      <c r="Y1386" s="337">
        <f t="shared" si="295"/>
        <v>0</v>
      </c>
      <c r="Z1386" s="337">
        <f t="shared" si="296"/>
        <v>0</v>
      </c>
      <c r="AA1386" s="337">
        <f t="shared" si="297"/>
        <v>0</v>
      </c>
      <c r="AB1386" s="338" t="str">
        <f>VLOOKUP(H1386,'3-Productie normen'!A:O,12,FALSE)</f>
        <v>S</v>
      </c>
      <c r="AC1386" s="338"/>
      <c r="AE1386" s="339">
        <f t="shared" si="293"/>
        <v>1452</v>
      </c>
    </row>
    <row r="1387" spans="1:31" ht="14.1" customHeight="1">
      <c r="A1387" s="71">
        <v>1387</v>
      </c>
      <c r="B1387" s="298" t="s">
        <v>91</v>
      </c>
      <c r="C1387" s="298" t="s">
        <v>1420</v>
      </c>
      <c r="D1387" s="538" t="s">
        <v>1239</v>
      </c>
      <c r="E1387" s="334" t="s">
        <v>293</v>
      </c>
      <c r="F1387" s="513"/>
      <c r="G1387" s="314" t="s">
        <v>285</v>
      </c>
      <c r="H1387" s="314" t="s">
        <v>141</v>
      </c>
      <c r="I1387" s="69" t="s">
        <v>195</v>
      </c>
      <c r="J1387" s="341">
        <v>2</v>
      </c>
      <c r="K1387" s="336">
        <f t="shared" si="294"/>
        <v>363</v>
      </c>
      <c r="L1387" s="247">
        <v>255</v>
      </c>
      <c r="M1387" s="247"/>
      <c r="N1387" s="247">
        <v>102</v>
      </c>
      <c r="O1387" s="247"/>
      <c r="P1387" s="247">
        <v>6</v>
      </c>
      <c r="Q1387" s="247"/>
      <c r="R1387" s="246" t="e">
        <f>IF(L1387="nio",0,IF(L1387&gt;0,L1387*J1387/X1387,0))*VLOOKUP(B1387,'2-Kosten per locatie'!$A$14:$C$56,3,FALSE)</f>
        <v>#DIV/0!</v>
      </c>
      <c r="S1387" s="246">
        <f>IF(L1387="nio",0,IF(M1387&gt;0,M1387*J1387/Y1387,0))*VLOOKUP(B1387,'2-Kosten per locatie'!$A$14:$C$56,3,FALSE)</f>
        <v>0</v>
      </c>
      <c r="T1387" s="246" t="e">
        <f>IF(L1387="nio",0,IF(N1387&gt;0,N1387*J1387/Z1387,0))*VLOOKUP(B1387,'2-Kosten per locatie'!$A$14:$C$56,3,FALSE)</f>
        <v>#DIV/0!</v>
      </c>
      <c r="U1387" s="246">
        <f>IF(L1387="nio",0,IF(O1387&gt;0,O1387*J1387/AA1387,0))*VLOOKUP(B1387,'2-Kosten per locatie'!$A$14:$C$56,3,FALSE)</f>
        <v>0</v>
      </c>
      <c r="V1387" s="246" t="e">
        <f>IF(L1387="nio",0,IF(P1387&gt;0,P1387*J1387/Z1387,0))*VLOOKUP(B1387,'2-Kosten per locatie'!$A$14:$C$56,3,FALSE)</f>
        <v>#DIV/0!</v>
      </c>
      <c r="W1387" s="246">
        <f>IF(L1387="nio",0,IF(Q1387&gt;0,Q1387*J1387/AA1387,0))*VLOOKUP(B1387,'2-Kosten per locatie'!$A$14:$C$56,3,FALSE)</f>
        <v>0</v>
      </c>
      <c r="X1387" s="337">
        <f>IF(L1387="nio",0,IF(L1387&gt;0,VLOOKUP(H1387,'3-Productie normen'!A:L,VLOOKUP(L1387,'3-Productie normen'!$B$35:$C$38,2,FALSE),FALSE)))</f>
        <v>0</v>
      </c>
      <c r="Y1387" s="337">
        <f t="shared" si="295"/>
        <v>0</v>
      </c>
      <c r="Z1387" s="337">
        <f t="shared" si="296"/>
        <v>0</v>
      </c>
      <c r="AA1387" s="337">
        <f t="shared" si="297"/>
        <v>0</v>
      </c>
      <c r="AB1387" s="338" t="str">
        <f>VLOOKUP(H1387,'3-Productie normen'!A:O,12,FALSE)</f>
        <v>S</v>
      </c>
      <c r="AC1387" s="338"/>
      <c r="AE1387" s="339">
        <f t="shared" si="293"/>
        <v>726</v>
      </c>
    </row>
    <row r="1388" spans="1:31" ht="14.1" customHeight="1">
      <c r="A1388" s="71">
        <v>1388</v>
      </c>
      <c r="B1388" s="298" t="s">
        <v>91</v>
      </c>
      <c r="C1388" s="298" t="s">
        <v>1420</v>
      </c>
      <c r="D1388" s="538" t="s">
        <v>1239</v>
      </c>
      <c r="E1388" s="334" t="s">
        <v>294</v>
      </c>
      <c r="F1388" s="513"/>
      <c r="G1388" s="314" t="s">
        <v>291</v>
      </c>
      <c r="H1388" s="314" t="s">
        <v>135</v>
      </c>
      <c r="I1388" s="69" t="s">
        <v>225</v>
      </c>
      <c r="J1388" s="341">
        <v>13.6</v>
      </c>
      <c r="K1388" s="336">
        <f t="shared" si="294"/>
        <v>255</v>
      </c>
      <c r="L1388" s="247">
        <v>255</v>
      </c>
      <c r="M1388" s="247"/>
      <c r="N1388" s="247"/>
      <c r="O1388" s="247"/>
      <c r="P1388" s="247"/>
      <c r="Q1388" s="247"/>
      <c r="R1388" s="246" t="e">
        <f>IF(L1388="nio",0,IF(L1388&gt;0,L1388*J1388/X1388,0))*VLOOKUP(B1388,'2-Kosten per locatie'!$A$14:$C$56,3,FALSE)</f>
        <v>#DIV/0!</v>
      </c>
      <c r="S1388" s="246">
        <f>IF(L1388="nio",0,IF(M1388&gt;0,M1388*J1388/Y1388,0))*VLOOKUP(B1388,'2-Kosten per locatie'!$A$14:$C$56,3,FALSE)</f>
        <v>0</v>
      </c>
      <c r="T1388" s="246">
        <f>IF(L1388="nio",0,IF(N1388&gt;0,N1388*J1388/Z1388,0))*VLOOKUP(B1388,'2-Kosten per locatie'!$A$14:$C$56,3,FALSE)</f>
        <v>0</v>
      </c>
      <c r="U1388" s="246">
        <f>IF(L1388="nio",0,IF(O1388&gt;0,O1388*J1388/AA1388,0))*VLOOKUP(B1388,'2-Kosten per locatie'!$A$14:$C$56,3,FALSE)</f>
        <v>0</v>
      </c>
      <c r="V1388" s="246">
        <f>IF(L1388="nio",0,IF(P1388&gt;0,P1388*J1388/Z1388,0))*VLOOKUP(B1388,'2-Kosten per locatie'!$A$14:$C$56,3,FALSE)</f>
        <v>0</v>
      </c>
      <c r="W1388" s="246">
        <f>IF(L1388="nio",0,IF(Q1388&gt;0,Q1388*J1388/AA1388,0))*VLOOKUP(B1388,'2-Kosten per locatie'!$A$14:$C$56,3,FALSE)</f>
        <v>0</v>
      </c>
      <c r="X1388" s="337">
        <f>IF(L1388="nio",0,IF(L1388&gt;0,VLOOKUP(H1388,'3-Productie normen'!A:L,VLOOKUP(L1388,'3-Productie normen'!$B$35:$C$38,2,FALSE),FALSE)))</f>
        <v>0</v>
      </c>
      <c r="Y1388" s="337">
        <f t="shared" si="295"/>
        <v>0</v>
      </c>
      <c r="Z1388" s="337">
        <f t="shared" si="296"/>
        <v>0</v>
      </c>
      <c r="AA1388" s="337">
        <f t="shared" si="297"/>
        <v>0</v>
      </c>
      <c r="AB1388" s="338" t="str">
        <f>VLOOKUP(H1388,'3-Productie normen'!A:O,12,FALSE)</f>
        <v>V</v>
      </c>
      <c r="AC1388" s="338"/>
      <c r="AE1388" s="339">
        <f t="shared" si="293"/>
        <v>3468</v>
      </c>
    </row>
    <row r="1389" spans="1:31" ht="14.1" customHeight="1">
      <c r="A1389" s="71">
        <v>1389</v>
      </c>
      <c r="B1389" s="298" t="s">
        <v>91</v>
      </c>
      <c r="C1389" s="298" t="s">
        <v>1420</v>
      </c>
      <c r="D1389" s="538" t="s">
        <v>1239</v>
      </c>
      <c r="E1389" s="334" t="s">
        <v>295</v>
      </c>
      <c r="F1389" s="513"/>
      <c r="G1389" s="314" t="s">
        <v>303</v>
      </c>
      <c r="H1389" s="314" t="s">
        <v>139</v>
      </c>
      <c r="I1389" s="69" t="s">
        <v>225</v>
      </c>
      <c r="J1389" s="341">
        <v>32.799999999999997</v>
      </c>
      <c r="K1389" s="336">
        <f t="shared" si="294"/>
        <v>255</v>
      </c>
      <c r="L1389" s="247">
        <v>255</v>
      </c>
      <c r="M1389" s="247"/>
      <c r="N1389" s="247"/>
      <c r="O1389" s="247"/>
      <c r="P1389" s="247"/>
      <c r="Q1389" s="247"/>
      <c r="R1389" s="246" t="e">
        <f>IF(L1389="nio",0,IF(L1389&gt;0,L1389*J1389/X1389,0))*VLOOKUP(B1389,'2-Kosten per locatie'!$A$14:$C$56,3,FALSE)</f>
        <v>#DIV/0!</v>
      </c>
      <c r="S1389" s="246">
        <f>IF(L1389="nio",0,IF(M1389&gt;0,M1389*J1389/Y1389,0))*VLOOKUP(B1389,'2-Kosten per locatie'!$A$14:$C$56,3,FALSE)</f>
        <v>0</v>
      </c>
      <c r="T1389" s="246">
        <f>IF(L1389="nio",0,IF(N1389&gt;0,N1389*J1389/Z1389,0))*VLOOKUP(B1389,'2-Kosten per locatie'!$A$14:$C$56,3,FALSE)</f>
        <v>0</v>
      </c>
      <c r="U1389" s="246">
        <f>IF(L1389="nio",0,IF(O1389&gt;0,O1389*J1389/AA1389,0))*VLOOKUP(B1389,'2-Kosten per locatie'!$A$14:$C$56,3,FALSE)</f>
        <v>0</v>
      </c>
      <c r="V1389" s="246">
        <f>IF(L1389="nio",0,IF(P1389&gt;0,P1389*J1389/Z1389,0))*VLOOKUP(B1389,'2-Kosten per locatie'!$A$14:$C$56,3,FALSE)</f>
        <v>0</v>
      </c>
      <c r="W1389" s="246">
        <f>IF(L1389="nio",0,IF(Q1389&gt;0,Q1389*J1389/AA1389,0))*VLOOKUP(B1389,'2-Kosten per locatie'!$A$14:$C$56,3,FALSE)</f>
        <v>0</v>
      </c>
      <c r="X1389" s="337">
        <f>IF(L1389="nio",0,IF(L1389&gt;0,VLOOKUP(H1389,'3-Productie normen'!A:L,VLOOKUP(L1389,'3-Productie normen'!$B$35:$C$38,2,FALSE),FALSE)))</f>
        <v>0</v>
      </c>
      <c r="Y1389" s="337">
        <f t="shared" si="295"/>
        <v>0</v>
      </c>
      <c r="Z1389" s="337">
        <f t="shared" si="296"/>
        <v>0</v>
      </c>
      <c r="AA1389" s="337">
        <f t="shared" si="297"/>
        <v>0</v>
      </c>
      <c r="AB1389" s="338" t="str">
        <f>VLOOKUP(H1389,'3-Productie normen'!A:O,12,FALSE)</f>
        <v>V</v>
      </c>
      <c r="AC1389" s="338"/>
      <c r="AE1389" s="339">
        <f t="shared" si="293"/>
        <v>8364</v>
      </c>
    </row>
    <row r="1390" spans="1:31" ht="14.1" customHeight="1">
      <c r="A1390" s="71">
        <v>1390</v>
      </c>
      <c r="B1390" s="298" t="s">
        <v>91</v>
      </c>
      <c r="C1390" s="298" t="s">
        <v>1420</v>
      </c>
      <c r="D1390" s="538" t="s">
        <v>1239</v>
      </c>
      <c r="E1390" s="334"/>
      <c r="F1390" s="513"/>
      <c r="G1390" s="314"/>
      <c r="H1390" s="314"/>
      <c r="I1390" s="69"/>
      <c r="J1390" s="341"/>
      <c r="K1390" s="336">
        <f t="shared" si="294"/>
        <v>0</v>
      </c>
      <c r="L1390" s="247"/>
      <c r="M1390" s="247"/>
      <c r="N1390" s="247"/>
      <c r="O1390" s="247"/>
      <c r="P1390" s="247"/>
      <c r="Q1390" s="247"/>
      <c r="R1390" s="246">
        <f>IF(L1390="nio",0,IF(L1390&gt;0,L1390*J1390/X1390,0))*VLOOKUP(B1390,'2-Kosten per locatie'!$A$14:$C$56,3,FALSE)</f>
        <v>0</v>
      </c>
      <c r="S1390" s="246">
        <f>IF(L1390="nio",0,IF(M1390&gt;0,M1390*J1390/Y1390,0))*VLOOKUP(B1390,'2-Kosten per locatie'!$A$14:$C$56,3,FALSE)</f>
        <v>0</v>
      </c>
      <c r="T1390" s="246">
        <f>IF(L1390="nio",0,IF(N1390&gt;0,N1390*J1390/Z1390,0))*VLOOKUP(B1390,'2-Kosten per locatie'!$A$14:$C$56,3,FALSE)</f>
        <v>0</v>
      </c>
      <c r="U1390" s="246">
        <f>IF(L1390="nio",0,IF(O1390&gt;0,O1390*J1390/AA1390,0))*VLOOKUP(B1390,'2-Kosten per locatie'!$A$14:$C$56,3,FALSE)</f>
        <v>0</v>
      </c>
      <c r="V1390" s="246">
        <f>IF(L1390="nio",0,IF(P1390&gt;0,P1390*J1390/Z1390,0))*VLOOKUP(B1390,'2-Kosten per locatie'!$A$14:$C$56,3,FALSE)</f>
        <v>0</v>
      </c>
      <c r="W1390" s="246">
        <f>IF(L1390="nio",0,IF(Q1390&gt;0,Q1390*J1390/AA1390,0))*VLOOKUP(B1390,'2-Kosten per locatie'!$A$14:$C$56,3,FALSE)</f>
        <v>0</v>
      </c>
      <c r="X1390" s="337" t="b">
        <f>IF(L1390="nio",0,IF(L1390&gt;0,VLOOKUP(H1390,'3-Productie normen'!A:L,VLOOKUP(L1390,'3-Productie normen'!$B$35:$C$38,2,FALSE),FALSE)))</f>
        <v>0</v>
      </c>
      <c r="Y1390" s="337">
        <f t="shared" si="295"/>
        <v>0</v>
      </c>
      <c r="Z1390" s="337">
        <f t="shared" si="296"/>
        <v>0</v>
      </c>
      <c r="AA1390" s="337">
        <f t="shared" si="297"/>
        <v>0</v>
      </c>
      <c r="AB1390" s="338" t="e">
        <f>VLOOKUP(H1390,'3-Productie normen'!A:O,12,FALSE)</f>
        <v>#N/A</v>
      </c>
      <c r="AC1390" s="338"/>
      <c r="AE1390" s="339">
        <f t="shared" si="293"/>
        <v>0</v>
      </c>
    </row>
    <row r="1391" spans="1:31" ht="14.1" customHeight="1">
      <c r="A1391" s="71">
        <v>1391</v>
      </c>
      <c r="B1391" s="298" t="s">
        <v>91</v>
      </c>
      <c r="C1391" s="298" t="s">
        <v>1420</v>
      </c>
      <c r="D1391" s="538" t="s">
        <v>1239</v>
      </c>
      <c r="E1391" s="334"/>
      <c r="F1391" s="513"/>
      <c r="G1391" s="314"/>
      <c r="H1391" s="314"/>
      <c r="I1391" s="69"/>
      <c r="J1391" s="341"/>
      <c r="K1391" s="336">
        <f t="shared" si="294"/>
        <v>0</v>
      </c>
      <c r="L1391" s="247"/>
      <c r="M1391" s="247"/>
      <c r="N1391" s="247"/>
      <c r="O1391" s="247"/>
      <c r="P1391" s="247"/>
      <c r="Q1391" s="247"/>
      <c r="R1391" s="246">
        <f>IF(L1391="nio",0,IF(L1391&gt;0,L1391*J1391/X1391,0))*VLOOKUP(B1391,'2-Kosten per locatie'!$A$14:$C$56,3,FALSE)</f>
        <v>0</v>
      </c>
      <c r="S1391" s="246">
        <f>IF(L1391="nio",0,IF(M1391&gt;0,M1391*J1391/Y1391,0))*VLOOKUP(B1391,'2-Kosten per locatie'!$A$14:$C$56,3,FALSE)</f>
        <v>0</v>
      </c>
      <c r="T1391" s="246">
        <f>IF(L1391="nio",0,IF(N1391&gt;0,N1391*J1391/Z1391,0))*VLOOKUP(B1391,'2-Kosten per locatie'!$A$14:$C$56,3,FALSE)</f>
        <v>0</v>
      </c>
      <c r="U1391" s="246">
        <f>IF(L1391="nio",0,IF(O1391&gt;0,O1391*J1391/AA1391,0))*VLOOKUP(B1391,'2-Kosten per locatie'!$A$14:$C$56,3,FALSE)</f>
        <v>0</v>
      </c>
      <c r="V1391" s="246">
        <f>IF(L1391="nio",0,IF(P1391&gt;0,P1391*J1391/Z1391,0))*VLOOKUP(B1391,'2-Kosten per locatie'!$A$14:$C$56,3,FALSE)</f>
        <v>0</v>
      </c>
      <c r="W1391" s="246">
        <f>IF(L1391="nio",0,IF(Q1391&gt;0,Q1391*J1391/AA1391,0))*VLOOKUP(B1391,'2-Kosten per locatie'!$A$14:$C$56,3,FALSE)</f>
        <v>0</v>
      </c>
      <c r="X1391" s="337" t="b">
        <f>IF(L1391="nio",0,IF(L1391&gt;0,VLOOKUP(H1391,'3-Productie normen'!A:L,VLOOKUP(L1391,'3-Productie normen'!$B$35:$C$38,2,FALSE),FALSE)))</f>
        <v>0</v>
      </c>
      <c r="Y1391" s="337">
        <f t="shared" si="295"/>
        <v>0</v>
      </c>
      <c r="Z1391" s="337">
        <f t="shared" si="296"/>
        <v>0</v>
      </c>
      <c r="AA1391" s="337">
        <f t="shared" si="297"/>
        <v>0</v>
      </c>
      <c r="AB1391" s="338" t="e">
        <f>VLOOKUP(H1391,'3-Productie normen'!A:O,12,FALSE)</f>
        <v>#N/A</v>
      </c>
      <c r="AC1391" s="338"/>
      <c r="AE1391" s="339">
        <f t="shared" si="293"/>
        <v>0</v>
      </c>
    </row>
    <row r="1392" spans="1:31" ht="14.1" customHeight="1">
      <c r="A1392" s="71">
        <v>1392</v>
      </c>
      <c r="B1392" s="298" t="s">
        <v>91</v>
      </c>
      <c r="C1392" s="298" t="s">
        <v>1420</v>
      </c>
      <c r="D1392" s="538" t="s">
        <v>1239</v>
      </c>
      <c r="E1392" s="334"/>
      <c r="F1392" s="513"/>
      <c r="G1392" s="314"/>
      <c r="H1392" s="314"/>
      <c r="I1392" s="69"/>
      <c r="J1392" s="341"/>
      <c r="K1392" s="336">
        <f t="shared" si="294"/>
        <v>0</v>
      </c>
      <c r="L1392" s="247"/>
      <c r="M1392" s="247"/>
      <c r="N1392" s="247"/>
      <c r="O1392" s="247"/>
      <c r="P1392" s="247"/>
      <c r="Q1392" s="247"/>
      <c r="R1392" s="246">
        <f>IF(L1392="nio",0,IF(L1392&gt;0,L1392*J1392/X1392,0))*VLOOKUP(B1392,'2-Kosten per locatie'!$A$14:$C$56,3,FALSE)</f>
        <v>0</v>
      </c>
      <c r="S1392" s="246">
        <f>IF(L1392="nio",0,IF(M1392&gt;0,M1392*J1392/Y1392,0))*VLOOKUP(B1392,'2-Kosten per locatie'!$A$14:$C$56,3,FALSE)</f>
        <v>0</v>
      </c>
      <c r="T1392" s="246">
        <f>IF(L1392="nio",0,IF(N1392&gt;0,N1392*J1392/Z1392,0))*VLOOKUP(B1392,'2-Kosten per locatie'!$A$14:$C$56,3,FALSE)</f>
        <v>0</v>
      </c>
      <c r="U1392" s="246">
        <f>IF(L1392="nio",0,IF(O1392&gt;0,O1392*J1392/AA1392,0))*VLOOKUP(B1392,'2-Kosten per locatie'!$A$14:$C$56,3,FALSE)</f>
        <v>0</v>
      </c>
      <c r="V1392" s="246">
        <f>IF(L1392="nio",0,IF(P1392&gt;0,P1392*J1392/Z1392,0))*VLOOKUP(B1392,'2-Kosten per locatie'!$A$14:$C$56,3,FALSE)</f>
        <v>0</v>
      </c>
      <c r="W1392" s="246">
        <f>IF(L1392="nio",0,IF(Q1392&gt;0,Q1392*J1392/AA1392,0))*VLOOKUP(B1392,'2-Kosten per locatie'!$A$14:$C$56,3,FALSE)</f>
        <v>0</v>
      </c>
      <c r="X1392" s="337" t="b">
        <f>IF(L1392="nio",0,IF(L1392&gt;0,VLOOKUP(H1392,'3-Productie normen'!A:L,VLOOKUP(L1392,'3-Productie normen'!$B$35:$C$38,2,FALSE),FALSE)))</f>
        <v>0</v>
      </c>
      <c r="Y1392" s="337">
        <f t="shared" si="295"/>
        <v>0</v>
      </c>
      <c r="Z1392" s="337">
        <f t="shared" si="296"/>
        <v>0</v>
      </c>
      <c r="AA1392" s="337">
        <f t="shared" si="297"/>
        <v>0</v>
      </c>
      <c r="AB1392" s="338" t="e">
        <f>VLOOKUP(H1392,'3-Productie normen'!A:O,12,FALSE)</f>
        <v>#N/A</v>
      </c>
      <c r="AC1392" s="338"/>
      <c r="AE1392" s="339">
        <f t="shared" si="293"/>
        <v>0</v>
      </c>
    </row>
    <row r="1393" spans="1:31" ht="14.1" customHeight="1">
      <c r="A1393" s="71">
        <v>1393</v>
      </c>
      <c r="B1393" s="298" t="s">
        <v>91</v>
      </c>
      <c r="C1393" s="298" t="s">
        <v>1420</v>
      </c>
      <c r="D1393" s="538" t="s">
        <v>1239</v>
      </c>
      <c r="E1393" s="334" t="s">
        <v>1421</v>
      </c>
      <c r="F1393" s="513"/>
      <c r="G1393" s="314" t="s">
        <v>1422</v>
      </c>
      <c r="H1393" s="298" t="s">
        <v>140</v>
      </c>
      <c r="I1393" s="69" t="s">
        <v>203</v>
      </c>
      <c r="J1393" s="341">
        <v>8.83</v>
      </c>
      <c r="K1393" s="336">
        <f t="shared" si="294"/>
        <v>255</v>
      </c>
      <c r="L1393" s="247">
        <v>255</v>
      </c>
      <c r="M1393" s="247"/>
      <c r="N1393" s="247"/>
      <c r="O1393" s="247"/>
      <c r="P1393" s="247"/>
      <c r="Q1393" s="247"/>
      <c r="R1393" s="246" t="e">
        <f>IF(L1393="nio",0,IF(L1393&gt;0,L1393*J1393/X1393,0))*VLOOKUP(B1393,'2-Kosten per locatie'!$A$14:$C$56,3,FALSE)</f>
        <v>#DIV/0!</v>
      </c>
      <c r="S1393" s="246">
        <f>IF(L1393="nio",0,IF(M1393&gt;0,M1393*J1393/Y1393,0))*VLOOKUP(B1393,'2-Kosten per locatie'!$A$14:$C$56,3,FALSE)</f>
        <v>0</v>
      </c>
      <c r="T1393" s="246">
        <f>IF(L1393="nio",0,IF(N1393&gt;0,N1393*J1393/Z1393,0))*VLOOKUP(B1393,'2-Kosten per locatie'!$A$14:$C$56,3,FALSE)</f>
        <v>0</v>
      </c>
      <c r="U1393" s="246">
        <f>IF(L1393="nio",0,IF(O1393&gt;0,O1393*J1393/AA1393,0))*VLOOKUP(B1393,'2-Kosten per locatie'!$A$14:$C$56,3,FALSE)</f>
        <v>0</v>
      </c>
      <c r="V1393" s="246">
        <f>IF(L1393="nio",0,IF(P1393&gt;0,P1393*J1393/Z1393,0))*VLOOKUP(B1393,'2-Kosten per locatie'!$A$14:$C$56,3,FALSE)</f>
        <v>0</v>
      </c>
      <c r="W1393" s="246">
        <f>IF(L1393="nio",0,IF(Q1393&gt;0,Q1393*J1393/AA1393,0))*VLOOKUP(B1393,'2-Kosten per locatie'!$A$14:$C$56,3,FALSE)</f>
        <v>0</v>
      </c>
      <c r="X1393" s="337">
        <f>IF(L1393="nio",0,IF(L1393&gt;0,VLOOKUP(H1393,'3-Productie normen'!A:L,VLOOKUP(L1393,'3-Productie normen'!$B$35:$C$38,2,FALSE),FALSE)))</f>
        <v>0</v>
      </c>
      <c r="Y1393" s="337">
        <f t="shared" si="295"/>
        <v>0</v>
      </c>
      <c r="Z1393" s="337">
        <f t="shared" si="296"/>
        <v>0</v>
      </c>
      <c r="AA1393" s="337">
        <f t="shared" si="297"/>
        <v>0</v>
      </c>
      <c r="AB1393" s="338" t="str">
        <f>VLOOKUP(H1393,'3-Productie normen'!A:O,12,FALSE)</f>
        <v>V</v>
      </c>
      <c r="AC1393" s="338"/>
      <c r="AE1393" s="339">
        <f t="shared" si="293"/>
        <v>2251.65</v>
      </c>
    </row>
    <row r="1394" spans="1:31" ht="14.1" customHeight="1">
      <c r="A1394" s="71">
        <v>1394</v>
      </c>
      <c r="B1394" s="298" t="s">
        <v>91</v>
      </c>
      <c r="C1394" s="298" t="s">
        <v>1420</v>
      </c>
      <c r="D1394" s="538" t="s">
        <v>1239</v>
      </c>
      <c r="E1394" s="334" t="s">
        <v>1423</v>
      </c>
      <c r="F1394" s="513"/>
      <c r="G1394" s="314" t="s">
        <v>1424</v>
      </c>
      <c r="H1394" s="314" t="s">
        <v>146</v>
      </c>
      <c r="I1394" s="69" t="s">
        <v>332</v>
      </c>
      <c r="J1394" s="341">
        <v>26.77</v>
      </c>
      <c r="K1394" s="336">
        <f t="shared" si="294"/>
        <v>255</v>
      </c>
      <c r="L1394" s="247">
        <v>255</v>
      </c>
      <c r="M1394" s="247"/>
      <c r="N1394" s="247"/>
      <c r="O1394" s="247"/>
      <c r="P1394" s="247"/>
      <c r="Q1394" s="247"/>
      <c r="R1394" s="246" t="e">
        <f>IF(L1394="nio",0,IF(L1394&gt;0,L1394*J1394/X1394,0))*VLOOKUP(B1394,'2-Kosten per locatie'!$A$14:$C$56,3,FALSE)</f>
        <v>#DIV/0!</v>
      </c>
      <c r="S1394" s="246">
        <f>IF(L1394="nio",0,IF(M1394&gt;0,M1394*J1394/Y1394,0))*VLOOKUP(B1394,'2-Kosten per locatie'!$A$14:$C$56,3,FALSE)</f>
        <v>0</v>
      </c>
      <c r="T1394" s="246">
        <f>IF(L1394="nio",0,IF(N1394&gt;0,N1394*J1394/Z1394,0))*VLOOKUP(B1394,'2-Kosten per locatie'!$A$14:$C$56,3,FALSE)</f>
        <v>0</v>
      </c>
      <c r="U1394" s="246">
        <f>IF(L1394="nio",0,IF(O1394&gt;0,O1394*J1394/AA1394,0))*VLOOKUP(B1394,'2-Kosten per locatie'!$A$14:$C$56,3,FALSE)</f>
        <v>0</v>
      </c>
      <c r="V1394" s="246">
        <f>IF(L1394="nio",0,IF(P1394&gt;0,P1394*J1394/Z1394,0))*VLOOKUP(B1394,'2-Kosten per locatie'!$A$14:$C$56,3,FALSE)</f>
        <v>0</v>
      </c>
      <c r="W1394" s="246">
        <f>IF(L1394="nio",0,IF(Q1394&gt;0,Q1394*J1394/AA1394,0))*VLOOKUP(B1394,'2-Kosten per locatie'!$A$14:$C$56,3,FALSE)</f>
        <v>0</v>
      </c>
      <c r="X1394" s="337">
        <f>IF(L1394="nio",0,IF(L1394&gt;0,VLOOKUP(H1394,'3-Productie normen'!A:L,VLOOKUP(L1394,'3-Productie normen'!$B$35:$C$38,2,FALSE),FALSE)))</f>
        <v>0</v>
      </c>
      <c r="Y1394" s="337">
        <f t="shared" si="295"/>
        <v>0</v>
      </c>
      <c r="Z1394" s="337">
        <f t="shared" si="296"/>
        <v>0</v>
      </c>
      <c r="AA1394" s="337">
        <f t="shared" si="297"/>
        <v>0</v>
      </c>
      <c r="AB1394" s="338" t="str">
        <f>VLOOKUP(H1394,'3-Productie normen'!A:O,12,FALSE)</f>
        <v>V</v>
      </c>
      <c r="AC1394" s="338"/>
      <c r="AE1394" s="339">
        <f t="shared" si="293"/>
        <v>6826.3499999999995</v>
      </c>
    </row>
    <row r="1395" spans="1:31" ht="14.1" customHeight="1">
      <c r="A1395" s="71">
        <v>1395</v>
      </c>
      <c r="B1395" s="298" t="s">
        <v>91</v>
      </c>
      <c r="C1395" s="298" t="s">
        <v>1425</v>
      </c>
      <c r="D1395" s="538" t="s">
        <v>1239</v>
      </c>
      <c r="E1395" s="334" t="s">
        <v>1426</v>
      </c>
      <c r="F1395" s="513"/>
      <c r="G1395" s="314" t="s">
        <v>146</v>
      </c>
      <c r="H1395" s="317" t="s">
        <v>148</v>
      </c>
      <c r="I1395" s="69" t="s">
        <v>332</v>
      </c>
      <c r="J1395" s="341">
        <v>196.15</v>
      </c>
      <c r="K1395" s="336">
        <f t="shared" si="294"/>
        <v>0</v>
      </c>
      <c r="L1395" s="247" t="s">
        <v>199</v>
      </c>
      <c r="M1395" s="247"/>
      <c r="N1395" s="247"/>
      <c r="O1395" s="247"/>
      <c r="P1395" s="247"/>
      <c r="Q1395" s="247"/>
      <c r="R1395" s="246">
        <f>IF(L1395="nio",0,IF(L1395&gt;0,L1395*J1395/X1395,0))*VLOOKUP(B1395,'2-Kosten per locatie'!$A$14:$C$56,3,FALSE)</f>
        <v>0</v>
      </c>
      <c r="S1395" s="246">
        <f>IF(L1395="nio",0,IF(M1395&gt;0,M1395*J1395/Y1395,0))*VLOOKUP(B1395,'2-Kosten per locatie'!$A$14:$C$56,3,FALSE)</f>
        <v>0</v>
      </c>
      <c r="T1395" s="246">
        <f>IF(L1395="nio",0,IF(N1395&gt;0,N1395*J1395/Z1395,0))*VLOOKUP(B1395,'2-Kosten per locatie'!$A$14:$C$56,3,FALSE)</f>
        <v>0</v>
      </c>
      <c r="U1395" s="246">
        <f>IF(L1395="nio",0,IF(O1395&gt;0,O1395*J1395/AA1395,0))*VLOOKUP(B1395,'2-Kosten per locatie'!$A$14:$C$56,3,FALSE)</f>
        <v>0</v>
      </c>
      <c r="V1395" s="246">
        <f>IF(L1395="nio",0,IF(P1395&gt;0,P1395*J1395/Z1395,0))*VLOOKUP(B1395,'2-Kosten per locatie'!$A$14:$C$56,3,FALSE)</f>
        <v>0</v>
      </c>
      <c r="W1395" s="246">
        <f>IF(L1395="nio",0,IF(Q1395&gt;0,Q1395*J1395/AA1395,0))*VLOOKUP(B1395,'2-Kosten per locatie'!$A$14:$C$56,3,FALSE)</f>
        <v>0</v>
      </c>
      <c r="X1395" s="337">
        <f>IF(L1395="nio",0,IF(L1395&gt;0,VLOOKUP(H1395,'3-Productie normen'!A:L,VLOOKUP(L1395,'3-Productie normen'!$B$35:$C$38,2,FALSE),FALSE)))</f>
        <v>0</v>
      </c>
      <c r="Y1395" s="337">
        <f t="shared" si="295"/>
        <v>0</v>
      </c>
      <c r="Z1395" s="337">
        <f t="shared" si="296"/>
        <v>0</v>
      </c>
      <c r="AA1395" s="337">
        <f t="shared" si="297"/>
        <v>0</v>
      </c>
      <c r="AB1395" s="338">
        <f>VLOOKUP(H1395,'3-Productie normen'!A:O,12,FALSE)</f>
        <v>0</v>
      </c>
      <c r="AC1395" s="338"/>
      <c r="AE1395" s="339">
        <f t="shared" si="293"/>
        <v>0</v>
      </c>
    </row>
    <row r="1396" spans="1:31" ht="14.1" customHeight="1">
      <c r="A1396" s="71">
        <v>1396</v>
      </c>
      <c r="B1396" s="298" t="s">
        <v>91</v>
      </c>
      <c r="C1396" s="298" t="s">
        <v>1425</v>
      </c>
      <c r="D1396" s="538" t="s">
        <v>1239</v>
      </c>
      <c r="E1396" s="334" t="s">
        <v>1427</v>
      </c>
      <c r="F1396" s="513"/>
      <c r="G1396" s="314" t="s">
        <v>1428</v>
      </c>
      <c r="H1396" s="317" t="s">
        <v>148</v>
      </c>
      <c r="I1396" s="69" t="s">
        <v>332</v>
      </c>
      <c r="J1396" s="341">
        <v>17.47</v>
      </c>
      <c r="K1396" s="336">
        <f t="shared" si="294"/>
        <v>0</v>
      </c>
      <c r="L1396" s="247" t="s">
        <v>199</v>
      </c>
      <c r="M1396" s="247"/>
      <c r="N1396" s="247"/>
      <c r="O1396" s="247"/>
      <c r="P1396" s="247"/>
      <c r="Q1396" s="247"/>
      <c r="R1396" s="246">
        <f>IF(L1396="nio",0,IF(L1396&gt;0,L1396*J1396/X1396,0))*VLOOKUP(B1396,'2-Kosten per locatie'!$A$14:$C$56,3,FALSE)</f>
        <v>0</v>
      </c>
      <c r="S1396" s="246">
        <f>IF(L1396="nio",0,IF(M1396&gt;0,M1396*J1396/Y1396,0))*VLOOKUP(B1396,'2-Kosten per locatie'!$A$14:$C$56,3,FALSE)</f>
        <v>0</v>
      </c>
      <c r="T1396" s="246">
        <f>IF(L1396="nio",0,IF(N1396&gt;0,N1396*J1396/Z1396,0))*VLOOKUP(B1396,'2-Kosten per locatie'!$A$14:$C$56,3,FALSE)</f>
        <v>0</v>
      </c>
      <c r="U1396" s="246">
        <f>IF(L1396="nio",0,IF(O1396&gt;0,O1396*J1396/AA1396,0))*VLOOKUP(B1396,'2-Kosten per locatie'!$A$14:$C$56,3,FALSE)</f>
        <v>0</v>
      </c>
      <c r="V1396" s="246">
        <f>IF(L1396="nio",0,IF(P1396&gt;0,P1396*J1396/Z1396,0))*VLOOKUP(B1396,'2-Kosten per locatie'!$A$14:$C$56,3,FALSE)</f>
        <v>0</v>
      </c>
      <c r="W1396" s="246">
        <f>IF(L1396="nio",0,IF(Q1396&gt;0,Q1396*J1396/AA1396,0))*VLOOKUP(B1396,'2-Kosten per locatie'!$A$14:$C$56,3,FALSE)</f>
        <v>0</v>
      </c>
      <c r="X1396" s="337">
        <f>IF(L1396="nio",0,IF(L1396&gt;0,VLOOKUP(H1396,'3-Productie normen'!A:L,VLOOKUP(L1396,'3-Productie normen'!$B$35:$C$38,2,FALSE),FALSE)))</f>
        <v>0</v>
      </c>
      <c r="Y1396" s="337">
        <f t="shared" si="295"/>
        <v>0</v>
      </c>
      <c r="Z1396" s="337">
        <f t="shared" si="296"/>
        <v>0</v>
      </c>
      <c r="AA1396" s="337">
        <f t="shared" si="297"/>
        <v>0</v>
      </c>
      <c r="AB1396" s="338">
        <f>VLOOKUP(H1396,'3-Productie normen'!A:O,12,FALSE)</f>
        <v>0</v>
      </c>
      <c r="AC1396" s="338"/>
      <c r="AE1396" s="339">
        <f t="shared" si="293"/>
        <v>0</v>
      </c>
    </row>
    <row r="1397" spans="1:31" ht="14.1" customHeight="1">
      <c r="A1397" s="71">
        <v>1397</v>
      </c>
      <c r="B1397" s="298" t="s">
        <v>91</v>
      </c>
      <c r="C1397" s="298" t="s">
        <v>1425</v>
      </c>
      <c r="D1397" s="538" t="s">
        <v>1239</v>
      </c>
      <c r="E1397" s="334" t="s">
        <v>1429</v>
      </c>
      <c r="F1397" s="513"/>
      <c r="G1397" s="314" t="s">
        <v>301</v>
      </c>
      <c r="H1397" s="317" t="s">
        <v>148</v>
      </c>
      <c r="I1397" s="69" t="s">
        <v>332</v>
      </c>
      <c r="J1397" s="341">
        <v>13.23</v>
      </c>
      <c r="K1397" s="336">
        <f t="shared" si="294"/>
        <v>0</v>
      </c>
      <c r="L1397" s="247" t="s">
        <v>199</v>
      </c>
      <c r="M1397" s="247"/>
      <c r="N1397" s="247"/>
      <c r="O1397" s="247"/>
      <c r="P1397" s="247"/>
      <c r="Q1397" s="247"/>
      <c r="R1397" s="246">
        <f>IF(L1397="nio",0,IF(L1397&gt;0,L1397*J1397/X1397,0))*VLOOKUP(B1397,'2-Kosten per locatie'!$A$14:$C$56,3,FALSE)</f>
        <v>0</v>
      </c>
      <c r="S1397" s="246">
        <f>IF(L1397="nio",0,IF(M1397&gt;0,M1397*J1397/Y1397,0))*VLOOKUP(B1397,'2-Kosten per locatie'!$A$14:$C$56,3,FALSE)</f>
        <v>0</v>
      </c>
      <c r="T1397" s="246">
        <f>IF(L1397="nio",0,IF(N1397&gt;0,N1397*J1397/Z1397,0))*VLOOKUP(B1397,'2-Kosten per locatie'!$A$14:$C$56,3,FALSE)</f>
        <v>0</v>
      </c>
      <c r="U1397" s="246">
        <f>IF(L1397="nio",0,IF(O1397&gt;0,O1397*J1397/AA1397,0))*VLOOKUP(B1397,'2-Kosten per locatie'!$A$14:$C$56,3,FALSE)</f>
        <v>0</v>
      </c>
      <c r="V1397" s="246">
        <f>IF(L1397="nio",0,IF(P1397&gt;0,P1397*J1397/Z1397,0))*VLOOKUP(B1397,'2-Kosten per locatie'!$A$14:$C$56,3,FALSE)</f>
        <v>0</v>
      </c>
      <c r="W1397" s="246">
        <f>IF(L1397="nio",0,IF(Q1397&gt;0,Q1397*J1397/AA1397,0))*VLOOKUP(B1397,'2-Kosten per locatie'!$A$14:$C$56,3,FALSE)</f>
        <v>0</v>
      </c>
      <c r="X1397" s="337">
        <f>IF(L1397="nio",0,IF(L1397&gt;0,VLOOKUP(H1397,'3-Productie normen'!A:L,VLOOKUP(L1397,'3-Productie normen'!$B$35:$C$38,2,FALSE),FALSE)))</f>
        <v>0</v>
      </c>
      <c r="Y1397" s="337">
        <f t="shared" si="295"/>
        <v>0</v>
      </c>
      <c r="Z1397" s="337">
        <f t="shared" si="296"/>
        <v>0</v>
      </c>
      <c r="AA1397" s="337">
        <f t="shared" si="297"/>
        <v>0</v>
      </c>
      <c r="AB1397" s="338">
        <f>VLOOKUP(H1397,'3-Productie normen'!A:O,12,FALSE)</f>
        <v>0</v>
      </c>
      <c r="AC1397" s="338"/>
      <c r="AE1397" s="339">
        <f t="shared" si="293"/>
        <v>0</v>
      </c>
    </row>
    <row r="1398" spans="1:31" ht="14.1" customHeight="1">
      <c r="A1398" s="71">
        <v>1398</v>
      </c>
      <c r="B1398" s="298" t="s">
        <v>91</v>
      </c>
      <c r="C1398" s="298" t="s">
        <v>1425</v>
      </c>
      <c r="D1398" s="538" t="s">
        <v>1239</v>
      </c>
      <c r="E1398" s="334" t="s">
        <v>1430</v>
      </c>
      <c r="F1398" s="513"/>
      <c r="G1398" s="314" t="s">
        <v>291</v>
      </c>
      <c r="H1398" s="317" t="s">
        <v>148</v>
      </c>
      <c r="I1398" s="69" t="s">
        <v>332</v>
      </c>
      <c r="J1398" s="341">
        <v>2.56</v>
      </c>
      <c r="K1398" s="336">
        <f t="shared" si="294"/>
        <v>0</v>
      </c>
      <c r="L1398" s="247" t="s">
        <v>199</v>
      </c>
      <c r="M1398" s="247"/>
      <c r="N1398" s="247"/>
      <c r="O1398" s="247"/>
      <c r="P1398" s="247"/>
      <c r="Q1398" s="247"/>
      <c r="R1398" s="246">
        <f>IF(L1398="nio",0,IF(L1398&gt;0,L1398*J1398/X1398,0))*VLOOKUP(B1398,'2-Kosten per locatie'!$A$14:$C$56,3,FALSE)</f>
        <v>0</v>
      </c>
      <c r="S1398" s="246">
        <f>IF(L1398="nio",0,IF(M1398&gt;0,M1398*J1398/Y1398,0))*VLOOKUP(B1398,'2-Kosten per locatie'!$A$14:$C$56,3,FALSE)</f>
        <v>0</v>
      </c>
      <c r="T1398" s="246">
        <f>IF(L1398="nio",0,IF(N1398&gt;0,N1398*J1398/Z1398,0))*VLOOKUP(B1398,'2-Kosten per locatie'!$A$14:$C$56,3,FALSE)</f>
        <v>0</v>
      </c>
      <c r="U1398" s="246">
        <f>IF(L1398="nio",0,IF(O1398&gt;0,O1398*J1398/AA1398,0))*VLOOKUP(B1398,'2-Kosten per locatie'!$A$14:$C$56,3,FALSE)</f>
        <v>0</v>
      </c>
      <c r="V1398" s="246">
        <f>IF(L1398="nio",0,IF(P1398&gt;0,P1398*J1398/Z1398,0))*VLOOKUP(B1398,'2-Kosten per locatie'!$A$14:$C$56,3,FALSE)</f>
        <v>0</v>
      </c>
      <c r="W1398" s="246">
        <f>IF(L1398="nio",0,IF(Q1398&gt;0,Q1398*J1398/AA1398,0))*VLOOKUP(B1398,'2-Kosten per locatie'!$A$14:$C$56,3,FALSE)</f>
        <v>0</v>
      </c>
      <c r="X1398" s="337">
        <f>IF(L1398="nio",0,IF(L1398&gt;0,VLOOKUP(H1398,'3-Productie normen'!A:L,VLOOKUP(L1398,'3-Productie normen'!$B$35:$C$38,2,FALSE),FALSE)))</f>
        <v>0</v>
      </c>
      <c r="Y1398" s="337">
        <f t="shared" si="295"/>
        <v>0</v>
      </c>
      <c r="Z1398" s="337">
        <f t="shared" si="296"/>
        <v>0</v>
      </c>
      <c r="AA1398" s="337">
        <f t="shared" si="297"/>
        <v>0</v>
      </c>
      <c r="AB1398" s="338">
        <f>VLOOKUP(H1398,'3-Productie normen'!A:O,12,FALSE)</f>
        <v>0</v>
      </c>
      <c r="AC1398" s="338"/>
      <c r="AE1398" s="339">
        <f t="shared" si="293"/>
        <v>0</v>
      </c>
    </row>
    <row r="1399" spans="1:31" ht="14.1" customHeight="1">
      <c r="A1399" s="71">
        <v>1399</v>
      </c>
      <c r="B1399" s="298" t="s">
        <v>91</v>
      </c>
      <c r="C1399" s="298" t="s">
        <v>1425</v>
      </c>
      <c r="D1399" s="538" t="s">
        <v>1239</v>
      </c>
      <c r="E1399" s="334" t="s">
        <v>1431</v>
      </c>
      <c r="F1399" s="513"/>
      <c r="G1399" s="314" t="s">
        <v>549</v>
      </c>
      <c r="H1399" s="317" t="s">
        <v>148</v>
      </c>
      <c r="I1399" s="69" t="s">
        <v>332</v>
      </c>
      <c r="J1399" s="341">
        <v>19.18</v>
      </c>
      <c r="K1399" s="336">
        <f t="shared" si="294"/>
        <v>0</v>
      </c>
      <c r="L1399" s="247" t="s">
        <v>199</v>
      </c>
      <c r="M1399" s="247"/>
      <c r="N1399" s="247"/>
      <c r="O1399" s="247"/>
      <c r="P1399" s="247"/>
      <c r="Q1399" s="247"/>
      <c r="R1399" s="246">
        <f>IF(L1399="nio",0,IF(L1399&gt;0,L1399*J1399/X1399,0))*VLOOKUP(B1399,'2-Kosten per locatie'!$A$14:$C$56,3,FALSE)</f>
        <v>0</v>
      </c>
      <c r="S1399" s="246">
        <f>IF(L1399="nio",0,IF(M1399&gt;0,M1399*J1399/Y1399,0))*VLOOKUP(B1399,'2-Kosten per locatie'!$A$14:$C$56,3,FALSE)</f>
        <v>0</v>
      </c>
      <c r="T1399" s="246">
        <f>IF(L1399="nio",0,IF(N1399&gt;0,N1399*J1399/Z1399,0))*VLOOKUP(B1399,'2-Kosten per locatie'!$A$14:$C$56,3,FALSE)</f>
        <v>0</v>
      </c>
      <c r="U1399" s="246">
        <f>IF(L1399="nio",0,IF(O1399&gt;0,O1399*J1399/AA1399,0))*VLOOKUP(B1399,'2-Kosten per locatie'!$A$14:$C$56,3,FALSE)</f>
        <v>0</v>
      </c>
      <c r="V1399" s="246">
        <f>IF(L1399="nio",0,IF(P1399&gt;0,P1399*J1399/Z1399,0))*VLOOKUP(B1399,'2-Kosten per locatie'!$A$14:$C$56,3,FALSE)</f>
        <v>0</v>
      </c>
      <c r="W1399" s="246">
        <f>IF(L1399="nio",0,IF(Q1399&gt;0,Q1399*J1399/AA1399,0))*VLOOKUP(B1399,'2-Kosten per locatie'!$A$14:$C$56,3,FALSE)</f>
        <v>0</v>
      </c>
      <c r="X1399" s="337">
        <f>IF(L1399="nio",0,IF(L1399&gt;0,VLOOKUP(H1399,'3-Productie normen'!A:L,VLOOKUP(L1399,'3-Productie normen'!$B$35:$C$38,2,FALSE),FALSE)))</f>
        <v>0</v>
      </c>
      <c r="Y1399" s="337">
        <f t="shared" si="295"/>
        <v>0</v>
      </c>
      <c r="Z1399" s="337">
        <f t="shared" si="296"/>
        <v>0</v>
      </c>
      <c r="AA1399" s="337">
        <f t="shared" si="297"/>
        <v>0</v>
      </c>
      <c r="AB1399" s="338">
        <f>VLOOKUP(H1399,'3-Productie normen'!A:O,12,FALSE)</f>
        <v>0</v>
      </c>
      <c r="AC1399" s="338"/>
      <c r="AE1399" s="339">
        <f t="shared" si="293"/>
        <v>0</v>
      </c>
    </row>
    <row r="1400" spans="1:31" ht="14.1" customHeight="1">
      <c r="A1400" s="71">
        <v>1400</v>
      </c>
      <c r="B1400" s="298" t="s">
        <v>91</v>
      </c>
      <c r="C1400" s="298" t="s">
        <v>1425</v>
      </c>
      <c r="D1400" s="538" t="s">
        <v>1363</v>
      </c>
      <c r="E1400" s="334" t="s">
        <v>1432</v>
      </c>
      <c r="F1400" s="513"/>
      <c r="G1400" s="314" t="s">
        <v>143</v>
      </c>
      <c r="H1400" s="317" t="s">
        <v>148</v>
      </c>
      <c r="I1400" s="69"/>
      <c r="J1400" s="341">
        <v>8.64</v>
      </c>
      <c r="K1400" s="336">
        <f t="shared" si="294"/>
        <v>0</v>
      </c>
      <c r="L1400" s="247" t="s">
        <v>199</v>
      </c>
      <c r="M1400" s="247"/>
      <c r="N1400" s="247"/>
      <c r="O1400" s="247"/>
      <c r="P1400" s="247"/>
      <c r="Q1400" s="247"/>
      <c r="R1400" s="246">
        <f>IF(L1400="nio",0,IF(L1400&gt;0,L1400*J1400/X1400,0))*VLOOKUP(B1400,'2-Kosten per locatie'!$A$14:$C$56,3,FALSE)</f>
        <v>0</v>
      </c>
      <c r="S1400" s="246">
        <f>IF(L1400="nio",0,IF(M1400&gt;0,M1400*J1400/Y1400,0))*VLOOKUP(B1400,'2-Kosten per locatie'!$A$14:$C$56,3,FALSE)</f>
        <v>0</v>
      </c>
      <c r="T1400" s="246">
        <f>IF(L1400="nio",0,IF(N1400&gt;0,N1400*J1400/Z1400,0))*VLOOKUP(B1400,'2-Kosten per locatie'!$A$14:$C$56,3,FALSE)</f>
        <v>0</v>
      </c>
      <c r="U1400" s="246">
        <f>IF(L1400="nio",0,IF(O1400&gt;0,O1400*J1400/AA1400,0))*VLOOKUP(B1400,'2-Kosten per locatie'!$A$14:$C$56,3,FALSE)</f>
        <v>0</v>
      </c>
      <c r="V1400" s="246">
        <f>IF(L1400="nio",0,IF(P1400&gt;0,P1400*J1400/Z1400,0))*VLOOKUP(B1400,'2-Kosten per locatie'!$A$14:$C$56,3,FALSE)</f>
        <v>0</v>
      </c>
      <c r="W1400" s="246">
        <f>IF(L1400="nio",0,IF(Q1400&gt;0,Q1400*J1400/AA1400,0))*VLOOKUP(B1400,'2-Kosten per locatie'!$A$14:$C$56,3,FALSE)</f>
        <v>0</v>
      </c>
      <c r="X1400" s="337">
        <f>IF(L1400="nio",0,IF(L1400&gt;0,VLOOKUP(H1400,'3-Productie normen'!A:L,VLOOKUP(L1400,'3-Productie normen'!$B$35:$C$38,2,FALSE),FALSE)))</f>
        <v>0</v>
      </c>
      <c r="Y1400" s="337">
        <f t="shared" si="295"/>
        <v>0</v>
      </c>
      <c r="Z1400" s="337">
        <f t="shared" si="296"/>
        <v>0</v>
      </c>
      <c r="AA1400" s="337">
        <f t="shared" si="297"/>
        <v>0</v>
      </c>
      <c r="AB1400" s="338">
        <f>VLOOKUP(H1400,'3-Productie normen'!A:O,12,FALSE)</f>
        <v>0</v>
      </c>
      <c r="AC1400" s="338"/>
      <c r="AE1400" s="339">
        <f t="shared" si="293"/>
        <v>0</v>
      </c>
    </row>
    <row r="1401" spans="1:31" ht="14.1" customHeight="1">
      <c r="A1401" s="71">
        <v>1401</v>
      </c>
      <c r="B1401" s="298" t="s">
        <v>91</v>
      </c>
      <c r="C1401" s="298" t="s">
        <v>1425</v>
      </c>
      <c r="D1401" s="538" t="s">
        <v>1363</v>
      </c>
      <c r="E1401" s="334" t="s">
        <v>1433</v>
      </c>
      <c r="F1401" s="513"/>
      <c r="G1401" s="314" t="s">
        <v>303</v>
      </c>
      <c r="H1401" s="317" t="s">
        <v>148</v>
      </c>
      <c r="I1401" s="69"/>
      <c r="J1401" s="341">
        <v>17.02</v>
      </c>
      <c r="K1401" s="336">
        <f t="shared" si="294"/>
        <v>0</v>
      </c>
      <c r="L1401" s="247" t="s">
        <v>199</v>
      </c>
      <c r="M1401" s="247"/>
      <c r="N1401" s="247"/>
      <c r="O1401" s="247"/>
      <c r="P1401" s="247"/>
      <c r="Q1401" s="247"/>
      <c r="R1401" s="246">
        <f>IF(L1401="nio",0,IF(L1401&gt;0,L1401*J1401/X1401,0))*VLOOKUP(B1401,'2-Kosten per locatie'!$A$14:$C$56,3,FALSE)</f>
        <v>0</v>
      </c>
      <c r="S1401" s="246">
        <f>IF(L1401="nio",0,IF(M1401&gt;0,M1401*J1401/Y1401,0))*VLOOKUP(B1401,'2-Kosten per locatie'!$A$14:$C$56,3,FALSE)</f>
        <v>0</v>
      </c>
      <c r="T1401" s="246">
        <f>IF(L1401="nio",0,IF(N1401&gt;0,N1401*J1401/Z1401,0))*VLOOKUP(B1401,'2-Kosten per locatie'!$A$14:$C$56,3,FALSE)</f>
        <v>0</v>
      </c>
      <c r="U1401" s="246">
        <f>IF(L1401="nio",0,IF(O1401&gt;0,O1401*J1401/AA1401,0))*VLOOKUP(B1401,'2-Kosten per locatie'!$A$14:$C$56,3,FALSE)</f>
        <v>0</v>
      </c>
      <c r="V1401" s="246">
        <f>IF(L1401="nio",0,IF(P1401&gt;0,P1401*J1401/Z1401,0))*VLOOKUP(B1401,'2-Kosten per locatie'!$A$14:$C$56,3,FALSE)</f>
        <v>0</v>
      </c>
      <c r="W1401" s="246">
        <f>IF(L1401="nio",0,IF(Q1401&gt;0,Q1401*J1401/AA1401,0))*VLOOKUP(B1401,'2-Kosten per locatie'!$A$14:$C$56,3,FALSE)</f>
        <v>0</v>
      </c>
      <c r="X1401" s="337">
        <f>IF(L1401="nio",0,IF(L1401&gt;0,VLOOKUP(H1401,'3-Productie normen'!A:L,VLOOKUP(L1401,'3-Productie normen'!$B$35:$C$38,2,FALSE),FALSE)))</f>
        <v>0</v>
      </c>
      <c r="Y1401" s="337">
        <f t="shared" si="295"/>
        <v>0</v>
      </c>
      <c r="Z1401" s="337">
        <f t="shared" si="296"/>
        <v>0</v>
      </c>
      <c r="AA1401" s="337">
        <f t="shared" si="297"/>
        <v>0</v>
      </c>
      <c r="AB1401" s="338">
        <f>VLOOKUP(H1401,'3-Productie normen'!A:O,12,FALSE)</f>
        <v>0</v>
      </c>
      <c r="AC1401" s="338"/>
      <c r="AE1401" s="339">
        <f t="shared" si="293"/>
        <v>0</v>
      </c>
    </row>
    <row r="1402" spans="1:31" ht="14.1" customHeight="1">
      <c r="A1402" s="71">
        <v>1402</v>
      </c>
      <c r="B1402" s="298" t="s">
        <v>91</v>
      </c>
      <c r="C1402" s="298" t="s">
        <v>1425</v>
      </c>
      <c r="D1402" s="538" t="s">
        <v>1363</v>
      </c>
      <c r="E1402" s="334" t="s">
        <v>1434</v>
      </c>
      <c r="F1402" s="513"/>
      <c r="G1402" s="314" t="s">
        <v>1179</v>
      </c>
      <c r="H1402" s="317" t="s">
        <v>148</v>
      </c>
      <c r="I1402" s="69" t="s">
        <v>195</v>
      </c>
      <c r="J1402" s="341">
        <v>6.08</v>
      </c>
      <c r="K1402" s="336">
        <f t="shared" si="294"/>
        <v>0</v>
      </c>
      <c r="L1402" s="247" t="s">
        <v>199</v>
      </c>
      <c r="M1402" s="247"/>
      <c r="N1402" s="247"/>
      <c r="O1402" s="247"/>
      <c r="P1402" s="247"/>
      <c r="Q1402" s="247"/>
      <c r="R1402" s="246">
        <f>IF(L1402="nio",0,IF(L1402&gt;0,L1402*J1402/X1402,0))*VLOOKUP(B1402,'2-Kosten per locatie'!$A$14:$C$56,3,FALSE)</f>
        <v>0</v>
      </c>
      <c r="S1402" s="246">
        <f>IF(L1402="nio",0,IF(M1402&gt;0,M1402*J1402/Y1402,0))*VLOOKUP(B1402,'2-Kosten per locatie'!$A$14:$C$56,3,FALSE)</f>
        <v>0</v>
      </c>
      <c r="T1402" s="246">
        <f>IF(L1402="nio",0,IF(N1402&gt;0,N1402*J1402/Z1402,0))*VLOOKUP(B1402,'2-Kosten per locatie'!$A$14:$C$56,3,FALSE)</f>
        <v>0</v>
      </c>
      <c r="U1402" s="246">
        <f>IF(L1402="nio",0,IF(O1402&gt;0,O1402*J1402/AA1402,0))*VLOOKUP(B1402,'2-Kosten per locatie'!$A$14:$C$56,3,FALSE)</f>
        <v>0</v>
      </c>
      <c r="V1402" s="246">
        <f>IF(L1402="nio",0,IF(P1402&gt;0,P1402*J1402/Z1402,0))*VLOOKUP(B1402,'2-Kosten per locatie'!$A$14:$C$56,3,FALSE)</f>
        <v>0</v>
      </c>
      <c r="W1402" s="246">
        <f>IF(L1402="nio",0,IF(Q1402&gt;0,Q1402*J1402/AA1402,0))*VLOOKUP(B1402,'2-Kosten per locatie'!$A$14:$C$56,3,FALSE)</f>
        <v>0</v>
      </c>
      <c r="X1402" s="337">
        <f>IF(L1402="nio",0,IF(L1402&gt;0,VLOOKUP(H1402,'3-Productie normen'!A:L,VLOOKUP(L1402,'3-Productie normen'!$B$35:$C$38,2,FALSE),FALSE)))</f>
        <v>0</v>
      </c>
      <c r="Y1402" s="337">
        <f t="shared" si="295"/>
        <v>0</v>
      </c>
      <c r="Z1402" s="337">
        <f t="shared" si="296"/>
        <v>0</v>
      </c>
      <c r="AA1402" s="337">
        <f t="shared" si="297"/>
        <v>0</v>
      </c>
      <c r="AB1402" s="338">
        <f>VLOOKUP(H1402,'3-Productie normen'!A:O,12,FALSE)</f>
        <v>0</v>
      </c>
      <c r="AC1402" s="338"/>
      <c r="AE1402" s="339">
        <f t="shared" si="293"/>
        <v>0</v>
      </c>
    </row>
    <row r="1403" spans="1:31" ht="14.1" customHeight="1">
      <c r="A1403" s="71">
        <v>1403</v>
      </c>
      <c r="B1403" s="298" t="s">
        <v>91</v>
      </c>
      <c r="C1403" s="298" t="s">
        <v>1425</v>
      </c>
      <c r="D1403" s="538" t="s">
        <v>1363</v>
      </c>
      <c r="E1403" s="334" t="s">
        <v>1435</v>
      </c>
      <c r="F1403" s="513"/>
      <c r="G1403" s="314" t="s">
        <v>1436</v>
      </c>
      <c r="H1403" s="317" t="s">
        <v>148</v>
      </c>
      <c r="I1403" s="69" t="s">
        <v>195</v>
      </c>
      <c r="J1403" s="341">
        <v>17.260000000000002</v>
      </c>
      <c r="K1403" s="336">
        <f t="shared" si="294"/>
        <v>0</v>
      </c>
      <c r="L1403" s="247" t="s">
        <v>199</v>
      </c>
      <c r="M1403" s="247"/>
      <c r="N1403" s="247"/>
      <c r="O1403" s="247"/>
      <c r="P1403" s="247"/>
      <c r="Q1403" s="247"/>
      <c r="R1403" s="246">
        <f>IF(L1403="nio",0,IF(L1403&gt;0,L1403*J1403/X1403,0))*VLOOKUP(B1403,'2-Kosten per locatie'!$A$14:$C$56,3,FALSE)</f>
        <v>0</v>
      </c>
      <c r="S1403" s="246">
        <f>IF(L1403="nio",0,IF(M1403&gt;0,M1403*J1403/Y1403,0))*VLOOKUP(B1403,'2-Kosten per locatie'!$A$14:$C$56,3,FALSE)</f>
        <v>0</v>
      </c>
      <c r="T1403" s="246">
        <f>IF(L1403="nio",0,IF(N1403&gt;0,N1403*J1403/Z1403,0))*VLOOKUP(B1403,'2-Kosten per locatie'!$A$14:$C$56,3,FALSE)</f>
        <v>0</v>
      </c>
      <c r="U1403" s="246">
        <f>IF(L1403="nio",0,IF(O1403&gt;0,O1403*J1403/AA1403,0))*VLOOKUP(B1403,'2-Kosten per locatie'!$A$14:$C$56,3,FALSE)</f>
        <v>0</v>
      </c>
      <c r="V1403" s="246">
        <f>IF(L1403="nio",0,IF(P1403&gt;0,P1403*J1403/Z1403,0))*VLOOKUP(B1403,'2-Kosten per locatie'!$A$14:$C$56,3,FALSE)</f>
        <v>0</v>
      </c>
      <c r="W1403" s="246">
        <f>IF(L1403="nio",0,IF(Q1403&gt;0,Q1403*J1403/AA1403,0))*VLOOKUP(B1403,'2-Kosten per locatie'!$A$14:$C$56,3,FALSE)</f>
        <v>0</v>
      </c>
      <c r="X1403" s="337">
        <f>IF(L1403="nio",0,IF(L1403&gt;0,VLOOKUP(H1403,'3-Productie normen'!A:L,VLOOKUP(L1403,'3-Productie normen'!$B$35:$C$38,2,FALSE),FALSE)))</f>
        <v>0</v>
      </c>
      <c r="Y1403" s="337">
        <f t="shared" si="295"/>
        <v>0</v>
      </c>
      <c r="Z1403" s="337">
        <f t="shared" si="296"/>
        <v>0</v>
      </c>
      <c r="AA1403" s="337">
        <f t="shared" si="297"/>
        <v>0</v>
      </c>
      <c r="AB1403" s="338">
        <f>VLOOKUP(H1403,'3-Productie normen'!A:O,12,FALSE)</f>
        <v>0</v>
      </c>
      <c r="AC1403" s="338"/>
      <c r="AE1403" s="339">
        <f t="shared" si="293"/>
        <v>0</v>
      </c>
    </row>
    <row r="1404" spans="1:31" ht="14.1" customHeight="1">
      <c r="A1404" s="71">
        <v>1404</v>
      </c>
      <c r="B1404" s="298" t="s">
        <v>93</v>
      </c>
      <c r="C1404" s="298" t="s">
        <v>93</v>
      </c>
      <c r="D1404" s="538" t="s">
        <v>1239</v>
      </c>
      <c r="E1404" s="334" t="s">
        <v>1437</v>
      </c>
      <c r="F1404" s="513"/>
      <c r="G1404" s="314" t="s">
        <v>291</v>
      </c>
      <c r="H1404" s="314" t="s">
        <v>135</v>
      </c>
      <c r="I1404" s="69" t="s">
        <v>225</v>
      </c>
      <c r="J1404" s="341">
        <v>32.36</v>
      </c>
      <c r="K1404" s="336">
        <f t="shared" si="294"/>
        <v>255</v>
      </c>
      <c r="L1404" s="247">
        <v>255</v>
      </c>
      <c r="M1404" s="247"/>
      <c r="N1404" s="247"/>
      <c r="O1404" s="247"/>
      <c r="P1404" s="247"/>
      <c r="Q1404" s="247"/>
      <c r="R1404" s="246" t="e">
        <f>IF(L1404="nio",0,IF(L1404&gt;0,L1404*J1404/X1404,0))*VLOOKUP(B1404,'2-Kosten per locatie'!$A$14:$C$56,3,FALSE)</f>
        <v>#DIV/0!</v>
      </c>
      <c r="S1404" s="246">
        <f>IF(L1404="nio",0,IF(M1404&gt;0,M1404*J1404/Y1404,0))*VLOOKUP(B1404,'2-Kosten per locatie'!$A$14:$C$56,3,FALSE)</f>
        <v>0</v>
      </c>
      <c r="T1404" s="246">
        <f>IF(L1404="nio",0,IF(N1404&gt;0,N1404*J1404/Z1404,0))*VLOOKUP(B1404,'2-Kosten per locatie'!$A$14:$C$56,3,FALSE)</f>
        <v>0</v>
      </c>
      <c r="U1404" s="246">
        <f>IF(L1404="nio",0,IF(O1404&gt;0,O1404*J1404/AA1404,0))*VLOOKUP(B1404,'2-Kosten per locatie'!$A$14:$C$56,3,FALSE)</f>
        <v>0</v>
      </c>
      <c r="V1404" s="246">
        <f>IF(L1404="nio",0,IF(P1404&gt;0,P1404*J1404/Z1404,0))*VLOOKUP(B1404,'2-Kosten per locatie'!$A$14:$C$56,3,FALSE)</f>
        <v>0</v>
      </c>
      <c r="W1404" s="246">
        <f>IF(L1404="nio",0,IF(Q1404&gt;0,Q1404*J1404/AA1404,0))*VLOOKUP(B1404,'2-Kosten per locatie'!$A$14:$C$56,3,FALSE)</f>
        <v>0</v>
      </c>
      <c r="X1404" s="337">
        <f>IF(L1404="nio",0,IF(L1404&gt;0,VLOOKUP(H1404,'3-Productie normen'!A:L,VLOOKUP(L1404,'3-Productie normen'!$B$35:$C$38,2,FALSE),FALSE)))</f>
        <v>0</v>
      </c>
      <c r="Y1404" s="337">
        <f t="shared" si="295"/>
        <v>0</v>
      </c>
      <c r="Z1404" s="337">
        <f t="shared" si="296"/>
        <v>0</v>
      </c>
      <c r="AA1404" s="337">
        <f t="shared" si="297"/>
        <v>0</v>
      </c>
      <c r="AB1404" s="338" t="str">
        <f>VLOOKUP(H1404,'3-Productie normen'!A:O,12,FALSE)</f>
        <v>V</v>
      </c>
      <c r="AC1404" s="338"/>
      <c r="AE1404" s="339">
        <f t="shared" si="293"/>
        <v>8251.7999999999993</v>
      </c>
    </row>
    <row r="1405" spans="1:31" ht="14.1" customHeight="1">
      <c r="A1405" s="71">
        <v>1405</v>
      </c>
      <c r="B1405" s="298" t="s">
        <v>93</v>
      </c>
      <c r="C1405" s="298" t="s">
        <v>93</v>
      </c>
      <c r="D1405" s="538" t="s">
        <v>1239</v>
      </c>
      <c r="E1405" s="334" t="s">
        <v>1438</v>
      </c>
      <c r="F1405" s="513"/>
      <c r="G1405" s="314" t="s">
        <v>291</v>
      </c>
      <c r="H1405" s="314" t="s">
        <v>141</v>
      </c>
      <c r="I1405" s="69" t="s">
        <v>195</v>
      </c>
      <c r="J1405" s="341">
        <v>3.46</v>
      </c>
      <c r="K1405" s="336">
        <f t="shared" si="294"/>
        <v>255</v>
      </c>
      <c r="L1405" s="247">
        <v>255</v>
      </c>
      <c r="M1405" s="247"/>
      <c r="N1405" s="247"/>
      <c r="O1405" s="247"/>
      <c r="P1405" s="247"/>
      <c r="Q1405" s="247"/>
      <c r="R1405" s="246" t="e">
        <f>IF(L1405="nio",0,IF(L1405&gt;0,L1405*J1405/X1405,0))*VLOOKUP(B1405,'2-Kosten per locatie'!$A$14:$C$56,3,FALSE)</f>
        <v>#DIV/0!</v>
      </c>
      <c r="S1405" s="246">
        <f>IF(L1405="nio",0,IF(M1405&gt;0,M1405*J1405/Y1405,0))*VLOOKUP(B1405,'2-Kosten per locatie'!$A$14:$C$56,3,FALSE)</f>
        <v>0</v>
      </c>
      <c r="T1405" s="246">
        <f>IF(L1405="nio",0,IF(N1405&gt;0,N1405*J1405/Z1405,0))*VLOOKUP(B1405,'2-Kosten per locatie'!$A$14:$C$56,3,FALSE)</f>
        <v>0</v>
      </c>
      <c r="U1405" s="246">
        <f>IF(L1405="nio",0,IF(O1405&gt;0,O1405*J1405/AA1405,0))*VLOOKUP(B1405,'2-Kosten per locatie'!$A$14:$C$56,3,FALSE)</f>
        <v>0</v>
      </c>
      <c r="V1405" s="246">
        <f>IF(L1405="nio",0,IF(P1405&gt;0,P1405*J1405/Z1405,0))*VLOOKUP(B1405,'2-Kosten per locatie'!$A$14:$C$56,3,FALSE)</f>
        <v>0</v>
      </c>
      <c r="W1405" s="246">
        <f>IF(L1405="nio",0,IF(Q1405&gt;0,Q1405*J1405/AA1405,0))*VLOOKUP(B1405,'2-Kosten per locatie'!$A$14:$C$56,3,FALSE)</f>
        <v>0</v>
      </c>
      <c r="X1405" s="337">
        <f>IF(L1405="nio",0,IF(L1405&gt;0,VLOOKUP(H1405,'3-Productie normen'!A:L,VLOOKUP(L1405,'3-Productie normen'!$B$35:$C$38,2,FALSE),FALSE)))</f>
        <v>0</v>
      </c>
      <c r="Y1405" s="337">
        <f t="shared" si="295"/>
        <v>0</v>
      </c>
      <c r="Z1405" s="337">
        <f t="shared" si="296"/>
        <v>0</v>
      </c>
      <c r="AA1405" s="337">
        <f t="shared" si="297"/>
        <v>0</v>
      </c>
      <c r="AB1405" s="338" t="str">
        <f>VLOOKUP(H1405,'3-Productie normen'!A:O,12,FALSE)</f>
        <v>S</v>
      </c>
      <c r="AC1405" s="338"/>
      <c r="AE1405" s="339">
        <f t="shared" si="293"/>
        <v>882.3</v>
      </c>
    </row>
    <row r="1406" spans="1:31" ht="14.1" customHeight="1">
      <c r="A1406" s="71">
        <v>1406</v>
      </c>
      <c r="B1406" s="298" t="s">
        <v>93</v>
      </c>
      <c r="C1406" s="298" t="s">
        <v>93</v>
      </c>
      <c r="D1406" s="538" t="s">
        <v>1239</v>
      </c>
      <c r="E1406" s="334" t="s">
        <v>1439</v>
      </c>
      <c r="F1406" s="513"/>
      <c r="G1406" s="314" t="s">
        <v>1440</v>
      </c>
      <c r="H1406" s="314" t="s">
        <v>141</v>
      </c>
      <c r="I1406" s="69" t="s">
        <v>195</v>
      </c>
      <c r="J1406" s="341">
        <v>16.55</v>
      </c>
      <c r="K1406" s="336">
        <f t="shared" si="294"/>
        <v>510</v>
      </c>
      <c r="L1406" s="247">
        <v>255</v>
      </c>
      <c r="M1406" s="247">
        <v>255</v>
      </c>
      <c r="N1406" s="247"/>
      <c r="O1406" s="247"/>
      <c r="P1406" s="247"/>
      <c r="Q1406" s="247"/>
      <c r="R1406" s="246" t="e">
        <f>IF(L1406="nio",0,IF(L1406&gt;0,L1406*J1406/X1406,0))*VLOOKUP(B1406,'2-Kosten per locatie'!$A$14:$C$56,3,FALSE)</f>
        <v>#DIV/0!</v>
      </c>
      <c r="S1406" s="246" t="e">
        <f>IF(L1406="nio",0,IF(M1406&gt;0,M1406*J1406/Y1406,0))*VLOOKUP(B1406,'2-Kosten per locatie'!$A$14:$C$56,3,FALSE)</f>
        <v>#DIV/0!</v>
      </c>
      <c r="T1406" s="246">
        <f>IF(L1406="nio",0,IF(N1406&gt;0,N1406*J1406/Z1406,0))*VLOOKUP(B1406,'2-Kosten per locatie'!$A$14:$C$56,3,FALSE)</f>
        <v>0</v>
      </c>
      <c r="U1406" s="246">
        <f>IF(L1406="nio",0,IF(O1406&gt;0,O1406*J1406/AA1406,0))*VLOOKUP(B1406,'2-Kosten per locatie'!$A$14:$C$56,3,FALSE)</f>
        <v>0</v>
      </c>
      <c r="V1406" s="246">
        <f>IF(L1406="nio",0,IF(P1406&gt;0,P1406*J1406/Z1406,0))*VLOOKUP(B1406,'2-Kosten per locatie'!$A$14:$C$56,3,FALSE)</f>
        <v>0</v>
      </c>
      <c r="W1406" s="246">
        <f>IF(L1406="nio",0,IF(Q1406&gt;0,Q1406*J1406/AA1406,0))*VLOOKUP(B1406,'2-Kosten per locatie'!$A$14:$C$56,3,FALSE)</f>
        <v>0</v>
      </c>
      <c r="X1406" s="337">
        <f>IF(L1406="nio",0,IF(L1406&gt;0,VLOOKUP(H1406,'3-Productie normen'!A:L,VLOOKUP(L1406,'3-Productie normen'!$B$35:$C$38,2,FALSE),FALSE)))</f>
        <v>0</v>
      </c>
      <c r="Y1406" s="337">
        <f t="shared" si="295"/>
        <v>0</v>
      </c>
      <c r="Z1406" s="337">
        <f t="shared" si="296"/>
        <v>0</v>
      </c>
      <c r="AA1406" s="337">
        <f t="shared" si="297"/>
        <v>0</v>
      </c>
      <c r="AB1406" s="338" t="str">
        <f>VLOOKUP(H1406,'3-Productie normen'!A:O,12,FALSE)</f>
        <v>S</v>
      </c>
      <c r="AC1406" s="338"/>
      <c r="AE1406" s="339">
        <f t="shared" si="293"/>
        <v>8440.5</v>
      </c>
    </row>
    <row r="1407" spans="1:31" ht="14.1" customHeight="1">
      <c r="A1407" s="71">
        <v>1407</v>
      </c>
      <c r="B1407" s="298" t="s">
        <v>93</v>
      </c>
      <c r="C1407" s="298" t="s">
        <v>93</v>
      </c>
      <c r="D1407" s="538" t="s">
        <v>1239</v>
      </c>
      <c r="E1407" s="334" t="s">
        <v>1441</v>
      </c>
      <c r="F1407" s="513"/>
      <c r="G1407" s="314" t="s">
        <v>1442</v>
      </c>
      <c r="H1407" s="314" t="s">
        <v>141</v>
      </c>
      <c r="I1407" s="69" t="s">
        <v>195</v>
      </c>
      <c r="J1407" s="341">
        <v>104.27</v>
      </c>
      <c r="K1407" s="336">
        <f t="shared" si="294"/>
        <v>510</v>
      </c>
      <c r="L1407" s="247">
        <v>255</v>
      </c>
      <c r="M1407" s="247">
        <v>255</v>
      </c>
      <c r="N1407" s="247"/>
      <c r="O1407" s="247"/>
      <c r="P1407" s="247"/>
      <c r="Q1407" s="247"/>
      <c r="R1407" s="246" t="e">
        <f>IF(L1407="nio",0,IF(L1407&gt;0,L1407*J1407/X1407,0))*VLOOKUP(B1407,'2-Kosten per locatie'!$A$14:$C$56,3,FALSE)</f>
        <v>#DIV/0!</v>
      </c>
      <c r="S1407" s="246" t="e">
        <f>IF(L1407="nio",0,IF(M1407&gt;0,M1407*J1407/Y1407,0))*VLOOKUP(B1407,'2-Kosten per locatie'!$A$14:$C$56,3,FALSE)</f>
        <v>#DIV/0!</v>
      </c>
      <c r="T1407" s="246">
        <f>IF(L1407="nio",0,IF(N1407&gt;0,N1407*J1407/Z1407,0))*VLOOKUP(B1407,'2-Kosten per locatie'!$A$14:$C$56,3,FALSE)</f>
        <v>0</v>
      </c>
      <c r="U1407" s="246">
        <f>IF(L1407="nio",0,IF(O1407&gt;0,O1407*J1407/AA1407,0))*VLOOKUP(B1407,'2-Kosten per locatie'!$A$14:$C$56,3,FALSE)</f>
        <v>0</v>
      </c>
      <c r="V1407" s="246">
        <f>IF(L1407="nio",0,IF(P1407&gt;0,P1407*J1407/Z1407,0))*VLOOKUP(B1407,'2-Kosten per locatie'!$A$14:$C$56,3,FALSE)</f>
        <v>0</v>
      </c>
      <c r="W1407" s="246">
        <f>IF(L1407="nio",0,IF(Q1407&gt;0,Q1407*J1407/AA1407,0))*VLOOKUP(B1407,'2-Kosten per locatie'!$A$14:$C$56,3,FALSE)</f>
        <v>0</v>
      </c>
      <c r="X1407" s="337">
        <f>IF(L1407="nio",0,IF(L1407&gt;0,VLOOKUP(H1407,'3-Productie normen'!A:L,VLOOKUP(L1407,'3-Productie normen'!$B$35:$C$38,2,FALSE),FALSE)))</f>
        <v>0</v>
      </c>
      <c r="Y1407" s="337">
        <f t="shared" si="295"/>
        <v>0</v>
      </c>
      <c r="Z1407" s="337">
        <f t="shared" si="296"/>
        <v>0</v>
      </c>
      <c r="AA1407" s="337">
        <f t="shared" si="297"/>
        <v>0</v>
      </c>
      <c r="AB1407" s="338" t="str">
        <f>VLOOKUP(H1407,'3-Productie normen'!A:O,12,FALSE)</f>
        <v>S</v>
      </c>
      <c r="AC1407" s="338"/>
      <c r="AE1407" s="339">
        <f t="shared" si="293"/>
        <v>53177.7</v>
      </c>
    </row>
    <row r="1408" spans="1:31" ht="14.1" customHeight="1">
      <c r="A1408" s="71">
        <v>1408</v>
      </c>
      <c r="B1408" s="298" t="s">
        <v>93</v>
      </c>
      <c r="C1408" s="298" t="s">
        <v>93</v>
      </c>
      <c r="D1408" s="538" t="s">
        <v>1239</v>
      </c>
      <c r="E1408" s="334" t="s">
        <v>1443</v>
      </c>
      <c r="F1408" s="513"/>
      <c r="G1408" s="314" t="s">
        <v>1444</v>
      </c>
      <c r="H1408" s="314" t="s">
        <v>141</v>
      </c>
      <c r="I1408" s="69" t="s">
        <v>195</v>
      </c>
      <c r="J1408" s="341">
        <v>15.1</v>
      </c>
      <c r="K1408" s="336">
        <f t="shared" si="294"/>
        <v>510</v>
      </c>
      <c r="L1408" s="247">
        <v>255</v>
      </c>
      <c r="M1408" s="247">
        <v>255</v>
      </c>
      <c r="N1408" s="247"/>
      <c r="O1408" s="247"/>
      <c r="P1408" s="247"/>
      <c r="Q1408" s="247"/>
      <c r="R1408" s="246" t="e">
        <f>IF(L1408="nio",0,IF(L1408&gt;0,L1408*J1408/X1408,0))*VLOOKUP(B1408,'2-Kosten per locatie'!$A$14:$C$56,3,FALSE)</f>
        <v>#DIV/0!</v>
      </c>
      <c r="S1408" s="246" t="e">
        <f>IF(L1408="nio",0,IF(M1408&gt;0,M1408*J1408/Y1408,0))*VLOOKUP(B1408,'2-Kosten per locatie'!$A$14:$C$56,3,FALSE)</f>
        <v>#DIV/0!</v>
      </c>
      <c r="T1408" s="246">
        <f>IF(L1408="nio",0,IF(N1408&gt;0,N1408*J1408/Z1408,0))*VLOOKUP(B1408,'2-Kosten per locatie'!$A$14:$C$56,3,FALSE)</f>
        <v>0</v>
      </c>
      <c r="U1408" s="246">
        <f>IF(L1408="nio",0,IF(O1408&gt;0,O1408*J1408/AA1408,0))*VLOOKUP(B1408,'2-Kosten per locatie'!$A$14:$C$56,3,FALSE)</f>
        <v>0</v>
      </c>
      <c r="V1408" s="246">
        <f>IF(L1408="nio",0,IF(P1408&gt;0,P1408*J1408/Z1408,0))*VLOOKUP(B1408,'2-Kosten per locatie'!$A$14:$C$56,3,FALSE)</f>
        <v>0</v>
      </c>
      <c r="W1408" s="246">
        <f>IF(L1408="nio",0,IF(Q1408&gt;0,Q1408*J1408/AA1408,0))*VLOOKUP(B1408,'2-Kosten per locatie'!$A$14:$C$56,3,FALSE)</f>
        <v>0</v>
      </c>
      <c r="X1408" s="337">
        <f>IF(L1408="nio",0,IF(L1408&gt;0,VLOOKUP(H1408,'3-Productie normen'!A:L,VLOOKUP(L1408,'3-Productie normen'!$B$35:$C$38,2,FALSE),FALSE)))</f>
        <v>0</v>
      </c>
      <c r="Y1408" s="337">
        <f t="shared" si="295"/>
        <v>0</v>
      </c>
      <c r="Z1408" s="337">
        <f t="shared" si="296"/>
        <v>0</v>
      </c>
      <c r="AA1408" s="337">
        <f t="shared" si="297"/>
        <v>0</v>
      </c>
      <c r="AB1408" s="338" t="str">
        <f>VLOOKUP(H1408,'3-Productie normen'!A:O,12,FALSE)</f>
        <v>S</v>
      </c>
      <c r="AC1408" s="338"/>
      <c r="AE1408" s="339">
        <f t="shared" si="293"/>
        <v>7701</v>
      </c>
    </row>
    <row r="1409" spans="1:31" ht="14.1" customHeight="1">
      <c r="A1409" s="71">
        <v>1409</v>
      </c>
      <c r="B1409" s="298" t="s">
        <v>93</v>
      </c>
      <c r="C1409" s="298" t="s">
        <v>93</v>
      </c>
      <c r="D1409" s="538" t="s">
        <v>1239</v>
      </c>
      <c r="E1409" s="334" t="s">
        <v>1445</v>
      </c>
      <c r="F1409" s="513"/>
      <c r="G1409" s="314" t="s">
        <v>549</v>
      </c>
      <c r="H1409" s="317" t="s">
        <v>148</v>
      </c>
      <c r="I1409" s="69" t="s">
        <v>332</v>
      </c>
      <c r="J1409" s="341">
        <v>144.47999999999999</v>
      </c>
      <c r="K1409" s="336">
        <f t="shared" si="294"/>
        <v>0</v>
      </c>
      <c r="L1409" s="247" t="s">
        <v>199</v>
      </c>
      <c r="M1409" s="247"/>
      <c r="N1409" s="247"/>
      <c r="O1409" s="247"/>
      <c r="P1409" s="247"/>
      <c r="Q1409" s="247"/>
      <c r="R1409" s="246">
        <f>IF(L1409="nio",0,IF(L1409&gt;0,L1409*J1409/X1409,0))*VLOOKUP(B1409,'2-Kosten per locatie'!$A$14:$C$56,3,FALSE)</f>
        <v>0</v>
      </c>
      <c r="S1409" s="246">
        <f>IF(L1409="nio",0,IF(M1409&gt;0,M1409*J1409/Y1409,0))*VLOOKUP(B1409,'2-Kosten per locatie'!$A$14:$C$56,3,FALSE)</f>
        <v>0</v>
      </c>
      <c r="T1409" s="246">
        <f>IF(L1409="nio",0,IF(N1409&gt;0,N1409*J1409/Z1409,0))*VLOOKUP(B1409,'2-Kosten per locatie'!$A$14:$C$56,3,FALSE)</f>
        <v>0</v>
      </c>
      <c r="U1409" s="246">
        <f>IF(L1409="nio",0,IF(O1409&gt;0,O1409*J1409/AA1409,0))*VLOOKUP(B1409,'2-Kosten per locatie'!$A$14:$C$56,3,FALSE)</f>
        <v>0</v>
      </c>
      <c r="V1409" s="246">
        <f>IF(L1409="nio",0,IF(P1409&gt;0,P1409*J1409/Z1409,0))*VLOOKUP(B1409,'2-Kosten per locatie'!$A$14:$C$56,3,FALSE)</f>
        <v>0</v>
      </c>
      <c r="W1409" s="246">
        <f>IF(L1409="nio",0,IF(Q1409&gt;0,Q1409*J1409/AA1409,0))*VLOOKUP(B1409,'2-Kosten per locatie'!$A$14:$C$56,3,FALSE)</f>
        <v>0</v>
      </c>
      <c r="X1409" s="337">
        <f>IF(L1409="nio",0,IF(L1409&gt;0,VLOOKUP(H1409,'3-Productie normen'!A:L,VLOOKUP(L1409,'3-Productie normen'!$B$35:$C$38,2,FALSE),FALSE)))</f>
        <v>0</v>
      </c>
      <c r="Y1409" s="337">
        <f t="shared" si="295"/>
        <v>0</v>
      </c>
      <c r="Z1409" s="337">
        <f t="shared" si="296"/>
        <v>0</v>
      </c>
      <c r="AA1409" s="337">
        <f t="shared" si="297"/>
        <v>0</v>
      </c>
      <c r="AB1409" s="338">
        <f>VLOOKUP(H1409,'3-Productie normen'!A:O,12,FALSE)</f>
        <v>0</v>
      </c>
      <c r="AC1409" s="338"/>
      <c r="AE1409" s="339">
        <f t="shared" si="293"/>
        <v>0</v>
      </c>
    </row>
    <row r="1410" spans="1:31" ht="14.1" customHeight="1">
      <c r="A1410" s="71">
        <v>1410</v>
      </c>
      <c r="B1410" s="298" t="s">
        <v>93</v>
      </c>
      <c r="C1410" s="298" t="s">
        <v>93</v>
      </c>
      <c r="D1410" s="538" t="s">
        <v>1239</v>
      </c>
      <c r="E1410" s="334" t="s">
        <v>1446</v>
      </c>
      <c r="F1410" s="513"/>
      <c r="G1410" s="314" t="s">
        <v>310</v>
      </c>
      <c r="H1410" s="314" t="s">
        <v>128</v>
      </c>
      <c r="I1410" s="69" t="s">
        <v>225</v>
      </c>
      <c r="J1410" s="341">
        <v>8.66</v>
      </c>
      <c r="K1410" s="336">
        <f t="shared" si="294"/>
        <v>255</v>
      </c>
      <c r="L1410" s="247">
        <v>255</v>
      </c>
      <c r="M1410" s="247"/>
      <c r="N1410" s="247"/>
      <c r="O1410" s="247"/>
      <c r="P1410" s="247"/>
      <c r="Q1410" s="247"/>
      <c r="R1410" s="246" t="e">
        <f>IF(L1410="nio",0,IF(L1410&gt;0,L1410*J1410/X1410,0))*VLOOKUP(B1410,'2-Kosten per locatie'!$A$14:$C$56,3,FALSE)</f>
        <v>#DIV/0!</v>
      </c>
      <c r="S1410" s="246">
        <f>IF(L1410="nio",0,IF(M1410&gt;0,M1410*J1410/Y1410,0))*VLOOKUP(B1410,'2-Kosten per locatie'!$A$14:$C$56,3,FALSE)</f>
        <v>0</v>
      </c>
      <c r="T1410" s="246">
        <f>IF(L1410="nio",0,IF(N1410&gt;0,N1410*J1410/Z1410,0))*VLOOKUP(B1410,'2-Kosten per locatie'!$A$14:$C$56,3,FALSE)</f>
        <v>0</v>
      </c>
      <c r="U1410" s="246">
        <f>IF(L1410="nio",0,IF(O1410&gt;0,O1410*J1410/AA1410,0))*VLOOKUP(B1410,'2-Kosten per locatie'!$A$14:$C$56,3,FALSE)</f>
        <v>0</v>
      </c>
      <c r="V1410" s="246">
        <f>IF(L1410="nio",0,IF(P1410&gt;0,P1410*J1410/Z1410,0))*VLOOKUP(B1410,'2-Kosten per locatie'!$A$14:$C$56,3,FALSE)</f>
        <v>0</v>
      </c>
      <c r="W1410" s="246">
        <f>IF(L1410="nio",0,IF(Q1410&gt;0,Q1410*J1410/AA1410,0))*VLOOKUP(B1410,'2-Kosten per locatie'!$A$14:$C$56,3,FALSE)</f>
        <v>0</v>
      </c>
      <c r="X1410" s="337">
        <f>IF(L1410="nio",0,IF(L1410&gt;0,VLOOKUP(H1410,'3-Productie normen'!A:L,VLOOKUP(L1410,'3-Productie normen'!$B$35:$C$38,2,FALSE),FALSE)))</f>
        <v>0</v>
      </c>
      <c r="Y1410" s="337">
        <f t="shared" si="295"/>
        <v>0</v>
      </c>
      <c r="Z1410" s="337">
        <f t="shared" si="296"/>
        <v>0</v>
      </c>
      <c r="AA1410" s="337">
        <f t="shared" si="297"/>
        <v>0</v>
      </c>
      <c r="AB1410" s="338" t="str">
        <f>VLOOKUP(H1410,'3-Productie normen'!A:O,12,FALSE)</f>
        <v>B</v>
      </c>
      <c r="AC1410" s="338"/>
      <c r="AE1410" s="339">
        <f t="shared" si="293"/>
        <v>2208.3000000000002</v>
      </c>
    </row>
    <row r="1411" spans="1:31" ht="14.1" customHeight="1">
      <c r="A1411" s="71">
        <v>1411</v>
      </c>
      <c r="B1411" s="298" t="s">
        <v>93</v>
      </c>
      <c r="C1411" s="298" t="s">
        <v>93</v>
      </c>
      <c r="D1411" s="538" t="s">
        <v>1239</v>
      </c>
      <c r="E1411" s="334" t="s">
        <v>1447</v>
      </c>
      <c r="F1411" s="513"/>
      <c r="G1411" s="314" t="s">
        <v>554</v>
      </c>
      <c r="H1411" s="317" t="s">
        <v>148</v>
      </c>
      <c r="I1411" s="69"/>
      <c r="J1411" s="341">
        <v>4.72</v>
      </c>
      <c r="K1411" s="336">
        <f t="shared" si="294"/>
        <v>0</v>
      </c>
      <c r="L1411" s="247" t="s">
        <v>199</v>
      </c>
      <c r="M1411" s="247"/>
      <c r="N1411" s="247"/>
      <c r="O1411" s="247"/>
      <c r="P1411" s="247"/>
      <c r="Q1411" s="247"/>
      <c r="R1411" s="246">
        <f>IF(L1411="nio",0,IF(L1411&gt;0,L1411*J1411/X1411,0))*VLOOKUP(B1411,'2-Kosten per locatie'!$A$14:$C$56,3,FALSE)</f>
        <v>0</v>
      </c>
      <c r="S1411" s="246">
        <f>IF(L1411="nio",0,IF(M1411&gt;0,M1411*J1411/Y1411,0))*VLOOKUP(B1411,'2-Kosten per locatie'!$A$14:$C$56,3,FALSE)</f>
        <v>0</v>
      </c>
      <c r="T1411" s="246">
        <f>IF(L1411="nio",0,IF(N1411&gt;0,N1411*J1411/Z1411,0))*VLOOKUP(B1411,'2-Kosten per locatie'!$A$14:$C$56,3,FALSE)</f>
        <v>0</v>
      </c>
      <c r="U1411" s="246">
        <f>IF(L1411="nio",0,IF(O1411&gt;0,O1411*J1411/AA1411,0))*VLOOKUP(B1411,'2-Kosten per locatie'!$A$14:$C$56,3,FALSE)</f>
        <v>0</v>
      </c>
      <c r="V1411" s="246">
        <f>IF(L1411="nio",0,IF(P1411&gt;0,P1411*J1411/Z1411,0))*VLOOKUP(B1411,'2-Kosten per locatie'!$A$14:$C$56,3,FALSE)</f>
        <v>0</v>
      </c>
      <c r="W1411" s="246">
        <f>IF(L1411="nio",0,IF(Q1411&gt;0,Q1411*J1411/AA1411,0))*VLOOKUP(B1411,'2-Kosten per locatie'!$A$14:$C$56,3,FALSE)</f>
        <v>0</v>
      </c>
      <c r="X1411" s="337">
        <f>IF(L1411="nio",0,IF(L1411&gt;0,VLOOKUP(H1411,'3-Productie normen'!A:L,VLOOKUP(L1411,'3-Productie normen'!$B$35:$C$38,2,FALSE),FALSE)))</f>
        <v>0</v>
      </c>
      <c r="Y1411" s="337">
        <f t="shared" si="295"/>
        <v>0</v>
      </c>
      <c r="Z1411" s="337">
        <f t="shared" si="296"/>
        <v>0</v>
      </c>
      <c r="AA1411" s="337">
        <f t="shared" si="297"/>
        <v>0</v>
      </c>
      <c r="AB1411" s="338">
        <f>VLOOKUP(H1411,'3-Productie normen'!A:O,12,FALSE)</f>
        <v>0</v>
      </c>
      <c r="AC1411" s="338"/>
      <c r="AE1411" s="339">
        <f t="shared" si="293"/>
        <v>0</v>
      </c>
    </row>
    <row r="1412" spans="1:31" ht="14.1" customHeight="1">
      <c r="A1412" s="71">
        <v>1412</v>
      </c>
      <c r="B1412" s="298" t="s">
        <v>93</v>
      </c>
      <c r="C1412" s="298" t="s">
        <v>93</v>
      </c>
      <c r="D1412" s="538" t="s">
        <v>1239</v>
      </c>
      <c r="E1412" s="334" t="s">
        <v>1448</v>
      </c>
      <c r="F1412" s="513"/>
      <c r="G1412" s="314" t="s">
        <v>301</v>
      </c>
      <c r="H1412" s="317" t="s">
        <v>148</v>
      </c>
      <c r="I1412" s="69"/>
      <c r="J1412" s="341">
        <v>4.72</v>
      </c>
      <c r="K1412" s="336">
        <f t="shared" si="294"/>
        <v>0</v>
      </c>
      <c r="L1412" s="247" t="s">
        <v>199</v>
      </c>
      <c r="M1412" s="247"/>
      <c r="N1412" s="247"/>
      <c r="O1412" s="247"/>
      <c r="P1412" s="247"/>
      <c r="Q1412" s="247"/>
      <c r="R1412" s="246">
        <f>IF(L1412="nio",0,IF(L1412&gt;0,L1412*J1412/X1412,0))*VLOOKUP(B1412,'2-Kosten per locatie'!$A$14:$C$56,3,FALSE)</f>
        <v>0</v>
      </c>
      <c r="S1412" s="246">
        <f>IF(L1412="nio",0,IF(M1412&gt;0,M1412*J1412/Y1412,0))*VLOOKUP(B1412,'2-Kosten per locatie'!$A$14:$C$56,3,FALSE)</f>
        <v>0</v>
      </c>
      <c r="T1412" s="246">
        <f>IF(L1412="nio",0,IF(N1412&gt;0,N1412*J1412/Z1412,0))*VLOOKUP(B1412,'2-Kosten per locatie'!$A$14:$C$56,3,FALSE)</f>
        <v>0</v>
      </c>
      <c r="U1412" s="246">
        <f>IF(L1412="nio",0,IF(O1412&gt;0,O1412*J1412/AA1412,0))*VLOOKUP(B1412,'2-Kosten per locatie'!$A$14:$C$56,3,FALSE)</f>
        <v>0</v>
      </c>
      <c r="V1412" s="246">
        <f>IF(L1412="nio",0,IF(P1412&gt;0,P1412*J1412/Z1412,0))*VLOOKUP(B1412,'2-Kosten per locatie'!$A$14:$C$56,3,FALSE)</f>
        <v>0</v>
      </c>
      <c r="W1412" s="246">
        <f>IF(L1412="nio",0,IF(Q1412&gt;0,Q1412*J1412/AA1412,0))*VLOOKUP(B1412,'2-Kosten per locatie'!$A$14:$C$56,3,FALSE)</f>
        <v>0</v>
      </c>
      <c r="X1412" s="337">
        <f>IF(L1412="nio",0,IF(L1412&gt;0,VLOOKUP(H1412,'3-Productie normen'!A:L,VLOOKUP(L1412,'3-Productie normen'!$B$35:$C$38,2,FALSE),FALSE)))</f>
        <v>0</v>
      </c>
      <c r="Y1412" s="337">
        <f t="shared" si="295"/>
        <v>0</v>
      </c>
      <c r="Z1412" s="337">
        <f t="shared" si="296"/>
        <v>0</v>
      </c>
      <c r="AA1412" s="337">
        <f t="shared" si="297"/>
        <v>0</v>
      </c>
      <c r="AB1412" s="338">
        <f>VLOOKUP(H1412,'3-Productie normen'!A:O,12,FALSE)</f>
        <v>0</v>
      </c>
      <c r="AC1412" s="338"/>
      <c r="AE1412" s="339">
        <f t="shared" si="293"/>
        <v>0</v>
      </c>
    </row>
    <row r="1413" spans="1:31" ht="14.1" customHeight="1">
      <c r="A1413" s="71">
        <v>1413</v>
      </c>
      <c r="B1413" s="298" t="s">
        <v>93</v>
      </c>
      <c r="C1413" s="298" t="s">
        <v>93</v>
      </c>
      <c r="D1413" s="538" t="s">
        <v>1239</v>
      </c>
      <c r="E1413" s="334" t="s">
        <v>1449</v>
      </c>
      <c r="F1413" s="513"/>
      <c r="G1413" s="314" t="s">
        <v>301</v>
      </c>
      <c r="H1413" s="317" t="s">
        <v>148</v>
      </c>
      <c r="I1413" s="69"/>
      <c r="J1413" s="341">
        <v>34.72</v>
      </c>
      <c r="K1413" s="336">
        <f t="shared" si="294"/>
        <v>0</v>
      </c>
      <c r="L1413" s="247" t="s">
        <v>199</v>
      </c>
      <c r="M1413" s="247"/>
      <c r="N1413" s="247"/>
      <c r="O1413" s="247"/>
      <c r="P1413" s="247"/>
      <c r="Q1413" s="247"/>
      <c r="R1413" s="246">
        <f>IF(L1413="nio",0,IF(L1413&gt;0,L1413*J1413/X1413,0))*VLOOKUP(B1413,'2-Kosten per locatie'!$A$14:$C$56,3,FALSE)</f>
        <v>0</v>
      </c>
      <c r="S1413" s="246">
        <f>IF(L1413="nio",0,IF(M1413&gt;0,M1413*J1413/Y1413,0))*VLOOKUP(B1413,'2-Kosten per locatie'!$A$14:$C$56,3,FALSE)</f>
        <v>0</v>
      </c>
      <c r="T1413" s="246">
        <f>IF(L1413="nio",0,IF(N1413&gt;0,N1413*J1413/Z1413,0))*VLOOKUP(B1413,'2-Kosten per locatie'!$A$14:$C$56,3,FALSE)</f>
        <v>0</v>
      </c>
      <c r="U1413" s="246">
        <f>IF(L1413="nio",0,IF(O1413&gt;0,O1413*J1413/AA1413,0))*VLOOKUP(B1413,'2-Kosten per locatie'!$A$14:$C$56,3,FALSE)</f>
        <v>0</v>
      </c>
      <c r="V1413" s="246">
        <f>IF(L1413="nio",0,IF(P1413&gt;0,P1413*J1413/Z1413,0))*VLOOKUP(B1413,'2-Kosten per locatie'!$A$14:$C$56,3,FALSE)</f>
        <v>0</v>
      </c>
      <c r="W1413" s="246">
        <f>IF(L1413="nio",0,IF(Q1413&gt;0,Q1413*J1413/AA1413,0))*VLOOKUP(B1413,'2-Kosten per locatie'!$A$14:$C$56,3,FALSE)</f>
        <v>0</v>
      </c>
      <c r="X1413" s="337">
        <f>IF(L1413="nio",0,IF(L1413&gt;0,VLOOKUP(H1413,'3-Productie normen'!A:L,VLOOKUP(L1413,'3-Productie normen'!$B$35:$C$38,2,FALSE),FALSE)))</f>
        <v>0</v>
      </c>
      <c r="Y1413" s="337">
        <f t="shared" si="295"/>
        <v>0</v>
      </c>
      <c r="Z1413" s="337">
        <f t="shared" si="296"/>
        <v>0</v>
      </c>
      <c r="AA1413" s="337">
        <f t="shared" si="297"/>
        <v>0</v>
      </c>
      <c r="AB1413" s="338">
        <f>VLOOKUP(H1413,'3-Productie normen'!A:O,12,FALSE)</f>
        <v>0</v>
      </c>
      <c r="AC1413" s="338"/>
      <c r="AE1413" s="339">
        <f t="shared" si="293"/>
        <v>0</v>
      </c>
    </row>
    <row r="1414" spans="1:31" ht="14.1" customHeight="1">
      <c r="A1414" s="71">
        <v>1414</v>
      </c>
      <c r="B1414" s="298" t="s">
        <v>93</v>
      </c>
      <c r="C1414" s="298" t="s">
        <v>93</v>
      </c>
      <c r="D1414" s="538" t="s">
        <v>1239</v>
      </c>
      <c r="E1414" s="334" t="s">
        <v>1450</v>
      </c>
      <c r="F1414" s="513"/>
      <c r="G1414" s="314" t="s">
        <v>146</v>
      </c>
      <c r="H1414" s="314" t="s">
        <v>146</v>
      </c>
      <c r="I1414" s="69" t="s">
        <v>332</v>
      </c>
      <c r="J1414" s="341">
        <v>2718.41</v>
      </c>
      <c r="K1414" s="336">
        <f t="shared" si="294"/>
        <v>52</v>
      </c>
      <c r="L1414" s="247">
        <v>52</v>
      </c>
      <c r="M1414" s="247"/>
      <c r="N1414" s="247"/>
      <c r="O1414" s="247"/>
      <c r="P1414" s="247"/>
      <c r="Q1414" s="247"/>
      <c r="R1414" s="246" t="e">
        <f>IF(L1414="nio",0,IF(L1414&gt;0,L1414*J1414/X1414,0))*VLOOKUP(B1414,'2-Kosten per locatie'!$A$14:$C$56,3,FALSE)</f>
        <v>#DIV/0!</v>
      </c>
      <c r="S1414" s="246">
        <f>IF(L1414="nio",0,IF(M1414&gt;0,M1414*J1414/Y1414,0))*VLOOKUP(B1414,'2-Kosten per locatie'!$A$14:$C$56,3,FALSE)</f>
        <v>0</v>
      </c>
      <c r="T1414" s="246">
        <f>IF(L1414="nio",0,IF(N1414&gt;0,N1414*J1414/Z1414,0))*VLOOKUP(B1414,'2-Kosten per locatie'!$A$14:$C$56,3,FALSE)</f>
        <v>0</v>
      </c>
      <c r="U1414" s="246">
        <f>IF(L1414="nio",0,IF(O1414&gt;0,O1414*J1414/AA1414,0))*VLOOKUP(B1414,'2-Kosten per locatie'!$A$14:$C$56,3,FALSE)</f>
        <v>0</v>
      </c>
      <c r="V1414" s="246">
        <f>IF(L1414="nio",0,IF(P1414&gt;0,P1414*J1414/Z1414,0))*VLOOKUP(B1414,'2-Kosten per locatie'!$A$14:$C$56,3,FALSE)</f>
        <v>0</v>
      </c>
      <c r="W1414" s="246">
        <f>IF(L1414="nio",0,IF(Q1414&gt;0,Q1414*J1414/AA1414,0))*VLOOKUP(B1414,'2-Kosten per locatie'!$A$14:$C$56,3,FALSE)</f>
        <v>0</v>
      </c>
      <c r="X1414" s="337">
        <f>IF(L1414="nio",0,IF(L1414&gt;0,VLOOKUP(H1414,'3-Productie normen'!A:L,VLOOKUP(L1414,'3-Productie normen'!$B$35:$C$38,2,FALSE),FALSE)))</f>
        <v>0</v>
      </c>
      <c r="Y1414" s="337">
        <f t="shared" si="295"/>
        <v>0</v>
      </c>
      <c r="Z1414" s="337">
        <f t="shared" si="296"/>
        <v>0</v>
      </c>
      <c r="AA1414" s="337">
        <f t="shared" si="297"/>
        <v>0</v>
      </c>
      <c r="AB1414" s="338" t="str">
        <f>VLOOKUP(H1414,'3-Productie normen'!A:O,12,FALSE)</f>
        <v>V</v>
      </c>
      <c r="AC1414" s="338"/>
      <c r="AE1414" s="339">
        <f t="shared" si="293"/>
        <v>141357.32</v>
      </c>
    </row>
    <row r="1415" spans="1:31" ht="14.1" customHeight="1">
      <c r="A1415" s="71">
        <v>1415</v>
      </c>
      <c r="B1415" s="298" t="s">
        <v>93</v>
      </c>
      <c r="C1415" s="298" t="s">
        <v>93</v>
      </c>
      <c r="D1415" s="538" t="s">
        <v>1239</v>
      </c>
      <c r="E1415" s="334" t="s">
        <v>1451</v>
      </c>
      <c r="F1415" s="513"/>
      <c r="G1415" s="314" t="s">
        <v>303</v>
      </c>
      <c r="H1415" s="314" t="s">
        <v>139</v>
      </c>
      <c r="I1415" s="69" t="s">
        <v>225</v>
      </c>
      <c r="J1415" s="341">
        <v>49.57</v>
      </c>
      <c r="K1415" s="336">
        <f t="shared" si="294"/>
        <v>255</v>
      </c>
      <c r="L1415" s="247">
        <v>255</v>
      </c>
      <c r="M1415" s="247"/>
      <c r="N1415" s="247"/>
      <c r="O1415" s="247"/>
      <c r="P1415" s="247"/>
      <c r="Q1415" s="247"/>
      <c r="R1415" s="246" t="e">
        <f>IF(L1415="nio",0,IF(L1415&gt;0,L1415*J1415/X1415,0))*VLOOKUP(B1415,'2-Kosten per locatie'!$A$14:$C$56,3,FALSE)</f>
        <v>#DIV/0!</v>
      </c>
      <c r="S1415" s="246">
        <f>IF(L1415="nio",0,IF(M1415&gt;0,M1415*J1415/Y1415,0))*VLOOKUP(B1415,'2-Kosten per locatie'!$A$14:$C$56,3,FALSE)</f>
        <v>0</v>
      </c>
      <c r="T1415" s="246">
        <f>IF(L1415="nio",0,IF(N1415&gt;0,N1415*J1415/Z1415,0))*VLOOKUP(B1415,'2-Kosten per locatie'!$A$14:$C$56,3,FALSE)</f>
        <v>0</v>
      </c>
      <c r="U1415" s="246">
        <f>IF(L1415="nio",0,IF(O1415&gt;0,O1415*J1415/AA1415,0))*VLOOKUP(B1415,'2-Kosten per locatie'!$A$14:$C$56,3,FALSE)</f>
        <v>0</v>
      </c>
      <c r="V1415" s="246">
        <f>IF(L1415="nio",0,IF(P1415&gt;0,P1415*J1415/Z1415,0))*VLOOKUP(B1415,'2-Kosten per locatie'!$A$14:$C$56,3,FALSE)</f>
        <v>0</v>
      </c>
      <c r="W1415" s="246">
        <f>IF(L1415="nio",0,IF(Q1415&gt;0,Q1415*J1415/AA1415,0))*VLOOKUP(B1415,'2-Kosten per locatie'!$A$14:$C$56,3,FALSE)</f>
        <v>0</v>
      </c>
      <c r="X1415" s="337">
        <f>IF(L1415="nio",0,IF(L1415&gt;0,VLOOKUP(H1415,'3-Productie normen'!A:L,VLOOKUP(L1415,'3-Productie normen'!$B$35:$C$38,2,FALSE),FALSE)))</f>
        <v>0</v>
      </c>
      <c r="Y1415" s="337">
        <f t="shared" si="295"/>
        <v>0</v>
      </c>
      <c r="Z1415" s="337">
        <f t="shared" si="296"/>
        <v>0</v>
      </c>
      <c r="AA1415" s="337">
        <f t="shared" si="297"/>
        <v>0</v>
      </c>
      <c r="AB1415" s="338" t="str">
        <f>VLOOKUP(H1415,'3-Productie normen'!A:O,12,FALSE)</f>
        <v>V</v>
      </c>
      <c r="AC1415" s="338"/>
      <c r="AE1415" s="339">
        <f t="shared" si="293"/>
        <v>12640.35</v>
      </c>
    </row>
    <row r="1416" spans="1:31" ht="14.1" customHeight="1">
      <c r="A1416" s="71">
        <v>1416</v>
      </c>
      <c r="B1416" s="298" t="s">
        <v>93</v>
      </c>
      <c r="C1416" s="298" t="s">
        <v>93</v>
      </c>
      <c r="D1416" s="538" t="s">
        <v>1239</v>
      </c>
      <c r="E1416" s="334" t="s">
        <v>1452</v>
      </c>
      <c r="F1416" s="513"/>
      <c r="G1416" s="314" t="s">
        <v>1453</v>
      </c>
      <c r="H1416" s="314" t="s">
        <v>128</v>
      </c>
      <c r="I1416" s="69" t="s">
        <v>225</v>
      </c>
      <c r="J1416" s="341">
        <v>37.44</v>
      </c>
      <c r="K1416" s="336">
        <f t="shared" si="294"/>
        <v>255</v>
      </c>
      <c r="L1416" s="247">
        <v>255</v>
      </c>
      <c r="M1416" s="247"/>
      <c r="N1416" s="247"/>
      <c r="O1416" s="247"/>
      <c r="P1416" s="247"/>
      <c r="Q1416" s="247"/>
      <c r="R1416" s="246" t="e">
        <f>IF(L1416="nio",0,IF(L1416&gt;0,L1416*J1416/X1416,0))*VLOOKUP(B1416,'2-Kosten per locatie'!$A$14:$C$56,3,FALSE)</f>
        <v>#DIV/0!</v>
      </c>
      <c r="S1416" s="246">
        <f>IF(L1416="nio",0,IF(M1416&gt;0,M1416*J1416/Y1416,0))*VLOOKUP(B1416,'2-Kosten per locatie'!$A$14:$C$56,3,FALSE)</f>
        <v>0</v>
      </c>
      <c r="T1416" s="246">
        <f>IF(L1416="nio",0,IF(N1416&gt;0,N1416*J1416/Z1416,0))*VLOOKUP(B1416,'2-Kosten per locatie'!$A$14:$C$56,3,FALSE)</f>
        <v>0</v>
      </c>
      <c r="U1416" s="246">
        <f>IF(L1416="nio",0,IF(O1416&gt;0,O1416*J1416/AA1416,0))*VLOOKUP(B1416,'2-Kosten per locatie'!$A$14:$C$56,3,FALSE)</f>
        <v>0</v>
      </c>
      <c r="V1416" s="246">
        <f>IF(L1416="nio",0,IF(P1416&gt;0,P1416*J1416/Z1416,0))*VLOOKUP(B1416,'2-Kosten per locatie'!$A$14:$C$56,3,FALSE)</f>
        <v>0</v>
      </c>
      <c r="W1416" s="246">
        <f>IF(L1416="nio",0,IF(Q1416&gt;0,Q1416*J1416/AA1416,0))*VLOOKUP(B1416,'2-Kosten per locatie'!$A$14:$C$56,3,FALSE)</f>
        <v>0</v>
      </c>
      <c r="X1416" s="337">
        <f>IF(L1416="nio",0,IF(L1416&gt;0,VLOOKUP(H1416,'3-Productie normen'!A:L,VLOOKUP(L1416,'3-Productie normen'!$B$35:$C$38,2,FALSE),FALSE)))</f>
        <v>0</v>
      </c>
      <c r="Y1416" s="337">
        <f t="shared" si="295"/>
        <v>0</v>
      </c>
      <c r="Z1416" s="337">
        <f t="shared" si="296"/>
        <v>0</v>
      </c>
      <c r="AA1416" s="337">
        <f t="shared" si="297"/>
        <v>0</v>
      </c>
      <c r="AB1416" s="338" t="str">
        <f>VLOOKUP(H1416,'3-Productie normen'!A:O,12,FALSE)</f>
        <v>B</v>
      </c>
      <c r="AC1416" s="338"/>
      <c r="AE1416" s="339">
        <f t="shared" si="293"/>
        <v>9547.1999999999989</v>
      </c>
    </row>
    <row r="1417" spans="1:31" ht="14.1" customHeight="1">
      <c r="A1417" s="71">
        <v>1417</v>
      </c>
      <c r="B1417" s="298" t="s">
        <v>93</v>
      </c>
      <c r="C1417" s="298" t="s">
        <v>93</v>
      </c>
      <c r="D1417" s="538" t="s">
        <v>1239</v>
      </c>
      <c r="E1417" s="334" t="s">
        <v>1454</v>
      </c>
      <c r="F1417" s="513"/>
      <c r="G1417" s="314" t="s">
        <v>291</v>
      </c>
      <c r="H1417" s="314" t="s">
        <v>135</v>
      </c>
      <c r="I1417" s="69" t="s">
        <v>225</v>
      </c>
      <c r="J1417" s="341">
        <v>3.68</v>
      </c>
      <c r="K1417" s="336">
        <f t="shared" si="294"/>
        <v>255</v>
      </c>
      <c r="L1417" s="247">
        <v>255</v>
      </c>
      <c r="M1417" s="247"/>
      <c r="N1417" s="247"/>
      <c r="O1417" s="247"/>
      <c r="P1417" s="247"/>
      <c r="Q1417" s="247"/>
      <c r="R1417" s="246" t="e">
        <f>IF(L1417="nio",0,IF(L1417&gt;0,L1417*J1417/X1417,0))*VLOOKUP(B1417,'2-Kosten per locatie'!$A$14:$C$56,3,FALSE)</f>
        <v>#DIV/0!</v>
      </c>
      <c r="S1417" s="246">
        <f>IF(L1417="nio",0,IF(M1417&gt;0,M1417*J1417/Y1417,0))*VLOOKUP(B1417,'2-Kosten per locatie'!$A$14:$C$56,3,FALSE)</f>
        <v>0</v>
      </c>
      <c r="T1417" s="246">
        <f>IF(L1417="nio",0,IF(N1417&gt;0,N1417*J1417/Z1417,0))*VLOOKUP(B1417,'2-Kosten per locatie'!$A$14:$C$56,3,FALSE)</f>
        <v>0</v>
      </c>
      <c r="U1417" s="246">
        <f>IF(L1417="nio",0,IF(O1417&gt;0,O1417*J1417/AA1417,0))*VLOOKUP(B1417,'2-Kosten per locatie'!$A$14:$C$56,3,FALSE)</f>
        <v>0</v>
      </c>
      <c r="V1417" s="246">
        <f>IF(L1417="nio",0,IF(P1417&gt;0,P1417*J1417/Z1417,0))*VLOOKUP(B1417,'2-Kosten per locatie'!$A$14:$C$56,3,FALSE)</f>
        <v>0</v>
      </c>
      <c r="W1417" s="246">
        <f>IF(L1417="nio",0,IF(Q1417&gt;0,Q1417*J1417/AA1417,0))*VLOOKUP(B1417,'2-Kosten per locatie'!$A$14:$C$56,3,FALSE)</f>
        <v>0</v>
      </c>
      <c r="X1417" s="337">
        <f>IF(L1417="nio",0,IF(L1417&gt;0,VLOOKUP(H1417,'3-Productie normen'!A:L,VLOOKUP(L1417,'3-Productie normen'!$B$35:$C$38,2,FALSE),FALSE)))</f>
        <v>0</v>
      </c>
      <c r="Y1417" s="337">
        <f t="shared" si="295"/>
        <v>0</v>
      </c>
      <c r="Z1417" s="337">
        <f t="shared" si="296"/>
        <v>0</v>
      </c>
      <c r="AA1417" s="337">
        <f t="shared" si="297"/>
        <v>0</v>
      </c>
      <c r="AB1417" s="338" t="str">
        <f>VLOOKUP(H1417,'3-Productie normen'!A:O,12,FALSE)</f>
        <v>V</v>
      </c>
      <c r="AC1417" s="338"/>
      <c r="AE1417" s="339">
        <f t="shared" si="293"/>
        <v>938.40000000000009</v>
      </c>
    </row>
    <row r="1418" spans="1:31" ht="14.1" customHeight="1">
      <c r="A1418" s="71">
        <v>1418</v>
      </c>
      <c r="B1418" s="298" t="s">
        <v>93</v>
      </c>
      <c r="C1418" s="298" t="s">
        <v>93</v>
      </c>
      <c r="D1418" s="538" t="s">
        <v>1239</v>
      </c>
      <c r="E1418" s="334" t="s">
        <v>1455</v>
      </c>
      <c r="F1418" s="513"/>
      <c r="G1418" s="314" t="s">
        <v>291</v>
      </c>
      <c r="H1418" s="314" t="s">
        <v>135</v>
      </c>
      <c r="I1418" s="69" t="s">
        <v>225</v>
      </c>
      <c r="J1418" s="341">
        <v>23.95</v>
      </c>
      <c r="K1418" s="336">
        <f t="shared" si="294"/>
        <v>255</v>
      </c>
      <c r="L1418" s="247">
        <v>255</v>
      </c>
      <c r="M1418" s="247"/>
      <c r="N1418" s="247"/>
      <c r="O1418" s="247"/>
      <c r="P1418" s="247"/>
      <c r="Q1418" s="247"/>
      <c r="R1418" s="246" t="e">
        <f>IF(L1418="nio",0,IF(L1418&gt;0,L1418*J1418/X1418,0))*VLOOKUP(B1418,'2-Kosten per locatie'!$A$14:$C$56,3,FALSE)</f>
        <v>#DIV/0!</v>
      </c>
      <c r="S1418" s="246">
        <f>IF(L1418="nio",0,IF(M1418&gt;0,M1418*J1418/Y1418,0))*VLOOKUP(B1418,'2-Kosten per locatie'!$A$14:$C$56,3,FALSE)</f>
        <v>0</v>
      </c>
      <c r="T1418" s="246">
        <f>IF(L1418="nio",0,IF(N1418&gt;0,N1418*J1418/Z1418,0))*VLOOKUP(B1418,'2-Kosten per locatie'!$A$14:$C$56,3,FALSE)</f>
        <v>0</v>
      </c>
      <c r="U1418" s="246">
        <f>IF(L1418="nio",0,IF(O1418&gt;0,O1418*J1418/AA1418,0))*VLOOKUP(B1418,'2-Kosten per locatie'!$A$14:$C$56,3,FALSE)</f>
        <v>0</v>
      </c>
      <c r="V1418" s="246">
        <f>IF(L1418="nio",0,IF(P1418&gt;0,P1418*J1418/Z1418,0))*VLOOKUP(B1418,'2-Kosten per locatie'!$A$14:$C$56,3,FALSE)</f>
        <v>0</v>
      </c>
      <c r="W1418" s="246">
        <f>IF(L1418="nio",0,IF(Q1418&gt;0,Q1418*J1418/AA1418,0))*VLOOKUP(B1418,'2-Kosten per locatie'!$A$14:$C$56,3,FALSE)</f>
        <v>0</v>
      </c>
      <c r="X1418" s="337">
        <f>IF(L1418="nio",0,IF(L1418&gt;0,VLOOKUP(H1418,'3-Productie normen'!A:L,VLOOKUP(L1418,'3-Productie normen'!$B$35:$C$38,2,FALSE),FALSE)))</f>
        <v>0</v>
      </c>
      <c r="Y1418" s="337">
        <f t="shared" si="295"/>
        <v>0</v>
      </c>
      <c r="Z1418" s="337">
        <f t="shared" si="296"/>
        <v>0</v>
      </c>
      <c r="AA1418" s="337">
        <f t="shared" si="297"/>
        <v>0</v>
      </c>
      <c r="AB1418" s="338" t="str">
        <f>VLOOKUP(H1418,'3-Productie normen'!A:O,12,FALSE)</f>
        <v>V</v>
      </c>
      <c r="AC1418" s="338"/>
      <c r="AE1418" s="339">
        <f t="shared" ref="AE1418:AE1431" si="298">K1418*J1418</f>
        <v>6107.25</v>
      </c>
    </row>
    <row r="1419" spans="1:31" ht="14.1" customHeight="1">
      <c r="A1419" s="71">
        <v>1419</v>
      </c>
      <c r="B1419" s="298" t="s">
        <v>93</v>
      </c>
      <c r="C1419" s="298" t="s">
        <v>93</v>
      </c>
      <c r="D1419" s="538" t="s">
        <v>1239</v>
      </c>
      <c r="E1419" s="334" t="s">
        <v>1456</v>
      </c>
      <c r="F1419" s="513"/>
      <c r="G1419" s="314" t="s">
        <v>285</v>
      </c>
      <c r="H1419" s="314" t="s">
        <v>141</v>
      </c>
      <c r="I1419" s="69" t="s">
        <v>195</v>
      </c>
      <c r="J1419" s="341">
        <v>11.63</v>
      </c>
      <c r="K1419" s="336">
        <f t="shared" si="294"/>
        <v>510</v>
      </c>
      <c r="L1419" s="247">
        <v>255</v>
      </c>
      <c r="M1419" s="247">
        <v>255</v>
      </c>
      <c r="N1419" s="247"/>
      <c r="O1419" s="247"/>
      <c r="P1419" s="247"/>
      <c r="Q1419" s="247"/>
      <c r="R1419" s="246" t="e">
        <f>IF(L1419="nio",0,IF(L1419&gt;0,L1419*J1419/X1419,0))*VLOOKUP(B1419,'2-Kosten per locatie'!$A$14:$C$56,3,FALSE)</f>
        <v>#DIV/0!</v>
      </c>
      <c r="S1419" s="246" t="e">
        <f>IF(L1419="nio",0,IF(M1419&gt;0,M1419*J1419/Y1419,0))*VLOOKUP(B1419,'2-Kosten per locatie'!$A$14:$C$56,3,FALSE)</f>
        <v>#DIV/0!</v>
      </c>
      <c r="T1419" s="246">
        <f>IF(L1419="nio",0,IF(N1419&gt;0,N1419*J1419/Z1419,0))*VLOOKUP(B1419,'2-Kosten per locatie'!$A$14:$C$56,3,FALSE)</f>
        <v>0</v>
      </c>
      <c r="U1419" s="246">
        <f>IF(L1419="nio",0,IF(O1419&gt;0,O1419*J1419/AA1419,0))*VLOOKUP(B1419,'2-Kosten per locatie'!$A$14:$C$56,3,FALSE)</f>
        <v>0</v>
      </c>
      <c r="V1419" s="246">
        <f>IF(L1419="nio",0,IF(P1419&gt;0,P1419*J1419/Z1419,0))*VLOOKUP(B1419,'2-Kosten per locatie'!$A$14:$C$56,3,FALSE)</f>
        <v>0</v>
      </c>
      <c r="W1419" s="246">
        <f>IF(L1419="nio",0,IF(Q1419&gt;0,Q1419*J1419/AA1419,0))*VLOOKUP(B1419,'2-Kosten per locatie'!$A$14:$C$56,3,FALSE)</f>
        <v>0</v>
      </c>
      <c r="X1419" s="337">
        <f>IF(L1419="nio",0,IF(L1419&gt;0,VLOOKUP(H1419,'3-Productie normen'!A:L,VLOOKUP(L1419,'3-Productie normen'!$B$35:$C$38,2,FALSE),FALSE)))</f>
        <v>0</v>
      </c>
      <c r="Y1419" s="337">
        <f t="shared" si="295"/>
        <v>0</v>
      </c>
      <c r="Z1419" s="337">
        <f t="shared" si="296"/>
        <v>0</v>
      </c>
      <c r="AA1419" s="337">
        <f t="shared" si="297"/>
        <v>0</v>
      </c>
      <c r="AB1419" s="338" t="str">
        <f>VLOOKUP(H1419,'3-Productie normen'!A:O,12,FALSE)</f>
        <v>S</v>
      </c>
      <c r="AC1419" s="338"/>
      <c r="AE1419" s="339">
        <f t="shared" si="298"/>
        <v>5931.3</v>
      </c>
    </row>
    <row r="1420" spans="1:31" ht="14.1" customHeight="1">
      <c r="A1420" s="71">
        <v>1420</v>
      </c>
      <c r="B1420" s="298" t="s">
        <v>93</v>
      </c>
      <c r="C1420" s="298" t="s">
        <v>93</v>
      </c>
      <c r="D1420" s="538" t="s">
        <v>1239</v>
      </c>
      <c r="E1420" s="334" t="s">
        <v>1457</v>
      </c>
      <c r="F1420" s="513"/>
      <c r="G1420" s="314" t="s">
        <v>310</v>
      </c>
      <c r="H1420" s="314" t="s">
        <v>128</v>
      </c>
      <c r="I1420" s="69" t="s">
        <v>225</v>
      </c>
      <c r="J1420" s="341">
        <v>7.35</v>
      </c>
      <c r="K1420" s="336">
        <f t="shared" si="294"/>
        <v>255</v>
      </c>
      <c r="L1420" s="247">
        <v>255</v>
      </c>
      <c r="M1420" s="247"/>
      <c r="N1420" s="247"/>
      <c r="O1420" s="247"/>
      <c r="P1420" s="247"/>
      <c r="Q1420" s="247"/>
      <c r="R1420" s="246" t="e">
        <f>IF(L1420="nio",0,IF(L1420&gt;0,L1420*J1420/X1420,0))*VLOOKUP(B1420,'2-Kosten per locatie'!$A$14:$C$56,3,FALSE)</f>
        <v>#DIV/0!</v>
      </c>
      <c r="S1420" s="246">
        <f>IF(L1420="nio",0,IF(M1420&gt;0,M1420*J1420/Y1420,0))*VLOOKUP(B1420,'2-Kosten per locatie'!$A$14:$C$56,3,FALSE)</f>
        <v>0</v>
      </c>
      <c r="T1420" s="246">
        <f>IF(L1420="nio",0,IF(N1420&gt;0,N1420*J1420/Z1420,0))*VLOOKUP(B1420,'2-Kosten per locatie'!$A$14:$C$56,3,FALSE)</f>
        <v>0</v>
      </c>
      <c r="U1420" s="246">
        <f>IF(L1420="nio",0,IF(O1420&gt;0,O1420*J1420/AA1420,0))*VLOOKUP(B1420,'2-Kosten per locatie'!$A$14:$C$56,3,FALSE)</f>
        <v>0</v>
      </c>
      <c r="V1420" s="246">
        <f>IF(L1420="nio",0,IF(P1420&gt;0,P1420*J1420/Z1420,0))*VLOOKUP(B1420,'2-Kosten per locatie'!$A$14:$C$56,3,FALSE)</f>
        <v>0</v>
      </c>
      <c r="W1420" s="246">
        <f>IF(L1420="nio",0,IF(Q1420&gt;0,Q1420*J1420/AA1420,0))*VLOOKUP(B1420,'2-Kosten per locatie'!$A$14:$C$56,3,FALSE)</f>
        <v>0</v>
      </c>
      <c r="X1420" s="337">
        <f>IF(L1420="nio",0,IF(L1420&gt;0,VLOOKUP(H1420,'3-Productie normen'!A:L,VLOOKUP(L1420,'3-Productie normen'!$B$35:$C$38,2,FALSE),FALSE)))</f>
        <v>0</v>
      </c>
      <c r="Y1420" s="337">
        <f t="shared" si="295"/>
        <v>0</v>
      </c>
      <c r="Z1420" s="337">
        <f t="shared" si="296"/>
        <v>0</v>
      </c>
      <c r="AA1420" s="337">
        <f t="shared" si="297"/>
        <v>0</v>
      </c>
      <c r="AB1420" s="338" t="str">
        <f>VLOOKUP(H1420,'3-Productie normen'!A:O,12,FALSE)</f>
        <v>B</v>
      </c>
      <c r="AC1420" s="338"/>
      <c r="AE1420" s="339">
        <f t="shared" si="298"/>
        <v>1874.25</v>
      </c>
    </row>
    <row r="1421" spans="1:31" ht="14.1" customHeight="1">
      <c r="A1421" s="71">
        <v>1421</v>
      </c>
      <c r="B1421" s="298" t="s">
        <v>93</v>
      </c>
      <c r="C1421" s="298" t="s">
        <v>93</v>
      </c>
      <c r="D1421" s="538" t="s">
        <v>1239</v>
      </c>
      <c r="E1421" s="334" t="s">
        <v>1458</v>
      </c>
      <c r="F1421" s="513"/>
      <c r="G1421" s="314" t="s">
        <v>310</v>
      </c>
      <c r="H1421" s="314" t="s">
        <v>128</v>
      </c>
      <c r="I1421" s="69" t="s">
        <v>225</v>
      </c>
      <c r="J1421" s="341">
        <v>30.98</v>
      </c>
      <c r="K1421" s="336">
        <f t="shared" si="294"/>
        <v>255</v>
      </c>
      <c r="L1421" s="247">
        <v>255</v>
      </c>
      <c r="M1421" s="247"/>
      <c r="N1421" s="247"/>
      <c r="O1421" s="247"/>
      <c r="P1421" s="247"/>
      <c r="Q1421" s="247"/>
      <c r="R1421" s="246" t="e">
        <f>IF(L1421="nio",0,IF(L1421&gt;0,L1421*J1421/X1421,0))*VLOOKUP(B1421,'2-Kosten per locatie'!$A$14:$C$56,3,FALSE)</f>
        <v>#DIV/0!</v>
      </c>
      <c r="S1421" s="246">
        <f>IF(L1421="nio",0,IF(M1421&gt;0,M1421*J1421/Y1421,0))*VLOOKUP(B1421,'2-Kosten per locatie'!$A$14:$C$56,3,FALSE)</f>
        <v>0</v>
      </c>
      <c r="T1421" s="246">
        <f>IF(L1421="nio",0,IF(N1421&gt;0,N1421*J1421/Z1421,0))*VLOOKUP(B1421,'2-Kosten per locatie'!$A$14:$C$56,3,FALSE)</f>
        <v>0</v>
      </c>
      <c r="U1421" s="246">
        <f>IF(L1421="nio",0,IF(O1421&gt;0,O1421*J1421/AA1421,0))*VLOOKUP(B1421,'2-Kosten per locatie'!$A$14:$C$56,3,FALSE)</f>
        <v>0</v>
      </c>
      <c r="V1421" s="246">
        <f>IF(L1421="nio",0,IF(P1421&gt;0,P1421*J1421/Z1421,0))*VLOOKUP(B1421,'2-Kosten per locatie'!$A$14:$C$56,3,FALSE)</f>
        <v>0</v>
      </c>
      <c r="W1421" s="246">
        <f>IF(L1421="nio",0,IF(Q1421&gt;0,Q1421*J1421/AA1421,0))*VLOOKUP(B1421,'2-Kosten per locatie'!$A$14:$C$56,3,FALSE)</f>
        <v>0</v>
      </c>
      <c r="X1421" s="337">
        <f>IF(L1421="nio",0,IF(L1421&gt;0,VLOOKUP(H1421,'3-Productie normen'!A:L,VLOOKUP(L1421,'3-Productie normen'!$B$35:$C$38,2,FALSE),FALSE)))</f>
        <v>0</v>
      </c>
      <c r="Y1421" s="337">
        <f t="shared" si="295"/>
        <v>0</v>
      </c>
      <c r="Z1421" s="337">
        <f t="shared" si="296"/>
        <v>0</v>
      </c>
      <c r="AA1421" s="337">
        <f t="shared" si="297"/>
        <v>0</v>
      </c>
      <c r="AB1421" s="338" t="str">
        <f>VLOOKUP(H1421,'3-Productie normen'!A:O,12,FALSE)</f>
        <v>B</v>
      </c>
      <c r="AC1421" s="338"/>
      <c r="AE1421" s="339">
        <f t="shared" si="298"/>
        <v>7899.9000000000005</v>
      </c>
    </row>
    <row r="1422" spans="1:31" ht="14.1" customHeight="1">
      <c r="A1422" s="71">
        <v>1422</v>
      </c>
      <c r="B1422" s="298" t="s">
        <v>93</v>
      </c>
      <c r="C1422" s="298" t="s">
        <v>93</v>
      </c>
      <c r="D1422" s="538" t="s">
        <v>1239</v>
      </c>
      <c r="E1422" s="334" t="s">
        <v>1459</v>
      </c>
      <c r="F1422" s="513"/>
      <c r="G1422" s="314" t="s">
        <v>310</v>
      </c>
      <c r="H1422" s="314" t="s">
        <v>128</v>
      </c>
      <c r="I1422" s="69" t="s">
        <v>225</v>
      </c>
      <c r="J1422" s="341">
        <v>18.670000000000002</v>
      </c>
      <c r="K1422" s="336">
        <f t="shared" si="294"/>
        <v>255</v>
      </c>
      <c r="L1422" s="247">
        <v>255</v>
      </c>
      <c r="M1422" s="247"/>
      <c r="N1422" s="247"/>
      <c r="O1422" s="247"/>
      <c r="P1422" s="247"/>
      <c r="Q1422" s="247"/>
      <c r="R1422" s="246" t="e">
        <f>IF(L1422="nio",0,IF(L1422&gt;0,L1422*J1422/X1422,0))*VLOOKUP(B1422,'2-Kosten per locatie'!$A$14:$C$56,3,FALSE)</f>
        <v>#DIV/0!</v>
      </c>
      <c r="S1422" s="246">
        <f>IF(L1422="nio",0,IF(M1422&gt;0,M1422*J1422/Y1422,0))*VLOOKUP(B1422,'2-Kosten per locatie'!$A$14:$C$56,3,FALSE)</f>
        <v>0</v>
      </c>
      <c r="T1422" s="246">
        <f>IF(L1422="nio",0,IF(N1422&gt;0,N1422*J1422/Z1422,0))*VLOOKUP(B1422,'2-Kosten per locatie'!$A$14:$C$56,3,FALSE)</f>
        <v>0</v>
      </c>
      <c r="U1422" s="246">
        <f>IF(L1422="nio",0,IF(O1422&gt;0,O1422*J1422/AA1422,0))*VLOOKUP(B1422,'2-Kosten per locatie'!$A$14:$C$56,3,FALSE)</f>
        <v>0</v>
      </c>
      <c r="V1422" s="246">
        <f>IF(L1422="nio",0,IF(P1422&gt;0,P1422*J1422/Z1422,0))*VLOOKUP(B1422,'2-Kosten per locatie'!$A$14:$C$56,3,FALSE)</f>
        <v>0</v>
      </c>
      <c r="W1422" s="246">
        <f>IF(L1422="nio",0,IF(Q1422&gt;0,Q1422*J1422/AA1422,0))*VLOOKUP(B1422,'2-Kosten per locatie'!$A$14:$C$56,3,FALSE)</f>
        <v>0</v>
      </c>
      <c r="X1422" s="337">
        <f>IF(L1422="nio",0,IF(L1422&gt;0,VLOOKUP(H1422,'3-Productie normen'!A:L,VLOOKUP(L1422,'3-Productie normen'!$B$35:$C$38,2,FALSE),FALSE)))</f>
        <v>0</v>
      </c>
      <c r="Y1422" s="337">
        <f t="shared" si="295"/>
        <v>0</v>
      </c>
      <c r="Z1422" s="337">
        <f t="shared" si="296"/>
        <v>0</v>
      </c>
      <c r="AA1422" s="337">
        <f t="shared" si="297"/>
        <v>0</v>
      </c>
      <c r="AB1422" s="338" t="str">
        <f>VLOOKUP(H1422,'3-Productie normen'!A:O,12,FALSE)</f>
        <v>B</v>
      </c>
      <c r="AC1422" s="338"/>
      <c r="AE1422" s="339">
        <f t="shared" si="298"/>
        <v>4760.8500000000004</v>
      </c>
    </row>
    <row r="1423" spans="1:31" ht="14.1" customHeight="1">
      <c r="A1423" s="71">
        <v>1423</v>
      </c>
      <c r="B1423" s="298" t="s">
        <v>93</v>
      </c>
      <c r="C1423" s="298" t="s">
        <v>93</v>
      </c>
      <c r="D1423" s="538" t="s">
        <v>1239</v>
      </c>
      <c r="E1423" s="334" t="s">
        <v>1460</v>
      </c>
      <c r="F1423" s="513"/>
      <c r="G1423" s="314" t="s">
        <v>310</v>
      </c>
      <c r="H1423" s="314" t="s">
        <v>128</v>
      </c>
      <c r="I1423" s="69" t="s">
        <v>225</v>
      </c>
      <c r="J1423" s="341">
        <v>18.89</v>
      </c>
      <c r="K1423" s="336">
        <f t="shared" si="294"/>
        <v>255</v>
      </c>
      <c r="L1423" s="247">
        <v>255</v>
      </c>
      <c r="M1423" s="247"/>
      <c r="N1423" s="247"/>
      <c r="O1423" s="247"/>
      <c r="P1423" s="247"/>
      <c r="Q1423" s="247"/>
      <c r="R1423" s="246" t="e">
        <f>IF(L1423="nio",0,IF(L1423&gt;0,L1423*J1423/X1423,0))*VLOOKUP(B1423,'2-Kosten per locatie'!$A$14:$C$56,3,FALSE)</f>
        <v>#DIV/0!</v>
      </c>
      <c r="S1423" s="246">
        <f>IF(L1423="nio",0,IF(M1423&gt;0,M1423*J1423/Y1423,0))*VLOOKUP(B1423,'2-Kosten per locatie'!$A$14:$C$56,3,FALSE)</f>
        <v>0</v>
      </c>
      <c r="T1423" s="246">
        <f>IF(L1423="nio",0,IF(N1423&gt;0,N1423*J1423/Z1423,0))*VLOOKUP(B1423,'2-Kosten per locatie'!$A$14:$C$56,3,FALSE)</f>
        <v>0</v>
      </c>
      <c r="U1423" s="246">
        <f>IF(L1423="nio",0,IF(O1423&gt;0,O1423*J1423/AA1423,0))*VLOOKUP(B1423,'2-Kosten per locatie'!$A$14:$C$56,3,FALSE)</f>
        <v>0</v>
      </c>
      <c r="V1423" s="246">
        <f>IF(L1423="nio",0,IF(P1423&gt;0,P1423*J1423/Z1423,0))*VLOOKUP(B1423,'2-Kosten per locatie'!$A$14:$C$56,3,FALSE)</f>
        <v>0</v>
      </c>
      <c r="W1423" s="246">
        <f>IF(L1423="nio",0,IF(Q1423&gt;0,Q1423*J1423/AA1423,0))*VLOOKUP(B1423,'2-Kosten per locatie'!$A$14:$C$56,3,FALSE)</f>
        <v>0</v>
      </c>
      <c r="X1423" s="337">
        <f>IF(L1423="nio",0,IF(L1423&gt;0,VLOOKUP(H1423,'3-Productie normen'!A:L,VLOOKUP(L1423,'3-Productie normen'!$B$35:$C$38,2,FALSE),FALSE)))</f>
        <v>0</v>
      </c>
      <c r="Y1423" s="337">
        <f t="shared" si="295"/>
        <v>0</v>
      </c>
      <c r="Z1423" s="337">
        <f t="shared" si="296"/>
        <v>0</v>
      </c>
      <c r="AA1423" s="337">
        <f t="shared" si="297"/>
        <v>0</v>
      </c>
      <c r="AB1423" s="338" t="str">
        <f>VLOOKUP(H1423,'3-Productie normen'!A:O,12,FALSE)</f>
        <v>B</v>
      </c>
      <c r="AC1423" s="338"/>
      <c r="AE1423" s="339">
        <f t="shared" si="298"/>
        <v>4816.95</v>
      </c>
    </row>
    <row r="1424" spans="1:31" ht="14.1" customHeight="1">
      <c r="A1424" s="71">
        <v>1424</v>
      </c>
      <c r="B1424" s="298" t="s">
        <v>93</v>
      </c>
      <c r="C1424" s="298" t="s">
        <v>93</v>
      </c>
      <c r="D1424" s="538" t="s">
        <v>1239</v>
      </c>
      <c r="E1424" s="334" t="s">
        <v>1461</v>
      </c>
      <c r="F1424" s="513"/>
      <c r="G1424" s="314" t="s">
        <v>310</v>
      </c>
      <c r="H1424" s="314" t="s">
        <v>128</v>
      </c>
      <c r="I1424" s="69" t="s">
        <v>225</v>
      </c>
      <c r="J1424" s="341">
        <v>53.19</v>
      </c>
      <c r="K1424" s="336">
        <f t="shared" si="294"/>
        <v>255</v>
      </c>
      <c r="L1424" s="247">
        <v>255</v>
      </c>
      <c r="M1424" s="247"/>
      <c r="N1424" s="247"/>
      <c r="O1424" s="247"/>
      <c r="P1424" s="247"/>
      <c r="Q1424" s="247"/>
      <c r="R1424" s="246" t="e">
        <f>IF(L1424="nio",0,IF(L1424&gt;0,L1424*J1424/X1424,0))*VLOOKUP(B1424,'2-Kosten per locatie'!$A$14:$C$56,3,FALSE)</f>
        <v>#DIV/0!</v>
      </c>
      <c r="S1424" s="246">
        <f>IF(L1424="nio",0,IF(M1424&gt;0,M1424*J1424/Y1424,0))*VLOOKUP(B1424,'2-Kosten per locatie'!$A$14:$C$56,3,FALSE)</f>
        <v>0</v>
      </c>
      <c r="T1424" s="246">
        <f>IF(L1424="nio",0,IF(N1424&gt;0,N1424*J1424/Z1424,0))*VLOOKUP(B1424,'2-Kosten per locatie'!$A$14:$C$56,3,FALSE)</f>
        <v>0</v>
      </c>
      <c r="U1424" s="246">
        <f>IF(L1424="nio",0,IF(O1424&gt;0,O1424*J1424/AA1424,0))*VLOOKUP(B1424,'2-Kosten per locatie'!$A$14:$C$56,3,FALSE)</f>
        <v>0</v>
      </c>
      <c r="V1424" s="246">
        <f>IF(L1424="nio",0,IF(P1424&gt;0,P1424*J1424/Z1424,0))*VLOOKUP(B1424,'2-Kosten per locatie'!$A$14:$C$56,3,FALSE)</f>
        <v>0</v>
      </c>
      <c r="W1424" s="246">
        <f>IF(L1424="nio",0,IF(Q1424&gt;0,Q1424*J1424/AA1424,0))*VLOOKUP(B1424,'2-Kosten per locatie'!$A$14:$C$56,3,FALSE)</f>
        <v>0</v>
      </c>
      <c r="X1424" s="337">
        <f>IF(L1424="nio",0,IF(L1424&gt;0,VLOOKUP(H1424,'3-Productie normen'!A:L,VLOOKUP(L1424,'3-Productie normen'!$B$35:$C$38,2,FALSE),FALSE)))</f>
        <v>0</v>
      </c>
      <c r="Y1424" s="337">
        <f t="shared" si="295"/>
        <v>0</v>
      </c>
      <c r="Z1424" s="337">
        <f t="shared" si="296"/>
        <v>0</v>
      </c>
      <c r="AA1424" s="337">
        <f t="shared" si="297"/>
        <v>0</v>
      </c>
      <c r="AB1424" s="338" t="str">
        <f>VLOOKUP(H1424,'3-Productie normen'!A:O,12,FALSE)</f>
        <v>B</v>
      </c>
      <c r="AC1424" s="338"/>
      <c r="AE1424" s="339">
        <f t="shared" si="298"/>
        <v>13563.449999999999</v>
      </c>
    </row>
    <row r="1425" spans="1:31" ht="14.1" customHeight="1">
      <c r="A1425" s="71">
        <v>1425</v>
      </c>
      <c r="B1425" s="298" t="s">
        <v>93</v>
      </c>
      <c r="C1425" s="298" t="s">
        <v>93</v>
      </c>
      <c r="D1425" s="538" t="s">
        <v>1239</v>
      </c>
      <c r="E1425" s="334" t="s">
        <v>1462</v>
      </c>
      <c r="F1425" s="513"/>
      <c r="G1425" s="314" t="s">
        <v>310</v>
      </c>
      <c r="H1425" s="314" t="s">
        <v>128</v>
      </c>
      <c r="I1425" s="69" t="s">
        <v>225</v>
      </c>
      <c r="J1425" s="341">
        <v>22.92</v>
      </c>
      <c r="K1425" s="336">
        <f t="shared" si="294"/>
        <v>255</v>
      </c>
      <c r="L1425" s="247">
        <v>255</v>
      </c>
      <c r="M1425" s="247"/>
      <c r="N1425" s="247"/>
      <c r="O1425" s="247"/>
      <c r="P1425" s="247"/>
      <c r="Q1425" s="247"/>
      <c r="R1425" s="246" t="e">
        <f>IF(L1425="nio",0,IF(L1425&gt;0,L1425*J1425/X1425,0))*VLOOKUP(B1425,'2-Kosten per locatie'!$A$14:$C$56,3,FALSE)</f>
        <v>#DIV/0!</v>
      </c>
      <c r="S1425" s="246">
        <f>IF(L1425="nio",0,IF(M1425&gt;0,M1425*J1425/Y1425,0))*VLOOKUP(B1425,'2-Kosten per locatie'!$A$14:$C$56,3,FALSE)</f>
        <v>0</v>
      </c>
      <c r="T1425" s="246">
        <f>IF(L1425="nio",0,IF(N1425&gt;0,N1425*J1425/Z1425,0))*VLOOKUP(B1425,'2-Kosten per locatie'!$A$14:$C$56,3,FALSE)</f>
        <v>0</v>
      </c>
      <c r="U1425" s="246">
        <f>IF(L1425="nio",0,IF(O1425&gt;0,O1425*J1425/AA1425,0))*VLOOKUP(B1425,'2-Kosten per locatie'!$A$14:$C$56,3,FALSE)</f>
        <v>0</v>
      </c>
      <c r="V1425" s="246">
        <f>IF(L1425="nio",0,IF(P1425&gt;0,P1425*J1425/Z1425,0))*VLOOKUP(B1425,'2-Kosten per locatie'!$A$14:$C$56,3,FALSE)</f>
        <v>0</v>
      </c>
      <c r="W1425" s="246">
        <f>IF(L1425="nio",0,IF(Q1425&gt;0,Q1425*J1425/AA1425,0))*VLOOKUP(B1425,'2-Kosten per locatie'!$A$14:$C$56,3,FALSE)</f>
        <v>0</v>
      </c>
      <c r="X1425" s="337">
        <f>IF(L1425="nio",0,IF(L1425&gt;0,VLOOKUP(H1425,'3-Productie normen'!A:L,VLOOKUP(L1425,'3-Productie normen'!$B$35:$C$38,2,FALSE),FALSE)))</f>
        <v>0</v>
      </c>
      <c r="Y1425" s="337">
        <f t="shared" si="295"/>
        <v>0</v>
      </c>
      <c r="Z1425" s="337">
        <f t="shared" si="296"/>
        <v>0</v>
      </c>
      <c r="AA1425" s="337">
        <f t="shared" si="297"/>
        <v>0</v>
      </c>
      <c r="AB1425" s="338" t="str">
        <f>VLOOKUP(H1425,'3-Productie normen'!A:O,12,FALSE)</f>
        <v>B</v>
      </c>
      <c r="AC1425" s="338"/>
      <c r="AE1425" s="339">
        <f t="shared" si="298"/>
        <v>5844.6</v>
      </c>
    </row>
    <row r="1426" spans="1:31" ht="14.1" customHeight="1">
      <c r="A1426" s="71">
        <v>1426</v>
      </c>
      <c r="B1426" s="298" t="s">
        <v>93</v>
      </c>
      <c r="C1426" s="298" t="s">
        <v>93</v>
      </c>
      <c r="D1426" s="538" t="s">
        <v>1239</v>
      </c>
      <c r="E1426" s="334" t="s">
        <v>1463</v>
      </c>
      <c r="F1426" s="513"/>
      <c r="G1426" s="314" t="s">
        <v>633</v>
      </c>
      <c r="H1426" s="314" t="s">
        <v>145</v>
      </c>
      <c r="I1426" s="69" t="s">
        <v>225</v>
      </c>
      <c r="J1426" s="341">
        <v>17.329999999999998</v>
      </c>
      <c r="K1426" s="336">
        <f t="shared" si="294"/>
        <v>255</v>
      </c>
      <c r="L1426" s="247">
        <v>255</v>
      </c>
      <c r="M1426" s="247"/>
      <c r="N1426" s="247"/>
      <c r="O1426" s="247"/>
      <c r="P1426" s="247"/>
      <c r="Q1426" s="247"/>
      <c r="R1426" s="246" t="e">
        <f>IF(L1426="nio",0,IF(L1426&gt;0,L1426*J1426/X1426,0))*VLOOKUP(B1426,'2-Kosten per locatie'!$A$14:$C$56,3,FALSE)</f>
        <v>#DIV/0!</v>
      </c>
      <c r="S1426" s="246">
        <f>IF(L1426="nio",0,IF(M1426&gt;0,M1426*J1426/Y1426,0))*VLOOKUP(B1426,'2-Kosten per locatie'!$A$14:$C$56,3,FALSE)</f>
        <v>0</v>
      </c>
      <c r="T1426" s="246">
        <f>IF(L1426="nio",0,IF(N1426&gt;0,N1426*J1426/Z1426,0))*VLOOKUP(B1426,'2-Kosten per locatie'!$A$14:$C$56,3,FALSE)</f>
        <v>0</v>
      </c>
      <c r="U1426" s="246">
        <f>IF(L1426="nio",0,IF(O1426&gt;0,O1426*J1426/AA1426,0))*VLOOKUP(B1426,'2-Kosten per locatie'!$A$14:$C$56,3,FALSE)</f>
        <v>0</v>
      </c>
      <c r="V1426" s="246">
        <f>IF(L1426="nio",0,IF(P1426&gt;0,P1426*J1426/Z1426,0))*VLOOKUP(B1426,'2-Kosten per locatie'!$A$14:$C$56,3,FALSE)</f>
        <v>0</v>
      </c>
      <c r="W1426" s="246">
        <f>IF(L1426="nio",0,IF(Q1426&gt;0,Q1426*J1426/AA1426,0))*VLOOKUP(B1426,'2-Kosten per locatie'!$A$14:$C$56,3,FALSE)</f>
        <v>0</v>
      </c>
      <c r="X1426" s="337">
        <f>IF(L1426="nio",0,IF(L1426&gt;0,VLOOKUP(H1426,'3-Productie normen'!A:L,VLOOKUP(L1426,'3-Productie normen'!$B$35:$C$38,2,FALSE),FALSE)))</f>
        <v>0</v>
      </c>
      <c r="Y1426" s="337">
        <f t="shared" si="295"/>
        <v>0</v>
      </c>
      <c r="Z1426" s="337">
        <f t="shared" si="296"/>
        <v>0</v>
      </c>
      <c r="AA1426" s="337">
        <f t="shared" si="297"/>
        <v>0</v>
      </c>
      <c r="AB1426" s="338" t="str">
        <f>VLOOKUP(H1426,'3-Productie normen'!A:O,12,FALSE)</f>
        <v>B</v>
      </c>
      <c r="AC1426" s="338"/>
      <c r="AE1426" s="339">
        <f t="shared" si="298"/>
        <v>4419.1499999999996</v>
      </c>
    </row>
    <row r="1427" spans="1:31" ht="14.1" customHeight="1">
      <c r="A1427" s="71">
        <v>1427</v>
      </c>
      <c r="B1427" s="298" t="s">
        <v>93</v>
      </c>
      <c r="C1427" s="298" t="s">
        <v>93</v>
      </c>
      <c r="D1427" s="538" t="s">
        <v>1239</v>
      </c>
      <c r="E1427" s="334" t="s">
        <v>1464</v>
      </c>
      <c r="F1427" s="513"/>
      <c r="G1427" s="314" t="s">
        <v>310</v>
      </c>
      <c r="H1427" s="314" t="s">
        <v>128</v>
      </c>
      <c r="I1427" s="69" t="s">
        <v>225</v>
      </c>
      <c r="J1427" s="341">
        <v>17.32</v>
      </c>
      <c r="K1427" s="336">
        <f t="shared" si="294"/>
        <v>255</v>
      </c>
      <c r="L1427" s="247">
        <v>255</v>
      </c>
      <c r="M1427" s="247"/>
      <c r="N1427" s="247"/>
      <c r="O1427" s="247"/>
      <c r="P1427" s="247"/>
      <c r="Q1427" s="247"/>
      <c r="R1427" s="246" t="e">
        <f>IF(L1427="nio",0,IF(L1427&gt;0,L1427*J1427/X1427,0))*VLOOKUP(B1427,'2-Kosten per locatie'!$A$14:$C$56,3,FALSE)</f>
        <v>#DIV/0!</v>
      </c>
      <c r="S1427" s="246">
        <f>IF(L1427="nio",0,IF(M1427&gt;0,M1427*J1427/Y1427,0))*VLOOKUP(B1427,'2-Kosten per locatie'!$A$14:$C$56,3,FALSE)</f>
        <v>0</v>
      </c>
      <c r="T1427" s="246">
        <f>IF(L1427="nio",0,IF(N1427&gt;0,N1427*J1427/Z1427,0))*VLOOKUP(B1427,'2-Kosten per locatie'!$A$14:$C$56,3,FALSE)</f>
        <v>0</v>
      </c>
      <c r="U1427" s="246">
        <f>IF(L1427="nio",0,IF(O1427&gt;0,O1427*J1427/AA1427,0))*VLOOKUP(B1427,'2-Kosten per locatie'!$A$14:$C$56,3,FALSE)</f>
        <v>0</v>
      </c>
      <c r="V1427" s="246">
        <f>IF(L1427="nio",0,IF(P1427&gt;0,P1427*J1427/Z1427,0))*VLOOKUP(B1427,'2-Kosten per locatie'!$A$14:$C$56,3,FALSE)</f>
        <v>0</v>
      </c>
      <c r="W1427" s="246">
        <f>IF(L1427="nio",0,IF(Q1427&gt;0,Q1427*J1427/AA1427,0))*VLOOKUP(B1427,'2-Kosten per locatie'!$A$14:$C$56,3,FALSE)</f>
        <v>0</v>
      </c>
      <c r="X1427" s="337">
        <f>IF(L1427="nio",0,IF(L1427&gt;0,VLOOKUP(H1427,'3-Productie normen'!A:L,VLOOKUP(L1427,'3-Productie normen'!$B$35:$C$38,2,FALSE),FALSE)))</f>
        <v>0</v>
      </c>
      <c r="Y1427" s="337">
        <f t="shared" si="295"/>
        <v>0</v>
      </c>
      <c r="Z1427" s="337">
        <f t="shared" si="296"/>
        <v>0</v>
      </c>
      <c r="AA1427" s="337">
        <f t="shared" si="297"/>
        <v>0</v>
      </c>
      <c r="AB1427" s="338" t="str">
        <f>VLOOKUP(H1427,'3-Productie normen'!A:O,12,FALSE)</f>
        <v>B</v>
      </c>
      <c r="AC1427" s="338"/>
      <c r="AE1427" s="339">
        <f t="shared" si="298"/>
        <v>4416.6000000000004</v>
      </c>
    </row>
    <row r="1428" spans="1:31" ht="14.1" customHeight="1">
      <c r="A1428" s="71">
        <v>1428</v>
      </c>
      <c r="B1428" s="298" t="s">
        <v>93</v>
      </c>
      <c r="C1428" s="298" t="s">
        <v>93</v>
      </c>
      <c r="D1428" s="538" t="s">
        <v>1239</v>
      </c>
      <c r="E1428" s="334" t="s">
        <v>1465</v>
      </c>
      <c r="F1428" s="513"/>
      <c r="G1428" s="314" t="s">
        <v>301</v>
      </c>
      <c r="H1428" s="317" t="s">
        <v>148</v>
      </c>
      <c r="I1428" s="69"/>
      <c r="J1428" s="341">
        <v>1.69</v>
      </c>
      <c r="K1428" s="336">
        <f t="shared" si="294"/>
        <v>0</v>
      </c>
      <c r="L1428" s="247" t="s">
        <v>199</v>
      </c>
      <c r="M1428" s="247"/>
      <c r="N1428" s="247"/>
      <c r="O1428" s="247"/>
      <c r="P1428" s="247"/>
      <c r="Q1428" s="247"/>
      <c r="R1428" s="246">
        <f>IF(L1428="nio",0,IF(L1428&gt;0,L1428*J1428/X1428,0))*VLOOKUP(B1428,'2-Kosten per locatie'!$A$14:$C$56,3,FALSE)</f>
        <v>0</v>
      </c>
      <c r="S1428" s="246">
        <f>IF(L1428="nio",0,IF(M1428&gt;0,M1428*J1428/Y1428,0))*VLOOKUP(B1428,'2-Kosten per locatie'!$A$14:$C$56,3,FALSE)</f>
        <v>0</v>
      </c>
      <c r="T1428" s="246">
        <f>IF(L1428="nio",0,IF(N1428&gt;0,N1428*J1428/Z1428,0))*VLOOKUP(B1428,'2-Kosten per locatie'!$A$14:$C$56,3,FALSE)</f>
        <v>0</v>
      </c>
      <c r="U1428" s="246">
        <f>IF(L1428="nio",0,IF(O1428&gt;0,O1428*J1428/AA1428,0))*VLOOKUP(B1428,'2-Kosten per locatie'!$A$14:$C$56,3,FALSE)</f>
        <v>0</v>
      </c>
      <c r="V1428" s="246">
        <f>IF(L1428="nio",0,IF(P1428&gt;0,P1428*J1428/Z1428,0))*VLOOKUP(B1428,'2-Kosten per locatie'!$A$14:$C$56,3,FALSE)</f>
        <v>0</v>
      </c>
      <c r="W1428" s="246">
        <f>IF(L1428="nio",0,IF(Q1428&gt;0,Q1428*J1428/AA1428,0))*VLOOKUP(B1428,'2-Kosten per locatie'!$A$14:$C$56,3,FALSE)</f>
        <v>0</v>
      </c>
      <c r="X1428" s="337">
        <f>IF(L1428="nio",0,IF(L1428&gt;0,VLOOKUP(H1428,'3-Productie normen'!A:L,VLOOKUP(L1428,'3-Productie normen'!$B$35:$C$38,2,FALSE),FALSE)))</f>
        <v>0</v>
      </c>
      <c r="Y1428" s="337">
        <f t="shared" si="295"/>
        <v>0</v>
      </c>
      <c r="Z1428" s="337">
        <f t="shared" si="296"/>
        <v>0</v>
      </c>
      <c r="AA1428" s="337">
        <f t="shared" si="297"/>
        <v>0</v>
      </c>
      <c r="AB1428" s="338">
        <f>VLOOKUP(H1428,'3-Productie normen'!A:O,12,FALSE)</f>
        <v>0</v>
      </c>
      <c r="AC1428" s="338"/>
      <c r="AE1428" s="339">
        <f t="shared" si="298"/>
        <v>0</v>
      </c>
    </row>
    <row r="1429" spans="1:31" ht="14.1" customHeight="1">
      <c r="A1429" s="71">
        <v>1429</v>
      </c>
      <c r="B1429" s="298" t="s">
        <v>93</v>
      </c>
      <c r="C1429" s="298" t="s">
        <v>93</v>
      </c>
      <c r="D1429" s="538" t="s">
        <v>1239</v>
      </c>
      <c r="E1429" s="334" t="s">
        <v>1466</v>
      </c>
      <c r="F1429" s="513"/>
      <c r="G1429" s="314" t="s">
        <v>301</v>
      </c>
      <c r="H1429" s="317" t="s">
        <v>148</v>
      </c>
      <c r="I1429" s="69"/>
      <c r="J1429" s="341">
        <v>1.4</v>
      </c>
      <c r="K1429" s="336">
        <f t="shared" si="294"/>
        <v>0</v>
      </c>
      <c r="L1429" s="247" t="s">
        <v>199</v>
      </c>
      <c r="M1429" s="247"/>
      <c r="N1429" s="247"/>
      <c r="O1429" s="247"/>
      <c r="P1429" s="247"/>
      <c r="Q1429" s="247"/>
      <c r="R1429" s="246">
        <f>IF(L1429="nio",0,IF(L1429&gt;0,L1429*J1429/X1429,0))*VLOOKUP(B1429,'2-Kosten per locatie'!$A$14:$C$56,3,FALSE)</f>
        <v>0</v>
      </c>
      <c r="S1429" s="246">
        <f>IF(L1429="nio",0,IF(M1429&gt;0,M1429*J1429/Y1429,0))*VLOOKUP(B1429,'2-Kosten per locatie'!$A$14:$C$56,3,FALSE)</f>
        <v>0</v>
      </c>
      <c r="T1429" s="246">
        <f>IF(L1429="nio",0,IF(N1429&gt;0,N1429*J1429/Z1429,0))*VLOOKUP(B1429,'2-Kosten per locatie'!$A$14:$C$56,3,FALSE)</f>
        <v>0</v>
      </c>
      <c r="U1429" s="246">
        <f>IF(L1429="nio",0,IF(O1429&gt;0,O1429*J1429/AA1429,0))*VLOOKUP(B1429,'2-Kosten per locatie'!$A$14:$C$56,3,FALSE)</f>
        <v>0</v>
      </c>
      <c r="V1429" s="246">
        <f>IF(L1429="nio",0,IF(P1429&gt;0,P1429*J1429/Z1429,0))*VLOOKUP(B1429,'2-Kosten per locatie'!$A$14:$C$56,3,FALSE)</f>
        <v>0</v>
      </c>
      <c r="W1429" s="246">
        <f>IF(L1429="nio",0,IF(Q1429&gt;0,Q1429*J1429/AA1429,0))*VLOOKUP(B1429,'2-Kosten per locatie'!$A$14:$C$56,3,FALSE)</f>
        <v>0</v>
      </c>
      <c r="X1429" s="337">
        <f>IF(L1429="nio",0,IF(L1429&gt;0,VLOOKUP(H1429,'3-Productie normen'!A:L,VLOOKUP(L1429,'3-Productie normen'!$B$35:$C$38,2,FALSE),FALSE)))</f>
        <v>0</v>
      </c>
      <c r="Y1429" s="337">
        <f t="shared" si="295"/>
        <v>0</v>
      </c>
      <c r="Z1429" s="337">
        <f t="shared" si="296"/>
        <v>0</v>
      </c>
      <c r="AA1429" s="337">
        <f t="shared" si="297"/>
        <v>0</v>
      </c>
      <c r="AB1429" s="338">
        <f>VLOOKUP(H1429,'3-Productie normen'!A:O,12,FALSE)</f>
        <v>0</v>
      </c>
      <c r="AC1429" s="338"/>
      <c r="AE1429" s="339">
        <f t="shared" si="298"/>
        <v>0</v>
      </c>
    </row>
    <row r="1430" spans="1:31" ht="14.1" customHeight="1">
      <c r="A1430" s="71">
        <v>1430</v>
      </c>
      <c r="B1430" s="298" t="s">
        <v>93</v>
      </c>
      <c r="C1430" s="298" t="s">
        <v>93</v>
      </c>
      <c r="D1430" s="538" t="s">
        <v>1239</v>
      </c>
      <c r="E1430" s="334" t="s">
        <v>1467</v>
      </c>
      <c r="F1430" s="513"/>
      <c r="G1430" s="314" t="s">
        <v>301</v>
      </c>
      <c r="H1430" s="317" t="s">
        <v>148</v>
      </c>
      <c r="I1430" s="69"/>
      <c r="J1430" s="341">
        <v>1.41</v>
      </c>
      <c r="K1430" s="336">
        <f t="shared" si="294"/>
        <v>0</v>
      </c>
      <c r="L1430" s="247" t="s">
        <v>199</v>
      </c>
      <c r="M1430" s="247"/>
      <c r="N1430" s="247"/>
      <c r="O1430" s="247"/>
      <c r="P1430" s="247"/>
      <c r="Q1430" s="247"/>
      <c r="R1430" s="246">
        <f>IF(L1430="nio",0,IF(L1430&gt;0,L1430*J1430/X1430,0))*VLOOKUP(B1430,'2-Kosten per locatie'!$A$14:$C$56,3,FALSE)</f>
        <v>0</v>
      </c>
      <c r="S1430" s="246">
        <f>IF(L1430="nio",0,IF(M1430&gt;0,M1430*J1430/Y1430,0))*VLOOKUP(B1430,'2-Kosten per locatie'!$A$14:$C$56,3,FALSE)</f>
        <v>0</v>
      </c>
      <c r="T1430" s="246">
        <f>IF(L1430="nio",0,IF(N1430&gt;0,N1430*J1430/Z1430,0))*VLOOKUP(B1430,'2-Kosten per locatie'!$A$14:$C$56,3,FALSE)</f>
        <v>0</v>
      </c>
      <c r="U1430" s="246">
        <f>IF(L1430="nio",0,IF(O1430&gt;0,O1430*J1430/AA1430,0))*VLOOKUP(B1430,'2-Kosten per locatie'!$A$14:$C$56,3,FALSE)</f>
        <v>0</v>
      </c>
      <c r="V1430" s="246">
        <f>IF(L1430="nio",0,IF(P1430&gt;0,P1430*J1430/Z1430,0))*VLOOKUP(B1430,'2-Kosten per locatie'!$A$14:$C$56,3,FALSE)</f>
        <v>0</v>
      </c>
      <c r="W1430" s="246">
        <f>IF(L1430="nio",0,IF(Q1430&gt;0,Q1430*J1430/AA1430,0))*VLOOKUP(B1430,'2-Kosten per locatie'!$A$14:$C$56,3,FALSE)</f>
        <v>0</v>
      </c>
      <c r="X1430" s="337">
        <f>IF(L1430="nio",0,IF(L1430&gt;0,VLOOKUP(H1430,'3-Productie normen'!A:L,VLOOKUP(L1430,'3-Productie normen'!$B$35:$C$38,2,FALSE),FALSE)))</f>
        <v>0</v>
      </c>
      <c r="Y1430" s="337">
        <f t="shared" si="295"/>
        <v>0</v>
      </c>
      <c r="Z1430" s="337">
        <f t="shared" si="296"/>
        <v>0</v>
      </c>
      <c r="AA1430" s="337">
        <f t="shared" si="297"/>
        <v>0</v>
      </c>
      <c r="AB1430" s="338">
        <f>VLOOKUP(H1430,'3-Productie normen'!A:O,12,FALSE)</f>
        <v>0</v>
      </c>
      <c r="AC1430" s="338"/>
      <c r="AE1430" s="339">
        <f t="shared" si="298"/>
        <v>0</v>
      </c>
    </row>
    <row r="1431" spans="1:31" ht="14.1" customHeight="1">
      <c r="A1431" s="71">
        <v>1431</v>
      </c>
      <c r="B1431" s="298" t="s">
        <v>93</v>
      </c>
      <c r="C1431" s="298" t="s">
        <v>93</v>
      </c>
      <c r="D1431" s="538" t="s">
        <v>1239</v>
      </c>
      <c r="E1431" s="334" t="s">
        <v>1468</v>
      </c>
      <c r="F1431" s="513"/>
      <c r="G1431" s="314" t="s">
        <v>301</v>
      </c>
      <c r="H1431" s="317" t="s">
        <v>148</v>
      </c>
      <c r="I1431" s="69"/>
      <c r="J1431" s="341">
        <v>6.2</v>
      </c>
      <c r="K1431" s="336">
        <f t="shared" ref="K1431:K1447" si="299">SUM(L1431:Q1431)</f>
        <v>0</v>
      </c>
      <c r="L1431" s="247" t="s">
        <v>199</v>
      </c>
      <c r="M1431" s="247"/>
      <c r="N1431" s="247"/>
      <c r="O1431" s="247"/>
      <c r="P1431" s="247"/>
      <c r="Q1431" s="247"/>
      <c r="R1431" s="246">
        <f>IF(L1431="nio",0,IF(L1431&gt;0,L1431*J1431/X1431,0))*VLOOKUP(B1431,'2-Kosten per locatie'!$A$14:$C$56,3,FALSE)</f>
        <v>0</v>
      </c>
      <c r="S1431" s="246">
        <f>IF(L1431="nio",0,IF(M1431&gt;0,M1431*J1431/Y1431,0))*VLOOKUP(B1431,'2-Kosten per locatie'!$A$14:$C$56,3,FALSE)</f>
        <v>0</v>
      </c>
      <c r="T1431" s="246">
        <f>IF(L1431="nio",0,IF(N1431&gt;0,N1431*J1431/Z1431,0))*VLOOKUP(B1431,'2-Kosten per locatie'!$A$14:$C$56,3,FALSE)</f>
        <v>0</v>
      </c>
      <c r="U1431" s="246">
        <f>IF(L1431="nio",0,IF(O1431&gt;0,O1431*J1431/AA1431,0))*VLOOKUP(B1431,'2-Kosten per locatie'!$A$14:$C$56,3,FALSE)</f>
        <v>0</v>
      </c>
      <c r="V1431" s="246">
        <f>IF(L1431="nio",0,IF(P1431&gt;0,P1431*J1431/Z1431,0))*VLOOKUP(B1431,'2-Kosten per locatie'!$A$14:$C$56,3,FALSE)</f>
        <v>0</v>
      </c>
      <c r="W1431" s="246">
        <f>IF(L1431="nio",0,IF(Q1431&gt;0,Q1431*J1431/AA1431,0))*VLOOKUP(B1431,'2-Kosten per locatie'!$A$14:$C$56,3,FALSE)</f>
        <v>0</v>
      </c>
      <c r="X1431" s="337">
        <f>IF(L1431="nio",0,IF(L1431&gt;0,VLOOKUP(H1431,'3-Productie normen'!A:L,VLOOKUP(L1431,'3-Productie normen'!$B$35:$C$38,2,FALSE),FALSE)))</f>
        <v>0</v>
      </c>
      <c r="Y1431" s="337">
        <f t="shared" si="295"/>
        <v>0</v>
      </c>
      <c r="Z1431" s="337">
        <f t="shared" si="296"/>
        <v>0</v>
      </c>
      <c r="AA1431" s="337">
        <f t="shared" si="297"/>
        <v>0</v>
      </c>
      <c r="AB1431" s="338">
        <f>VLOOKUP(H1431,'3-Productie normen'!A:O,12,FALSE)</f>
        <v>0</v>
      </c>
      <c r="AC1431" s="338"/>
      <c r="AE1431" s="339">
        <f t="shared" si="298"/>
        <v>0</v>
      </c>
    </row>
    <row r="1432" spans="1:31" ht="14.1" customHeight="1">
      <c r="A1432" s="71">
        <v>1432</v>
      </c>
      <c r="B1432" s="298" t="s">
        <v>93</v>
      </c>
      <c r="C1432" s="298" t="s">
        <v>93</v>
      </c>
      <c r="D1432" s="538" t="s">
        <v>1239</v>
      </c>
      <c r="E1432" s="334" t="s">
        <v>1469</v>
      </c>
      <c r="F1432" s="513"/>
      <c r="G1432" s="314" t="s">
        <v>291</v>
      </c>
      <c r="H1432" s="314" t="s">
        <v>135</v>
      </c>
      <c r="I1432" s="69" t="s">
        <v>225</v>
      </c>
      <c r="J1432" s="341">
        <v>3.45</v>
      </c>
      <c r="K1432" s="336">
        <f t="shared" si="299"/>
        <v>255</v>
      </c>
      <c r="L1432" s="247">
        <v>255</v>
      </c>
      <c r="M1432" s="247"/>
      <c r="N1432" s="247"/>
      <c r="O1432" s="247"/>
      <c r="P1432" s="247"/>
      <c r="Q1432" s="247"/>
      <c r="R1432" s="246" t="e">
        <f>IF(L1432="nio",0,IF(L1432&gt;0,L1432*J1432/X1432,0))*VLOOKUP(B1432,'2-Kosten per locatie'!$A$14:$C$56,3,FALSE)</f>
        <v>#DIV/0!</v>
      </c>
      <c r="S1432" s="246">
        <f>IF(L1432="nio",0,IF(M1432&gt;0,M1432*J1432/Y1432,0))*VLOOKUP(B1432,'2-Kosten per locatie'!$A$14:$C$56,3,FALSE)</f>
        <v>0</v>
      </c>
      <c r="T1432" s="246">
        <f>IF(L1432="nio",0,IF(N1432&gt;0,N1432*J1432/Z1432,0))*VLOOKUP(B1432,'2-Kosten per locatie'!$A$14:$C$56,3,FALSE)</f>
        <v>0</v>
      </c>
      <c r="U1432" s="246">
        <f>IF(L1432="nio",0,IF(O1432&gt;0,O1432*J1432/AA1432,0))*VLOOKUP(B1432,'2-Kosten per locatie'!$A$14:$C$56,3,FALSE)</f>
        <v>0</v>
      </c>
      <c r="V1432" s="246">
        <f>IF(L1432="nio",0,IF(P1432&gt;0,P1432*J1432/Z1432,0))*VLOOKUP(B1432,'2-Kosten per locatie'!$A$14:$C$56,3,FALSE)</f>
        <v>0</v>
      </c>
      <c r="W1432" s="246">
        <f>IF(L1432="nio",0,IF(Q1432&gt;0,Q1432*J1432/AA1432,0))*VLOOKUP(B1432,'2-Kosten per locatie'!$A$14:$C$56,3,FALSE)</f>
        <v>0</v>
      </c>
      <c r="X1432" s="337">
        <f>IF(L1432="nio",0,IF(L1432&gt;0,VLOOKUP(H1432,'3-Productie normen'!A:L,VLOOKUP(L1432,'3-Productie normen'!$B$35:$C$38,2,FALSE),FALSE)))</f>
        <v>0</v>
      </c>
      <c r="Y1432" s="337">
        <f t="shared" ref="Y1432:Y1447" si="300">IF(M1432&gt;0,X1432*$Y$8,0)</f>
        <v>0</v>
      </c>
      <c r="Z1432" s="337">
        <f t="shared" ref="Z1432:Z1447" si="301">IF((OR(N1432&gt;0,P1432&gt;0)),X1432*$Z$8,0)</f>
        <v>0</v>
      </c>
      <c r="AA1432" s="337">
        <f t="shared" ref="AA1432:AA1447" si="302">IF((OR(O1432&gt;0,Q1432&gt;0)),X1432*$AA$8,0)</f>
        <v>0</v>
      </c>
      <c r="AB1432" s="338" t="str">
        <f>VLOOKUP(H1432,'3-Productie normen'!A:O,12,FALSE)</f>
        <v>V</v>
      </c>
      <c r="AC1432" s="338"/>
      <c r="AE1432" s="339">
        <f t="shared" ref="AE1432:AE1447" si="303">K1432*J1432</f>
        <v>879.75</v>
      </c>
    </row>
    <row r="1433" spans="1:31" ht="14.1" customHeight="1">
      <c r="A1433" s="71">
        <v>1433</v>
      </c>
      <c r="B1433" s="298" t="s">
        <v>93</v>
      </c>
      <c r="C1433" s="298" t="s">
        <v>93</v>
      </c>
      <c r="D1433" s="538" t="s">
        <v>1239</v>
      </c>
      <c r="E1433" s="334" t="s">
        <v>1470</v>
      </c>
      <c r="F1433" s="513"/>
      <c r="G1433" s="314" t="s">
        <v>310</v>
      </c>
      <c r="H1433" s="314" t="s">
        <v>128</v>
      </c>
      <c r="I1433" s="69" t="s">
        <v>225</v>
      </c>
      <c r="J1433" s="341">
        <v>32.630000000000003</v>
      </c>
      <c r="K1433" s="336">
        <f t="shared" si="299"/>
        <v>255</v>
      </c>
      <c r="L1433" s="247">
        <v>255</v>
      </c>
      <c r="M1433" s="247"/>
      <c r="N1433" s="247"/>
      <c r="O1433" s="247"/>
      <c r="P1433" s="247"/>
      <c r="Q1433" s="247"/>
      <c r="R1433" s="246" t="e">
        <f>IF(L1433="nio",0,IF(L1433&gt;0,L1433*J1433/X1433,0))*VLOOKUP(B1433,'2-Kosten per locatie'!$A$14:$C$56,3,FALSE)</f>
        <v>#DIV/0!</v>
      </c>
      <c r="S1433" s="246">
        <f>IF(L1433="nio",0,IF(M1433&gt;0,M1433*J1433/Y1433,0))*VLOOKUP(B1433,'2-Kosten per locatie'!$A$14:$C$56,3,FALSE)</f>
        <v>0</v>
      </c>
      <c r="T1433" s="246">
        <f>IF(L1433="nio",0,IF(N1433&gt;0,N1433*J1433/Z1433,0))*VLOOKUP(B1433,'2-Kosten per locatie'!$A$14:$C$56,3,FALSE)</f>
        <v>0</v>
      </c>
      <c r="U1433" s="246">
        <f>IF(L1433="nio",0,IF(O1433&gt;0,O1433*J1433/AA1433,0))*VLOOKUP(B1433,'2-Kosten per locatie'!$A$14:$C$56,3,FALSE)</f>
        <v>0</v>
      </c>
      <c r="V1433" s="246">
        <f>IF(L1433="nio",0,IF(P1433&gt;0,P1433*J1433/Z1433,0))*VLOOKUP(B1433,'2-Kosten per locatie'!$A$14:$C$56,3,FALSE)</f>
        <v>0</v>
      </c>
      <c r="W1433" s="246">
        <f>IF(L1433="nio",0,IF(Q1433&gt;0,Q1433*J1433/AA1433,0))*VLOOKUP(B1433,'2-Kosten per locatie'!$A$14:$C$56,3,FALSE)</f>
        <v>0</v>
      </c>
      <c r="X1433" s="337">
        <f>IF(L1433="nio",0,IF(L1433&gt;0,VLOOKUP(H1433,'3-Productie normen'!A:L,VLOOKUP(L1433,'3-Productie normen'!$B$35:$C$38,2,FALSE),FALSE)))</f>
        <v>0</v>
      </c>
      <c r="Y1433" s="337">
        <f t="shared" si="300"/>
        <v>0</v>
      </c>
      <c r="Z1433" s="337">
        <f t="shared" si="301"/>
        <v>0</v>
      </c>
      <c r="AA1433" s="337">
        <f t="shared" si="302"/>
        <v>0</v>
      </c>
      <c r="AB1433" s="338" t="str">
        <f>VLOOKUP(H1433,'3-Productie normen'!A:O,12,FALSE)</f>
        <v>B</v>
      </c>
      <c r="AC1433" s="338"/>
      <c r="AE1433" s="339">
        <f t="shared" si="303"/>
        <v>8320.6500000000015</v>
      </c>
    </row>
    <row r="1434" spans="1:31" ht="14.1" customHeight="1">
      <c r="A1434" s="71">
        <v>1434</v>
      </c>
      <c r="B1434" s="298" t="s">
        <v>93</v>
      </c>
      <c r="C1434" s="298" t="s">
        <v>93</v>
      </c>
      <c r="D1434" s="538" t="s">
        <v>1239</v>
      </c>
      <c r="E1434" s="334" t="s">
        <v>1471</v>
      </c>
      <c r="F1434" s="513"/>
      <c r="G1434" s="314" t="s">
        <v>1422</v>
      </c>
      <c r="H1434" s="298" t="s">
        <v>140</v>
      </c>
      <c r="I1434" s="69" t="s">
        <v>203</v>
      </c>
      <c r="J1434" s="341">
        <v>16.07</v>
      </c>
      <c r="K1434" s="336">
        <f t="shared" si="299"/>
        <v>255</v>
      </c>
      <c r="L1434" s="247">
        <v>255</v>
      </c>
      <c r="M1434" s="247"/>
      <c r="N1434" s="247"/>
      <c r="O1434" s="247"/>
      <c r="P1434" s="247"/>
      <c r="Q1434" s="247"/>
      <c r="R1434" s="246" t="e">
        <f>IF(L1434="nio",0,IF(L1434&gt;0,L1434*J1434/X1434,0))*VLOOKUP(B1434,'2-Kosten per locatie'!$A$14:$C$56,3,FALSE)</f>
        <v>#DIV/0!</v>
      </c>
      <c r="S1434" s="246">
        <f>IF(L1434="nio",0,IF(M1434&gt;0,M1434*J1434/Y1434,0))*VLOOKUP(B1434,'2-Kosten per locatie'!$A$14:$C$56,3,FALSE)</f>
        <v>0</v>
      </c>
      <c r="T1434" s="246">
        <f>IF(L1434="nio",0,IF(N1434&gt;0,N1434*J1434/Z1434,0))*VLOOKUP(B1434,'2-Kosten per locatie'!$A$14:$C$56,3,FALSE)</f>
        <v>0</v>
      </c>
      <c r="U1434" s="246">
        <f>IF(L1434="nio",0,IF(O1434&gt;0,O1434*J1434/AA1434,0))*VLOOKUP(B1434,'2-Kosten per locatie'!$A$14:$C$56,3,FALSE)</f>
        <v>0</v>
      </c>
      <c r="V1434" s="246">
        <f>IF(L1434="nio",0,IF(P1434&gt;0,P1434*J1434/Z1434,0))*VLOOKUP(B1434,'2-Kosten per locatie'!$A$14:$C$56,3,FALSE)</f>
        <v>0</v>
      </c>
      <c r="W1434" s="246">
        <f>IF(L1434="nio",0,IF(Q1434&gt;0,Q1434*J1434/AA1434,0))*VLOOKUP(B1434,'2-Kosten per locatie'!$A$14:$C$56,3,FALSE)</f>
        <v>0</v>
      </c>
      <c r="X1434" s="337">
        <f>IF(L1434="nio",0,IF(L1434&gt;0,VLOOKUP(H1434,'3-Productie normen'!A:L,VLOOKUP(L1434,'3-Productie normen'!$B$35:$C$38,2,FALSE),FALSE)))</f>
        <v>0</v>
      </c>
      <c r="Y1434" s="337">
        <f t="shared" si="300"/>
        <v>0</v>
      </c>
      <c r="Z1434" s="337">
        <f t="shared" si="301"/>
        <v>0</v>
      </c>
      <c r="AA1434" s="337">
        <f t="shared" si="302"/>
        <v>0</v>
      </c>
      <c r="AB1434" s="338" t="str">
        <f>VLOOKUP(H1434,'3-Productie normen'!A:O,12,FALSE)</f>
        <v>V</v>
      </c>
      <c r="AC1434" s="338"/>
      <c r="AE1434" s="339">
        <f t="shared" si="303"/>
        <v>4097.8500000000004</v>
      </c>
    </row>
    <row r="1435" spans="1:31" ht="14.1" customHeight="1">
      <c r="A1435" s="71">
        <v>1435</v>
      </c>
      <c r="B1435" s="298" t="s">
        <v>93</v>
      </c>
      <c r="C1435" s="298" t="s">
        <v>1472</v>
      </c>
      <c r="D1435" s="538" t="s">
        <v>1239</v>
      </c>
      <c r="E1435" s="334" t="s">
        <v>1473</v>
      </c>
      <c r="F1435" s="513"/>
      <c r="G1435" s="314" t="s">
        <v>1474</v>
      </c>
      <c r="H1435" s="314" t="s">
        <v>138</v>
      </c>
      <c r="I1435" s="69" t="s">
        <v>225</v>
      </c>
      <c r="J1435" s="341">
        <v>29.71</v>
      </c>
      <c r="K1435" s="336">
        <f t="shared" si="299"/>
        <v>255</v>
      </c>
      <c r="L1435" s="247">
        <v>255</v>
      </c>
      <c r="M1435" s="247"/>
      <c r="N1435" s="247"/>
      <c r="O1435" s="247"/>
      <c r="P1435" s="247"/>
      <c r="Q1435" s="247"/>
      <c r="R1435" s="246" t="e">
        <f>IF(L1435="nio",0,IF(L1435&gt;0,L1435*J1435/X1435,0))*VLOOKUP(B1435,'2-Kosten per locatie'!$A$14:$C$56,3,FALSE)</f>
        <v>#DIV/0!</v>
      </c>
      <c r="S1435" s="246">
        <f>IF(L1435="nio",0,IF(M1435&gt;0,M1435*J1435/Y1435,0))*VLOOKUP(B1435,'2-Kosten per locatie'!$A$14:$C$56,3,FALSE)</f>
        <v>0</v>
      </c>
      <c r="T1435" s="246">
        <f>IF(L1435="nio",0,IF(N1435&gt;0,N1435*J1435/Z1435,0))*VLOOKUP(B1435,'2-Kosten per locatie'!$A$14:$C$56,3,FALSE)</f>
        <v>0</v>
      </c>
      <c r="U1435" s="246">
        <f>IF(L1435="nio",0,IF(O1435&gt;0,O1435*J1435/AA1435,0))*VLOOKUP(B1435,'2-Kosten per locatie'!$A$14:$C$56,3,FALSE)</f>
        <v>0</v>
      </c>
      <c r="V1435" s="246">
        <f>IF(L1435="nio",0,IF(P1435&gt;0,P1435*J1435/Z1435,0))*VLOOKUP(B1435,'2-Kosten per locatie'!$A$14:$C$56,3,FALSE)</f>
        <v>0</v>
      </c>
      <c r="W1435" s="246">
        <f>IF(L1435="nio",0,IF(Q1435&gt;0,Q1435*J1435/AA1435,0))*VLOOKUP(B1435,'2-Kosten per locatie'!$A$14:$C$56,3,FALSE)</f>
        <v>0</v>
      </c>
      <c r="X1435" s="337">
        <f>IF(L1435="nio",0,IF(L1435&gt;0,VLOOKUP(H1435,'3-Productie normen'!A:L,VLOOKUP(L1435,'3-Productie normen'!$B$35:$C$38,2,FALSE),FALSE)))</f>
        <v>0</v>
      </c>
      <c r="Y1435" s="337">
        <f t="shared" si="300"/>
        <v>0</v>
      </c>
      <c r="Z1435" s="337">
        <f t="shared" si="301"/>
        <v>0</v>
      </c>
      <c r="AA1435" s="337">
        <f t="shared" si="302"/>
        <v>0</v>
      </c>
      <c r="AB1435" s="338" t="str">
        <f>VLOOKUP(H1435,'3-Productie normen'!A:O,12,FALSE)</f>
        <v>V</v>
      </c>
      <c r="AC1435" s="338"/>
      <c r="AE1435" s="339">
        <f t="shared" si="303"/>
        <v>7576.05</v>
      </c>
    </row>
    <row r="1436" spans="1:31" ht="14.1" customHeight="1">
      <c r="A1436" s="71">
        <v>1436</v>
      </c>
      <c r="B1436" s="298" t="s">
        <v>93</v>
      </c>
      <c r="C1436" s="298" t="s">
        <v>1472</v>
      </c>
      <c r="D1436" s="538" t="s">
        <v>1239</v>
      </c>
      <c r="E1436" s="334" t="s">
        <v>1475</v>
      </c>
      <c r="F1436" s="513"/>
      <c r="G1436" s="314" t="s">
        <v>285</v>
      </c>
      <c r="H1436" s="314" t="s">
        <v>141</v>
      </c>
      <c r="I1436" s="69" t="s">
        <v>195</v>
      </c>
      <c r="J1436" s="341">
        <v>20.59</v>
      </c>
      <c r="K1436" s="336">
        <f t="shared" si="299"/>
        <v>510</v>
      </c>
      <c r="L1436" s="247">
        <v>255</v>
      </c>
      <c r="M1436" s="247">
        <v>255</v>
      </c>
      <c r="N1436" s="247"/>
      <c r="O1436" s="247"/>
      <c r="P1436" s="247"/>
      <c r="Q1436" s="247"/>
      <c r="R1436" s="246" t="e">
        <f>IF(L1436="nio",0,IF(L1436&gt;0,L1436*J1436/X1436,0))*VLOOKUP(B1436,'2-Kosten per locatie'!$A$14:$C$56,3,FALSE)</f>
        <v>#DIV/0!</v>
      </c>
      <c r="S1436" s="246" t="e">
        <f>IF(L1436="nio",0,IF(M1436&gt;0,M1436*J1436/Y1436,0))*VLOOKUP(B1436,'2-Kosten per locatie'!$A$14:$C$56,3,FALSE)</f>
        <v>#DIV/0!</v>
      </c>
      <c r="T1436" s="246">
        <f>IF(L1436="nio",0,IF(N1436&gt;0,N1436*J1436/Z1436,0))*VLOOKUP(B1436,'2-Kosten per locatie'!$A$14:$C$56,3,FALSE)</f>
        <v>0</v>
      </c>
      <c r="U1436" s="246">
        <f>IF(L1436="nio",0,IF(O1436&gt;0,O1436*J1436/AA1436,0))*VLOOKUP(B1436,'2-Kosten per locatie'!$A$14:$C$56,3,FALSE)</f>
        <v>0</v>
      </c>
      <c r="V1436" s="246">
        <f>IF(L1436="nio",0,IF(P1436&gt;0,P1436*J1436/Z1436,0))*VLOOKUP(B1436,'2-Kosten per locatie'!$A$14:$C$56,3,FALSE)</f>
        <v>0</v>
      </c>
      <c r="W1436" s="246">
        <f>IF(L1436="nio",0,IF(Q1436&gt;0,Q1436*J1436/AA1436,0))*VLOOKUP(B1436,'2-Kosten per locatie'!$A$14:$C$56,3,FALSE)</f>
        <v>0</v>
      </c>
      <c r="X1436" s="337">
        <f>IF(L1436="nio",0,IF(L1436&gt;0,VLOOKUP(H1436,'3-Productie normen'!A:L,VLOOKUP(L1436,'3-Productie normen'!$B$35:$C$38,2,FALSE),FALSE)))</f>
        <v>0</v>
      </c>
      <c r="Y1436" s="337">
        <f t="shared" si="300"/>
        <v>0</v>
      </c>
      <c r="Z1436" s="337">
        <f t="shared" si="301"/>
        <v>0</v>
      </c>
      <c r="AA1436" s="337">
        <f t="shared" si="302"/>
        <v>0</v>
      </c>
      <c r="AB1436" s="338" t="str">
        <f>VLOOKUP(H1436,'3-Productie normen'!A:O,12,FALSE)</f>
        <v>S</v>
      </c>
      <c r="AC1436" s="338"/>
      <c r="AE1436" s="339">
        <f t="shared" si="303"/>
        <v>10500.9</v>
      </c>
    </row>
    <row r="1437" spans="1:31" ht="14.1" customHeight="1">
      <c r="A1437" s="71">
        <v>1437</v>
      </c>
      <c r="B1437" s="298" t="s">
        <v>93</v>
      </c>
      <c r="C1437" s="298" t="s">
        <v>1472</v>
      </c>
      <c r="D1437" s="538" t="s">
        <v>1239</v>
      </c>
      <c r="E1437" s="334" t="s">
        <v>1476</v>
      </c>
      <c r="F1437" s="513"/>
      <c r="G1437" s="314" t="s">
        <v>285</v>
      </c>
      <c r="H1437" s="314" t="s">
        <v>141</v>
      </c>
      <c r="I1437" s="69" t="s">
        <v>195</v>
      </c>
      <c r="J1437" s="341">
        <v>2.25</v>
      </c>
      <c r="K1437" s="336">
        <f t="shared" si="299"/>
        <v>510</v>
      </c>
      <c r="L1437" s="247">
        <v>255</v>
      </c>
      <c r="M1437" s="247">
        <v>255</v>
      </c>
      <c r="N1437" s="247"/>
      <c r="O1437" s="247"/>
      <c r="P1437" s="247"/>
      <c r="Q1437" s="247"/>
      <c r="R1437" s="246" t="e">
        <f>IF(L1437="nio",0,IF(L1437&gt;0,L1437*J1437/X1437,0))*VLOOKUP(B1437,'2-Kosten per locatie'!$A$14:$C$56,3,FALSE)</f>
        <v>#DIV/0!</v>
      </c>
      <c r="S1437" s="246" t="e">
        <f>IF(L1437="nio",0,IF(M1437&gt;0,M1437*J1437/Y1437,0))*VLOOKUP(B1437,'2-Kosten per locatie'!$A$14:$C$56,3,FALSE)</f>
        <v>#DIV/0!</v>
      </c>
      <c r="T1437" s="246">
        <f>IF(L1437="nio",0,IF(N1437&gt;0,N1437*J1437/Z1437,0))*VLOOKUP(B1437,'2-Kosten per locatie'!$A$14:$C$56,3,FALSE)</f>
        <v>0</v>
      </c>
      <c r="U1437" s="246">
        <f>IF(L1437="nio",0,IF(O1437&gt;0,O1437*J1437/AA1437,0))*VLOOKUP(B1437,'2-Kosten per locatie'!$A$14:$C$56,3,FALSE)</f>
        <v>0</v>
      </c>
      <c r="V1437" s="246">
        <f>IF(L1437="nio",0,IF(P1437&gt;0,P1437*J1437/Z1437,0))*VLOOKUP(B1437,'2-Kosten per locatie'!$A$14:$C$56,3,FALSE)</f>
        <v>0</v>
      </c>
      <c r="W1437" s="246">
        <f>IF(L1437="nio",0,IF(Q1437&gt;0,Q1437*J1437/AA1437,0))*VLOOKUP(B1437,'2-Kosten per locatie'!$A$14:$C$56,3,FALSE)</f>
        <v>0</v>
      </c>
      <c r="X1437" s="337">
        <f>IF(L1437="nio",0,IF(L1437&gt;0,VLOOKUP(H1437,'3-Productie normen'!A:L,VLOOKUP(L1437,'3-Productie normen'!$B$35:$C$38,2,FALSE),FALSE)))</f>
        <v>0</v>
      </c>
      <c r="Y1437" s="337">
        <f t="shared" si="300"/>
        <v>0</v>
      </c>
      <c r="Z1437" s="337">
        <f t="shared" si="301"/>
        <v>0</v>
      </c>
      <c r="AA1437" s="337">
        <f t="shared" si="302"/>
        <v>0</v>
      </c>
      <c r="AB1437" s="338" t="str">
        <f>VLOOKUP(H1437,'3-Productie normen'!A:O,12,FALSE)</f>
        <v>S</v>
      </c>
      <c r="AC1437" s="338"/>
      <c r="AE1437" s="339">
        <f t="shared" si="303"/>
        <v>1147.5</v>
      </c>
    </row>
    <row r="1438" spans="1:31" ht="14.1" customHeight="1">
      <c r="A1438" s="71">
        <v>1438</v>
      </c>
      <c r="B1438" s="298" t="s">
        <v>93</v>
      </c>
      <c r="C1438" s="298" t="s">
        <v>1472</v>
      </c>
      <c r="D1438" s="538" t="s">
        <v>1239</v>
      </c>
      <c r="E1438" s="334" t="s">
        <v>1477</v>
      </c>
      <c r="F1438" s="513"/>
      <c r="G1438" s="314" t="s">
        <v>285</v>
      </c>
      <c r="H1438" s="314" t="s">
        <v>141</v>
      </c>
      <c r="I1438" s="69" t="s">
        <v>195</v>
      </c>
      <c r="J1438" s="341">
        <v>2.25</v>
      </c>
      <c r="K1438" s="336">
        <f t="shared" si="299"/>
        <v>510</v>
      </c>
      <c r="L1438" s="247">
        <v>255</v>
      </c>
      <c r="M1438" s="247">
        <v>255</v>
      </c>
      <c r="N1438" s="247"/>
      <c r="O1438" s="247"/>
      <c r="P1438" s="247"/>
      <c r="Q1438" s="247"/>
      <c r="R1438" s="246" t="e">
        <f>IF(L1438="nio",0,IF(L1438&gt;0,L1438*J1438/X1438,0))*VLOOKUP(B1438,'2-Kosten per locatie'!$A$14:$C$56,3,FALSE)</f>
        <v>#DIV/0!</v>
      </c>
      <c r="S1438" s="246" t="e">
        <f>IF(L1438="nio",0,IF(M1438&gt;0,M1438*J1438/Y1438,0))*VLOOKUP(B1438,'2-Kosten per locatie'!$A$14:$C$56,3,FALSE)</f>
        <v>#DIV/0!</v>
      </c>
      <c r="T1438" s="246">
        <f>IF(L1438="nio",0,IF(N1438&gt;0,N1438*J1438/Z1438,0))*VLOOKUP(B1438,'2-Kosten per locatie'!$A$14:$C$56,3,FALSE)</f>
        <v>0</v>
      </c>
      <c r="U1438" s="246">
        <f>IF(L1438="nio",0,IF(O1438&gt;0,O1438*J1438/AA1438,0))*VLOOKUP(B1438,'2-Kosten per locatie'!$A$14:$C$56,3,FALSE)</f>
        <v>0</v>
      </c>
      <c r="V1438" s="246">
        <f>IF(L1438="nio",0,IF(P1438&gt;0,P1438*J1438/Z1438,0))*VLOOKUP(B1438,'2-Kosten per locatie'!$A$14:$C$56,3,FALSE)</f>
        <v>0</v>
      </c>
      <c r="W1438" s="246">
        <f>IF(L1438="nio",0,IF(Q1438&gt;0,Q1438*J1438/AA1438,0))*VLOOKUP(B1438,'2-Kosten per locatie'!$A$14:$C$56,3,FALSE)</f>
        <v>0</v>
      </c>
      <c r="X1438" s="337">
        <f>IF(L1438="nio",0,IF(L1438&gt;0,VLOOKUP(H1438,'3-Productie normen'!A:L,VLOOKUP(L1438,'3-Productie normen'!$B$35:$C$38,2,FALSE),FALSE)))</f>
        <v>0</v>
      </c>
      <c r="Y1438" s="337">
        <f t="shared" si="300"/>
        <v>0</v>
      </c>
      <c r="Z1438" s="337">
        <f t="shared" si="301"/>
        <v>0</v>
      </c>
      <c r="AA1438" s="337">
        <f t="shared" si="302"/>
        <v>0</v>
      </c>
      <c r="AB1438" s="338" t="str">
        <f>VLOOKUP(H1438,'3-Productie normen'!A:O,12,FALSE)</f>
        <v>S</v>
      </c>
      <c r="AC1438" s="338"/>
      <c r="AE1438" s="339">
        <f t="shared" si="303"/>
        <v>1147.5</v>
      </c>
    </row>
    <row r="1439" spans="1:31" ht="14.1" customHeight="1">
      <c r="A1439" s="71">
        <v>1439</v>
      </c>
      <c r="B1439" s="298" t="s">
        <v>93</v>
      </c>
      <c r="C1439" s="298" t="s">
        <v>1472</v>
      </c>
      <c r="D1439" s="538" t="s">
        <v>1239</v>
      </c>
      <c r="E1439" s="334" t="s">
        <v>1478</v>
      </c>
      <c r="F1439" s="513"/>
      <c r="G1439" s="314" t="s">
        <v>285</v>
      </c>
      <c r="H1439" s="314" t="s">
        <v>141</v>
      </c>
      <c r="I1439" s="69" t="s">
        <v>195</v>
      </c>
      <c r="J1439" s="341">
        <v>2.1</v>
      </c>
      <c r="K1439" s="336">
        <f t="shared" si="299"/>
        <v>510</v>
      </c>
      <c r="L1439" s="247">
        <v>255</v>
      </c>
      <c r="M1439" s="247">
        <v>255</v>
      </c>
      <c r="N1439" s="247"/>
      <c r="O1439" s="247"/>
      <c r="P1439" s="247"/>
      <c r="Q1439" s="247"/>
      <c r="R1439" s="246" t="e">
        <f>IF(L1439="nio",0,IF(L1439&gt;0,L1439*J1439/X1439,0))*VLOOKUP(B1439,'2-Kosten per locatie'!$A$14:$C$56,3,FALSE)</f>
        <v>#DIV/0!</v>
      </c>
      <c r="S1439" s="246" t="e">
        <f>IF(L1439="nio",0,IF(M1439&gt;0,M1439*J1439/Y1439,0))*VLOOKUP(B1439,'2-Kosten per locatie'!$A$14:$C$56,3,FALSE)</f>
        <v>#DIV/0!</v>
      </c>
      <c r="T1439" s="246">
        <f>IF(L1439="nio",0,IF(N1439&gt;0,N1439*J1439/Z1439,0))*VLOOKUP(B1439,'2-Kosten per locatie'!$A$14:$C$56,3,FALSE)</f>
        <v>0</v>
      </c>
      <c r="U1439" s="246">
        <f>IF(L1439="nio",0,IF(O1439&gt;0,O1439*J1439/AA1439,0))*VLOOKUP(B1439,'2-Kosten per locatie'!$A$14:$C$56,3,FALSE)</f>
        <v>0</v>
      </c>
      <c r="V1439" s="246">
        <f>IF(L1439="nio",0,IF(P1439&gt;0,P1439*J1439/Z1439,0))*VLOOKUP(B1439,'2-Kosten per locatie'!$A$14:$C$56,3,FALSE)</f>
        <v>0</v>
      </c>
      <c r="W1439" s="246">
        <f>IF(L1439="nio",0,IF(Q1439&gt;0,Q1439*J1439/AA1439,0))*VLOOKUP(B1439,'2-Kosten per locatie'!$A$14:$C$56,3,FALSE)</f>
        <v>0</v>
      </c>
      <c r="X1439" s="337">
        <f>IF(L1439="nio",0,IF(L1439&gt;0,VLOOKUP(H1439,'3-Productie normen'!A:L,VLOOKUP(L1439,'3-Productie normen'!$B$35:$C$38,2,FALSE),FALSE)))</f>
        <v>0</v>
      </c>
      <c r="Y1439" s="337">
        <f t="shared" si="300"/>
        <v>0</v>
      </c>
      <c r="Z1439" s="337">
        <f t="shared" si="301"/>
        <v>0</v>
      </c>
      <c r="AA1439" s="337">
        <f t="shared" si="302"/>
        <v>0</v>
      </c>
      <c r="AB1439" s="338" t="str">
        <f>VLOOKUP(H1439,'3-Productie normen'!A:O,12,FALSE)</f>
        <v>S</v>
      </c>
      <c r="AC1439" s="338"/>
      <c r="AE1439" s="339">
        <f t="shared" si="303"/>
        <v>1071</v>
      </c>
    </row>
    <row r="1440" spans="1:31" ht="14.1" customHeight="1">
      <c r="A1440" s="71">
        <v>1440</v>
      </c>
      <c r="B1440" s="298" t="s">
        <v>93</v>
      </c>
      <c r="C1440" s="298" t="s">
        <v>1472</v>
      </c>
      <c r="D1440" s="538" t="s">
        <v>1239</v>
      </c>
      <c r="E1440" s="334" t="s">
        <v>1479</v>
      </c>
      <c r="F1440" s="513"/>
      <c r="G1440" s="314" t="s">
        <v>552</v>
      </c>
      <c r="H1440" s="314" t="s">
        <v>141</v>
      </c>
      <c r="I1440" s="69" t="s">
        <v>195</v>
      </c>
      <c r="J1440" s="341">
        <v>1.77</v>
      </c>
      <c r="K1440" s="336">
        <f t="shared" si="299"/>
        <v>510</v>
      </c>
      <c r="L1440" s="247">
        <v>255</v>
      </c>
      <c r="M1440" s="247">
        <v>255</v>
      </c>
      <c r="N1440" s="247"/>
      <c r="O1440" s="247"/>
      <c r="P1440" s="247"/>
      <c r="Q1440" s="247"/>
      <c r="R1440" s="246" t="e">
        <f>IF(L1440="nio",0,IF(L1440&gt;0,L1440*J1440/X1440,0))*VLOOKUP(B1440,'2-Kosten per locatie'!$A$14:$C$56,3,FALSE)</f>
        <v>#DIV/0!</v>
      </c>
      <c r="S1440" s="246" t="e">
        <f>IF(L1440="nio",0,IF(M1440&gt;0,M1440*J1440/Y1440,0))*VLOOKUP(B1440,'2-Kosten per locatie'!$A$14:$C$56,3,FALSE)</f>
        <v>#DIV/0!</v>
      </c>
      <c r="T1440" s="246">
        <f>IF(L1440="nio",0,IF(N1440&gt;0,N1440*J1440/Z1440,0))*VLOOKUP(B1440,'2-Kosten per locatie'!$A$14:$C$56,3,FALSE)</f>
        <v>0</v>
      </c>
      <c r="U1440" s="246">
        <f>IF(L1440="nio",0,IF(O1440&gt;0,O1440*J1440/AA1440,0))*VLOOKUP(B1440,'2-Kosten per locatie'!$A$14:$C$56,3,FALSE)</f>
        <v>0</v>
      </c>
      <c r="V1440" s="246">
        <f>IF(L1440="nio",0,IF(P1440&gt;0,P1440*J1440/Z1440,0))*VLOOKUP(B1440,'2-Kosten per locatie'!$A$14:$C$56,3,FALSE)</f>
        <v>0</v>
      </c>
      <c r="W1440" s="246">
        <f>IF(L1440="nio",0,IF(Q1440&gt;0,Q1440*J1440/AA1440,0))*VLOOKUP(B1440,'2-Kosten per locatie'!$A$14:$C$56,3,FALSE)</f>
        <v>0</v>
      </c>
      <c r="X1440" s="337">
        <f>IF(L1440="nio",0,IF(L1440&gt;0,VLOOKUP(H1440,'3-Productie normen'!A:L,VLOOKUP(L1440,'3-Productie normen'!$B$35:$C$38,2,FALSE),FALSE)))</f>
        <v>0</v>
      </c>
      <c r="Y1440" s="337">
        <f t="shared" si="300"/>
        <v>0</v>
      </c>
      <c r="Z1440" s="337">
        <f t="shared" si="301"/>
        <v>0</v>
      </c>
      <c r="AA1440" s="337">
        <f t="shared" si="302"/>
        <v>0</v>
      </c>
      <c r="AB1440" s="338" t="str">
        <f>VLOOKUP(H1440,'3-Productie normen'!A:O,12,FALSE)</f>
        <v>S</v>
      </c>
      <c r="AC1440" s="338"/>
      <c r="AE1440" s="339">
        <f t="shared" si="303"/>
        <v>902.7</v>
      </c>
    </row>
    <row r="1441" spans="1:31" ht="14.1" customHeight="1">
      <c r="A1441" s="71">
        <v>1441</v>
      </c>
      <c r="B1441" s="298" t="s">
        <v>93</v>
      </c>
      <c r="C1441" s="298" t="s">
        <v>1472</v>
      </c>
      <c r="D1441" s="538" t="s">
        <v>1239</v>
      </c>
      <c r="E1441" s="334" t="s">
        <v>1480</v>
      </c>
      <c r="F1441" s="513"/>
      <c r="G1441" s="314" t="s">
        <v>301</v>
      </c>
      <c r="H1441" s="317" t="s">
        <v>148</v>
      </c>
      <c r="I1441" s="69"/>
      <c r="J1441" s="341">
        <v>1.8</v>
      </c>
      <c r="K1441" s="336">
        <f t="shared" si="299"/>
        <v>0</v>
      </c>
      <c r="L1441" s="247" t="s">
        <v>199</v>
      </c>
      <c r="M1441" s="247"/>
      <c r="N1441" s="247"/>
      <c r="O1441" s="247"/>
      <c r="P1441" s="247"/>
      <c r="Q1441" s="247"/>
      <c r="R1441" s="246">
        <f>IF(L1441="nio",0,IF(L1441&gt;0,L1441*J1441/X1441,0))*VLOOKUP(B1441,'2-Kosten per locatie'!$A$14:$C$56,3,FALSE)</f>
        <v>0</v>
      </c>
      <c r="S1441" s="246">
        <f>IF(L1441="nio",0,IF(M1441&gt;0,M1441*J1441/Y1441,0))*VLOOKUP(B1441,'2-Kosten per locatie'!$A$14:$C$56,3,FALSE)</f>
        <v>0</v>
      </c>
      <c r="T1441" s="246">
        <f>IF(L1441="nio",0,IF(N1441&gt;0,N1441*J1441/Z1441,0))*VLOOKUP(B1441,'2-Kosten per locatie'!$A$14:$C$56,3,FALSE)</f>
        <v>0</v>
      </c>
      <c r="U1441" s="246">
        <f>IF(L1441="nio",0,IF(O1441&gt;0,O1441*J1441/AA1441,0))*VLOOKUP(B1441,'2-Kosten per locatie'!$A$14:$C$56,3,FALSE)</f>
        <v>0</v>
      </c>
      <c r="V1441" s="246">
        <f>IF(L1441="nio",0,IF(P1441&gt;0,P1441*J1441/Z1441,0))*VLOOKUP(B1441,'2-Kosten per locatie'!$A$14:$C$56,3,FALSE)</f>
        <v>0</v>
      </c>
      <c r="W1441" s="246">
        <f>IF(L1441="nio",0,IF(Q1441&gt;0,Q1441*J1441/AA1441,0))*VLOOKUP(B1441,'2-Kosten per locatie'!$A$14:$C$56,3,FALSE)</f>
        <v>0</v>
      </c>
      <c r="X1441" s="337">
        <f>IF(L1441="nio",0,IF(L1441&gt;0,VLOOKUP(H1441,'3-Productie normen'!A:L,VLOOKUP(L1441,'3-Productie normen'!$B$35:$C$38,2,FALSE),FALSE)))</f>
        <v>0</v>
      </c>
      <c r="Y1441" s="337">
        <f t="shared" si="300"/>
        <v>0</v>
      </c>
      <c r="Z1441" s="337">
        <f t="shared" si="301"/>
        <v>0</v>
      </c>
      <c r="AA1441" s="337">
        <f t="shared" si="302"/>
        <v>0</v>
      </c>
      <c r="AB1441" s="338">
        <f>VLOOKUP(H1441,'3-Productie normen'!A:O,12,FALSE)</f>
        <v>0</v>
      </c>
      <c r="AC1441" s="338"/>
      <c r="AE1441" s="339">
        <f t="shared" si="303"/>
        <v>0</v>
      </c>
    </row>
    <row r="1442" spans="1:31" ht="14.1" customHeight="1">
      <c r="A1442" s="71">
        <v>1442</v>
      </c>
      <c r="B1442" s="298" t="s">
        <v>93</v>
      </c>
      <c r="C1442" s="298" t="s">
        <v>1472</v>
      </c>
      <c r="D1442" s="538" t="s">
        <v>1239</v>
      </c>
      <c r="E1442" s="334" t="s">
        <v>1481</v>
      </c>
      <c r="F1442" s="513"/>
      <c r="G1442" s="314" t="s">
        <v>1482</v>
      </c>
      <c r="H1442" s="314" t="s">
        <v>128</v>
      </c>
      <c r="I1442" s="69" t="s">
        <v>225</v>
      </c>
      <c r="J1442" s="341">
        <v>13.64</v>
      </c>
      <c r="K1442" s="336">
        <f t="shared" si="299"/>
        <v>255</v>
      </c>
      <c r="L1442" s="247">
        <v>255</v>
      </c>
      <c r="M1442" s="247"/>
      <c r="N1442" s="247"/>
      <c r="O1442" s="247"/>
      <c r="P1442" s="247"/>
      <c r="Q1442" s="247"/>
      <c r="R1442" s="246" t="e">
        <f>IF(L1442="nio",0,IF(L1442&gt;0,L1442*J1442/X1442,0))*VLOOKUP(B1442,'2-Kosten per locatie'!$A$14:$C$56,3,FALSE)</f>
        <v>#DIV/0!</v>
      </c>
      <c r="S1442" s="246">
        <f>IF(L1442="nio",0,IF(M1442&gt;0,M1442*J1442/Y1442,0))*VLOOKUP(B1442,'2-Kosten per locatie'!$A$14:$C$56,3,FALSE)</f>
        <v>0</v>
      </c>
      <c r="T1442" s="246">
        <f>IF(L1442="nio",0,IF(N1442&gt;0,N1442*J1442/Z1442,0))*VLOOKUP(B1442,'2-Kosten per locatie'!$A$14:$C$56,3,FALSE)</f>
        <v>0</v>
      </c>
      <c r="U1442" s="246">
        <f>IF(L1442="nio",0,IF(O1442&gt;0,O1442*J1442/AA1442,0))*VLOOKUP(B1442,'2-Kosten per locatie'!$A$14:$C$56,3,FALSE)</f>
        <v>0</v>
      </c>
      <c r="V1442" s="246">
        <f>IF(L1442="nio",0,IF(P1442&gt;0,P1442*J1442/Z1442,0))*VLOOKUP(B1442,'2-Kosten per locatie'!$A$14:$C$56,3,FALSE)</f>
        <v>0</v>
      </c>
      <c r="W1442" s="246">
        <f>IF(L1442="nio",0,IF(Q1442&gt;0,Q1442*J1442/AA1442,0))*VLOOKUP(B1442,'2-Kosten per locatie'!$A$14:$C$56,3,FALSE)</f>
        <v>0</v>
      </c>
      <c r="X1442" s="337">
        <f>IF(L1442="nio",0,IF(L1442&gt;0,VLOOKUP(H1442,'3-Productie normen'!A:L,VLOOKUP(L1442,'3-Productie normen'!$B$35:$C$38,2,FALSE),FALSE)))</f>
        <v>0</v>
      </c>
      <c r="Y1442" s="337">
        <f t="shared" si="300"/>
        <v>0</v>
      </c>
      <c r="Z1442" s="337">
        <f t="shared" si="301"/>
        <v>0</v>
      </c>
      <c r="AA1442" s="337">
        <f t="shared" si="302"/>
        <v>0</v>
      </c>
      <c r="AB1442" s="338" t="str">
        <f>VLOOKUP(H1442,'3-Productie normen'!A:O,12,FALSE)</f>
        <v>B</v>
      </c>
      <c r="AC1442" s="338"/>
      <c r="AE1442" s="339">
        <f t="shared" si="303"/>
        <v>3478.2000000000003</v>
      </c>
    </row>
    <row r="1443" spans="1:31" ht="14.1" customHeight="1">
      <c r="A1443" s="71">
        <v>1443</v>
      </c>
      <c r="B1443" s="298" t="s">
        <v>93</v>
      </c>
      <c r="C1443" s="298" t="s">
        <v>1472</v>
      </c>
      <c r="D1443" s="538" t="s">
        <v>1239</v>
      </c>
      <c r="E1443" s="334" t="s">
        <v>1483</v>
      </c>
      <c r="F1443" s="513"/>
      <c r="G1443" s="314" t="s">
        <v>549</v>
      </c>
      <c r="H1443" s="317" t="s">
        <v>148</v>
      </c>
      <c r="I1443" s="69" t="s">
        <v>332</v>
      </c>
      <c r="J1443" s="341">
        <v>32.159999999999997</v>
      </c>
      <c r="K1443" s="336">
        <f t="shared" si="299"/>
        <v>0</v>
      </c>
      <c r="L1443" s="247" t="s">
        <v>199</v>
      </c>
      <c r="M1443" s="247"/>
      <c r="N1443" s="247"/>
      <c r="O1443" s="247"/>
      <c r="P1443" s="247"/>
      <c r="Q1443" s="247"/>
      <c r="R1443" s="246">
        <f>IF(L1443="nio",0,IF(L1443&gt;0,L1443*J1443/X1443,0))*VLOOKUP(B1443,'2-Kosten per locatie'!$A$14:$C$56,3,FALSE)</f>
        <v>0</v>
      </c>
      <c r="S1443" s="246">
        <f>IF(L1443="nio",0,IF(M1443&gt;0,M1443*J1443/Y1443,0))*VLOOKUP(B1443,'2-Kosten per locatie'!$A$14:$C$56,3,FALSE)</f>
        <v>0</v>
      </c>
      <c r="T1443" s="246">
        <f>IF(L1443="nio",0,IF(N1443&gt;0,N1443*J1443/Z1443,0))*VLOOKUP(B1443,'2-Kosten per locatie'!$A$14:$C$56,3,FALSE)</f>
        <v>0</v>
      </c>
      <c r="U1443" s="246">
        <f>IF(L1443="nio",0,IF(O1443&gt;0,O1443*J1443/AA1443,0))*VLOOKUP(B1443,'2-Kosten per locatie'!$A$14:$C$56,3,FALSE)</f>
        <v>0</v>
      </c>
      <c r="V1443" s="246">
        <f>IF(L1443="nio",0,IF(P1443&gt;0,P1443*J1443/Z1443,0))*VLOOKUP(B1443,'2-Kosten per locatie'!$A$14:$C$56,3,FALSE)</f>
        <v>0</v>
      </c>
      <c r="W1443" s="246">
        <f>IF(L1443="nio",0,IF(Q1443&gt;0,Q1443*J1443/AA1443,0))*VLOOKUP(B1443,'2-Kosten per locatie'!$A$14:$C$56,3,FALSE)</f>
        <v>0</v>
      </c>
      <c r="X1443" s="337">
        <f>IF(L1443="nio",0,IF(L1443&gt;0,VLOOKUP(H1443,'3-Productie normen'!A:L,VLOOKUP(L1443,'3-Productie normen'!$B$35:$C$38,2,FALSE),FALSE)))</f>
        <v>0</v>
      </c>
      <c r="Y1443" s="337">
        <f t="shared" si="300"/>
        <v>0</v>
      </c>
      <c r="Z1443" s="337">
        <f t="shared" si="301"/>
        <v>0</v>
      </c>
      <c r="AA1443" s="337">
        <f t="shared" si="302"/>
        <v>0</v>
      </c>
      <c r="AB1443" s="338">
        <f>VLOOKUP(H1443,'3-Productie normen'!A:O,12,FALSE)</f>
        <v>0</v>
      </c>
      <c r="AC1443" s="338"/>
      <c r="AE1443" s="339">
        <f t="shared" si="303"/>
        <v>0</v>
      </c>
    </row>
    <row r="1444" spans="1:31" ht="14.1" customHeight="1">
      <c r="A1444" s="71">
        <v>1444</v>
      </c>
      <c r="B1444" s="298" t="s">
        <v>93</v>
      </c>
      <c r="C1444" s="298" t="s">
        <v>1472</v>
      </c>
      <c r="D1444" s="538" t="s">
        <v>1239</v>
      </c>
      <c r="E1444" s="334" t="s">
        <v>1484</v>
      </c>
      <c r="F1444" s="513"/>
      <c r="G1444" s="314" t="s">
        <v>146</v>
      </c>
      <c r="H1444" s="314" t="s">
        <v>146</v>
      </c>
      <c r="I1444" s="69" t="s">
        <v>332</v>
      </c>
      <c r="J1444" s="341">
        <v>180.07</v>
      </c>
      <c r="K1444" s="336">
        <f t="shared" si="299"/>
        <v>52</v>
      </c>
      <c r="L1444" s="247">
        <v>52</v>
      </c>
      <c r="M1444" s="247"/>
      <c r="N1444" s="247"/>
      <c r="O1444" s="247"/>
      <c r="P1444" s="247"/>
      <c r="Q1444" s="247"/>
      <c r="R1444" s="246" t="e">
        <f>IF(L1444="nio",0,IF(L1444&gt;0,L1444*J1444/X1444,0))*VLOOKUP(B1444,'2-Kosten per locatie'!$A$14:$C$56,3,FALSE)</f>
        <v>#DIV/0!</v>
      </c>
      <c r="S1444" s="246">
        <f>IF(L1444="nio",0,IF(M1444&gt;0,M1444*J1444/Y1444,0))*VLOOKUP(B1444,'2-Kosten per locatie'!$A$14:$C$56,3,FALSE)</f>
        <v>0</v>
      </c>
      <c r="T1444" s="246">
        <f>IF(L1444="nio",0,IF(N1444&gt;0,N1444*J1444/Z1444,0))*VLOOKUP(B1444,'2-Kosten per locatie'!$A$14:$C$56,3,FALSE)</f>
        <v>0</v>
      </c>
      <c r="U1444" s="246">
        <f>IF(L1444="nio",0,IF(O1444&gt;0,O1444*J1444/AA1444,0))*VLOOKUP(B1444,'2-Kosten per locatie'!$A$14:$C$56,3,FALSE)</f>
        <v>0</v>
      </c>
      <c r="V1444" s="246">
        <f>IF(L1444="nio",0,IF(P1444&gt;0,P1444*J1444/Z1444,0))*VLOOKUP(B1444,'2-Kosten per locatie'!$A$14:$C$56,3,FALSE)</f>
        <v>0</v>
      </c>
      <c r="W1444" s="246">
        <f>IF(L1444="nio",0,IF(Q1444&gt;0,Q1444*J1444/AA1444,0))*VLOOKUP(B1444,'2-Kosten per locatie'!$A$14:$C$56,3,FALSE)</f>
        <v>0</v>
      </c>
      <c r="X1444" s="337">
        <f>IF(L1444="nio",0,IF(L1444&gt;0,VLOOKUP(H1444,'3-Productie normen'!A:L,VLOOKUP(L1444,'3-Productie normen'!$B$35:$C$38,2,FALSE),FALSE)))</f>
        <v>0</v>
      </c>
      <c r="Y1444" s="337">
        <f t="shared" si="300"/>
        <v>0</v>
      </c>
      <c r="Z1444" s="337">
        <f t="shared" si="301"/>
        <v>0</v>
      </c>
      <c r="AA1444" s="337">
        <f t="shared" si="302"/>
        <v>0</v>
      </c>
      <c r="AB1444" s="338" t="str">
        <f>VLOOKUP(H1444,'3-Productie normen'!A:O,12,FALSE)</f>
        <v>V</v>
      </c>
      <c r="AC1444" s="338"/>
      <c r="AE1444" s="339">
        <f t="shared" si="303"/>
        <v>9363.64</v>
      </c>
    </row>
    <row r="1445" spans="1:31" ht="14.1" customHeight="1">
      <c r="A1445" s="71">
        <v>1445</v>
      </c>
      <c r="B1445" s="298" t="s">
        <v>93</v>
      </c>
      <c r="C1445" s="298" t="s">
        <v>1472</v>
      </c>
      <c r="D1445" s="538" t="s">
        <v>1239</v>
      </c>
      <c r="E1445" s="334" t="s">
        <v>1485</v>
      </c>
      <c r="F1445" s="513"/>
      <c r="G1445" s="314" t="s">
        <v>1486</v>
      </c>
      <c r="H1445" s="317" t="s">
        <v>148</v>
      </c>
      <c r="I1445" s="69" t="s">
        <v>332</v>
      </c>
      <c r="J1445" s="341">
        <v>41.32</v>
      </c>
      <c r="K1445" s="336">
        <f t="shared" si="299"/>
        <v>0</v>
      </c>
      <c r="L1445" s="247" t="s">
        <v>199</v>
      </c>
      <c r="M1445" s="247"/>
      <c r="N1445" s="247"/>
      <c r="O1445" s="247"/>
      <c r="P1445" s="247"/>
      <c r="Q1445" s="247"/>
      <c r="R1445" s="246">
        <f>IF(L1445="nio",0,IF(L1445&gt;0,L1445*J1445/X1445,0))*VLOOKUP(B1445,'2-Kosten per locatie'!$A$14:$C$56,3,FALSE)</f>
        <v>0</v>
      </c>
      <c r="S1445" s="246">
        <f>IF(L1445="nio",0,IF(M1445&gt;0,M1445*J1445/Y1445,0))*VLOOKUP(B1445,'2-Kosten per locatie'!$A$14:$C$56,3,FALSE)</f>
        <v>0</v>
      </c>
      <c r="T1445" s="246">
        <f>IF(L1445="nio",0,IF(N1445&gt;0,N1445*J1445/Z1445,0))*VLOOKUP(B1445,'2-Kosten per locatie'!$A$14:$C$56,3,FALSE)</f>
        <v>0</v>
      </c>
      <c r="U1445" s="246">
        <f>IF(L1445="nio",0,IF(O1445&gt;0,O1445*J1445/AA1445,0))*VLOOKUP(B1445,'2-Kosten per locatie'!$A$14:$C$56,3,FALSE)</f>
        <v>0</v>
      </c>
      <c r="V1445" s="246">
        <f>IF(L1445="nio",0,IF(P1445&gt;0,P1445*J1445/Z1445,0))*VLOOKUP(B1445,'2-Kosten per locatie'!$A$14:$C$56,3,FALSE)</f>
        <v>0</v>
      </c>
      <c r="W1445" s="246">
        <f>IF(L1445="nio",0,IF(Q1445&gt;0,Q1445*J1445/AA1445,0))*VLOOKUP(B1445,'2-Kosten per locatie'!$A$14:$C$56,3,FALSE)</f>
        <v>0</v>
      </c>
      <c r="X1445" s="337">
        <f>IF(L1445="nio",0,IF(L1445&gt;0,VLOOKUP(H1445,'3-Productie normen'!A:L,VLOOKUP(L1445,'3-Productie normen'!$B$35:$C$38,2,FALSE),FALSE)))</f>
        <v>0</v>
      </c>
      <c r="Y1445" s="337">
        <f t="shared" si="300"/>
        <v>0</v>
      </c>
      <c r="Z1445" s="337">
        <f t="shared" si="301"/>
        <v>0</v>
      </c>
      <c r="AA1445" s="337">
        <f t="shared" si="302"/>
        <v>0</v>
      </c>
      <c r="AB1445" s="338">
        <f>VLOOKUP(H1445,'3-Productie normen'!A:O,12,FALSE)</f>
        <v>0</v>
      </c>
      <c r="AC1445" s="338"/>
      <c r="AE1445" s="339">
        <f t="shared" si="303"/>
        <v>0</v>
      </c>
    </row>
    <row r="1446" spans="1:31" ht="14.1" customHeight="1">
      <c r="A1446" s="71">
        <v>1446</v>
      </c>
      <c r="B1446" s="298" t="s">
        <v>93</v>
      </c>
      <c r="C1446" s="298" t="s">
        <v>1472</v>
      </c>
      <c r="D1446" s="538" t="s">
        <v>1239</v>
      </c>
      <c r="E1446" s="334" t="s">
        <v>1487</v>
      </c>
      <c r="F1446" s="513"/>
      <c r="G1446" s="314" t="s">
        <v>142</v>
      </c>
      <c r="H1446" s="314" t="s">
        <v>146</v>
      </c>
      <c r="I1446" s="69" t="s">
        <v>332</v>
      </c>
      <c r="J1446" s="341">
        <v>412.89</v>
      </c>
      <c r="K1446" s="336">
        <f t="shared" si="299"/>
        <v>52</v>
      </c>
      <c r="L1446" s="247">
        <v>52</v>
      </c>
      <c r="M1446" s="247"/>
      <c r="N1446" s="247"/>
      <c r="O1446" s="247"/>
      <c r="P1446" s="247"/>
      <c r="Q1446" s="247"/>
      <c r="R1446" s="246" t="e">
        <f>IF(L1446="nio",0,IF(L1446&gt;0,L1446*J1446/X1446,0))*VLOOKUP(B1446,'2-Kosten per locatie'!$A$14:$C$56,3,FALSE)</f>
        <v>#DIV/0!</v>
      </c>
      <c r="S1446" s="246">
        <f>IF(L1446="nio",0,IF(M1446&gt;0,M1446*J1446/Y1446,0))*VLOOKUP(B1446,'2-Kosten per locatie'!$A$14:$C$56,3,FALSE)</f>
        <v>0</v>
      </c>
      <c r="T1446" s="246">
        <f>IF(L1446="nio",0,IF(N1446&gt;0,N1446*J1446/Z1446,0))*VLOOKUP(B1446,'2-Kosten per locatie'!$A$14:$C$56,3,FALSE)</f>
        <v>0</v>
      </c>
      <c r="U1446" s="246">
        <f>IF(L1446="nio",0,IF(O1446&gt;0,O1446*J1446/AA1446,0))*VLOOKUP(B1446,'2-Kosten per locatie'!$A$14:$C$56,3,FALSE)</f>
        <v>0</v>
      </c>
      <c r="V1446" s="246">
        <f>IF(L1446="nio",0,IF(P1446&gt;0,P1446*J1446/Z1446,0))*VLOOKUP(B1446,'2-Kosten per locatie'!$A$14:$C$56,3,FALSE)</f>
        <v>0</v>
      </c>
      <c r="W1446" s="246">
        <f>IF(L1446="nio",0,IF(Q1446&gt;0,Q1446*J1446/AA1446,0))*VLOOKUP(B1446,'2-Kosten per locatie'!$A$14:$C$56,3,FALSE)</f>
        <v>0</v>
      </c>
      <c r="X1446" s="337">
        <f>IF(L1446="nio",0,IF(L1446&gt;0,VLOOKUP(H1446,'3-Productie normen'!A:L,VLOOKUP(L1446,'3-Productie normen'!$B$35:$C$38,2,FALSE),FALSE)))</f>
        <v>0</v>
      </c>
      <c r="Y1446" s="337">
        <f t="shared" si="300"/>
        <v>0</v>
      </c>
      <c r="Z1446" s="337">
        <f t="shared" si="301"/>
        <v>0</v>
      </c>
      <c r="AA1446" s="337">
        <f t="shared" si="302"/>
        <v>0</v>
      </c>
      <c r="AB1446" s="338" t="str">
        <f>VLOOKUP(H1446,'3-Productie normen'!A:O,12,FALSE)</f>
        <v>V</v>
      </c>
      <c r="AC1446" s="338"/>
      <c r="AE1446" s="339">
        <f t="shared" si="303"/>
        <v>21470.28</v>
      </c>
    </row>
    <row r="1447" spans="1:31" ht="14.1" customHeight="1">
      <c r="A1447" s="71">
        <v>1447</v>
      </c>
      <c r="B1447" s="298" t="s">
        <v>93</v>
      </c>
      <c r="C1447" s="298" t="s">
        <v>1472</v>
      </c>
      <c r="D1447" s="538" t="s">
        <v>1239</v>
      </c>
      <c r="E1447" s="334" t="s">
        <v>1488</v>
      </c>
      <c r="F1447" s="513"/>
      <c r="G1447" s="314" t="s">
        <v>310</v>
      </c>
      <c r="H1447" s="314" t="s">
        <v>128</v>
      </c>
      <c r="I1447" s="69" t="s">
        <v>225</v>
      </c>
      <c r="J1447" s="341">
        <v>15.45</v>
      </c>
      <c r="K1447" s="336">
        <f t="shared" si="299"/>
        <v>255</v>
      </c>
      <c r="L1447" s="247">
        <v>255</v>
      </c>
      <c r="M1447" s="247"/>
      <c r="N1447" s="247"/>
      <c r="O1447" s="247"/>
      <c r="P1447" s="247"/>
      <c r="Q1447" s="247"/>
      <c r="R1447" s="246" t="e">
        <f>IF(L1447="nio",0,IF(L1447&gt;0,L1447*J1447/X1447,0))*VLOOKUP(B1447,'2-Kosten per locatie'!$A$14:$C$56,3,FALSE)</f>
        <v>#DIV/0!</v>
      </c>
      <c r="S1447" s="246">
        <f>IF(L1447="nio",0,IF(M1447&gt;0,M1447*J1447/Y1447,0))*VLOOKUP(B1447,'2-Kosten per locatie'!$A$14:$C$56,3,FALSE)</f>
        <v>0</v>
      </c>
      <c r="T1447" s="246">
        <f>IF(L1447="nio",0,IF(N1447&gt;0,N1447*J1447/Z1447,0))*VLOOKUP(B1447,'2-Kosten per locatie'!$A$14:$C$56,3,FALSE)</f>
        <v>0</v>
      </c>
      <c r="U1447" s="246">
        <f>IF(L1447="nio",0,IF(O1447&gt;0,O1447*J1447/AA1447,0))*VLOOKUP(B1447,'2-Kosten per locatie'!$A$14:$C$56,3,FALSE)</f>
        <v>0</v>
      </c>
      <c r="V1447" s="246">
        <f>IF(L1447="nio",0,IF(P1447&gt;0,P1447*J1447/Z1447,0))*VLOOKUP(B1447,'2-Kosten per locatie'!$A$14:$C$56,3,FALSE)</f>
        <v>0</v>
      </c>
      <c r="W1447" s="246">
        <f>IF(L1447="nio",0,IF(Q1447&gt;0,Q1447*J1447/AA1447,0))*VLOOKUP(B1447,'2-Kosten per locatie'!$A$14:$C$56,3,FALSE)</f>
        <v>0</v>
      </c>
      <c r="X1447" s="337">
        <f>IF(L1447="nio",0,IF(L1447&gt;0,VLOOKUP(H1447,'3-Productie normen'!A:L,VLOOKUP(L1447,'3-Productie normen'!$B$35:$C$38,2,FALSE),FALSE)))</f>
        <v>0</v>
      </c>
      <c r="Y1447" s="337">
        <f t="shared" si="300"/>
        <v>0</v>
      </c>
      <c r="Z1447" s="337">
        <f t="shared" si="301"/>
        <v>0</v>
      </c>
      <c r="AA1447" s="337">
        <f t="shared" si="302"/>
        <v>0</v>
      </c>
      <c r="AB1447" s="338" t="str">
        <f>VLOOKUP(H1447,'3-Productie normen'!A:O,12,FALSE)</f>
        <v>B</v>
      </c>
      <c r="AC1447" s="338"/>
      <c r="AE1447" s="339">
        <f t="shared" si="303"/>
        <v>3939.75</v>
      </c>
    </row>
  </sheetData>
  <autoFilter ref="B9:AE1447" xr:uid="{00000000-0009-0000-0000-000004000000}"/>
  <sortState xmlns:xlrd2="http://schemas.microsoft.com/office/spreadsheetml/2017/richdata2" ref="A993:AE1007">
    <sortCondition ref="E993:E1007"/>
  </sortState>
  <mergeCells count="1">
    <mergeCell ref="Y6:AA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pane="bottomLeft" activeCell="B66" sqref="B66"/>
      <selection activeCell="D5" sqref="D5"/>
    </sheetView>
  </sheetViews>
  <sheetFormatPr defaultColWidth="9.28515625" defaultRowHeight="13.15"/>
  <cols>
    <col min="1" max="1" width="45.5703125" style="55" customWidth="1"/>
    <col min="2" max="2" width="18.28515625" style="55" customWidth="1"/>
    <col min="3" max="3" width="18.42578125" style="55"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ht="16.149999999999999">
      <c r="A1" s="344" t="s">
        <v>4</v>
      </c>
      <c r="B1" s="87"/>
      <c r="C1" s="88"/>
      <c r="D1" s="1"/>
      <c r="E1" s="1"/>
      <c r="F1" s="1"/>
      <c r="G1" s="1"/>
    </row>
    <row r="2" spans="1:8">
      <c r="A2" s="88"/>
      <c r="B2" s="88"/>
      <c r="C2" s="88"/>
      <c r="D2" s="1"/>
      <c r="E2" s="1"/>
      <c r="F2" s="1"/>
      <c r="G2" s="1"/>
    </row>
    <row r="3" spans="1:8" ht="18.600000000000001">
      <c r="A3" s="185" t="str">
        <f>'2-Kosten per locatie'!A3</f>
        <v>Naam opdrachtgever</v>
      </c>
      <c r="B3" s="48" t="str">
        <f>'2-Kosten per locatie'!B3</f>
        <v>GVB Facilitair</v>
      </c>
      <c r="C3" s="88"/>
      <c r="D3" s="1"/>
      <c r="E3" s="31"/>
      <c r="F3" s="1"/>
      <c r="G3" s="1"/>
    </row>
    <row r="4" spans="1:8" ht="18.600000000000001">
      <c r="A4" s="185" t="str">
        <f>'2-Kosten per locatie'!A4</f>
        <v>Calculatie onderdeel</v>
      </c>
      <c r="B4" s="48" t="e">
        <f ca="1">MID(CELL("bestandsnaam",$C$9),SEARCH("]",CELL("bestandsnaam",$C$9),1)+1,256)</f>
        <v>#VALUE!</v>
      </c>
      <c r="C4" s="89"/>
      <c r="D4" s="15"/>
      <c r="E4" s="4"/>
      <c r="F4" s="4"/>
      <c r="G4" s="4"/>
    </row>
    <row r="5" spans="1:8" ht="18.600000000000001">
      <c r="A5" s="185" t="str">
        <f>'2-Kosten per locatie'!A5</f>
        <v>Gebouw/plaats</v>
      </c>
      <c r="B5" s="48" t="str">
        <f>'2-Kosten per locatie'!B5</f>
        <v>Amsterdam</v>
      </c>
      <c r="C5" s="39"/>
      <c r="D5" s="8"/>
      <c r="E5" s="16"/>
      <c r="F5" s="5"/>
      <c r="G5" s="4"/>
    </row>
    <row r="6" spans="1:8" ht="18.600000000000001">
      <c r="A6" s="185" t="str">
        <f>'2-Kosten per locatie'!A6</f>
        <v>Referentie nummer</v>
      </c>
      <c r="B6" s="48" t="str">
        <f>'2-Kosten per locatie'!B6</f>
        <v>2024-37</v>
      </c>
      <c r="C6" s="72"/>
      <c r="D6" s="8"/>
      <c r="E6" s="33"/>
      <c r="F6" s="32"/>
      <c r="G6" s="34"/>
      <c r="H6" s="35"/>
    </row>
    <row r="7" spans="1:8" ht="18.600000000000001">
      <c r="A7" s="185" t="str">
        <f>'2-Kosten per locatie'!A7</f>
        <v>Naam dienstverlener</v>
      </c>
      <c r="B7" s="48">
        <f>'2-Kosten per locatie'!B7</f>
        <v>0</v>
      </c>
      <c r="C7" s="72"/>
      <c r="D7" s="8"/>
      <c r="E7" s="16"/>
      <c r="F7" s="5"/>
      <c r="G7" s="4"/>
    </row>
    <row r="8" spans="1:8" ht="18.600000000000001">
      <c r="A8" s="185" t="str">
        <f>'2-Kosten per locatie'!A8</f>
        <v>Prijspeil</v>
      </c>
      <c r="B8" s="248">
        <f>'2-Kosten per locatie'!B8</f>
        <v>45839</v>
      </c>
      <c r="C8" s="90"/>
      <c r="D8" s="16"/>
      <c r="E8" s="16"/>
      <c r="F8" s="5"/>
      <c r="G8" s="4"/>
    </row>
    <row r="9" spans="1:8" ht="18.600000000000001">
      <c r="A9" s="193"/>
      <c r="B9" s="90"/>
      <c r="C9" s="90"/>
      <c r="D9" s="16"/>
      <c r="E9" s="16"/>
      <c r="F9" s="5"/>
      <c r="G9" s="4"/>
    </row>
    <row r="10" spans="1:8" ht="21">
      <c r="A10" s="345" t="s">
        <v>1489</v>
      </c>
      <c r="B10" s="346"/>
      <c r="C10" s="347"/>
      <c r="D10" s="16"/>
      <c r="E10" s="16"/>
      <c r="F10" s="5"/>
      <c r="G10" s="4"/>
    </row>
    <row r="11" spans="1:8">
      <c r="A11" s="91"/>
      <c r="B11" s="92"/>
      <c r="C11" s="92"/>
      <c r="D11" s="16"/>
      <c r="E11" s="16"/>
      <c r="F11" s="4"/>
      <c r="G11" s="4"/>
    </row>
    <row r="12" spans="1:8">
      <c r="A12" s="348"/>
      <c r="B12" s="340"/>
      <c r="C12" s="349" t="s">
        <v>1490</v>
      </c>
      <c r="D12" s="16"/>
      <c r="E12" s="16"/>
      <c r="F12" s="5"/>
      <c r="G12" s="4"/>
    </row>
    <row r="13" spans="1:8">
      <c r="A13" s="93" t="s">
        <v>1491</v>
      </c>
      <c r="B13" s="340"/>
      <c r="C13" s="249"/>
      <c r="D13" s="16"/>
      <c r="E13" s="16"/>
      <c r="F13" s="17"/>
      <c r="G13" s="4"/>
    </row>
    <row r="14" spans="1:8">
      <c r="A14" s="93" t="s">
        <v>1492</v>
      </c>
      <c r="B14" s="340"/>
      <c r="C14" s="249"/>
      <c r="D14" s="16"/>
      <c r="E14" s="16"/>
      <c r="F14" s="17"/>
      <c r="G14" s="4"/>
    </row>
    <row r="15" spans="1:8">
      <c r="A15" s="93" t="s">
        <v>1493</v>
      </c>
      <c r="B15" s="340"/>
      <c r="C15" s="249"/>
      <c r="D15" s="16"/>
      <c r="E15" s="16"/>
      <c r="F15" s="17"/>
      <c r="G15" s="4"/>
    </row>
    <row r="16" spans="1:8">
      <c r="A16" s="350" t="s">
        <v>149</v>
      </c>
      <c r="B16" s="351"/>
      <c r="C16" s="352">
        <f>SUM(C13:C15)</f>
        <v>0</v>
      </c>
      <c r="D16" s="16"/>
      <c r="E16" s="16"/>
      <c r="F16" s="4"/>
    </row>
    <row r="17" spans="1:7">
      <c r="A17" s="350"/>
      <c r="B17" s="351"/>
      <c r="C17" s="352"/>
      <c r="D17" s="16"/>
      <c r="E17" s="16"/>
      <c r="F17" s="4"/>
    </row>
    <row r="18" spans="1:7">
      <c r="A18" s="603" t="s">
        <v>1494</v>
      </c>
      <c r="B18" s="604"/>
      <c r="C18" s="249"/>
      <c r="D18" s="16"/>
      <c r="E18" s="16"/>
      <c r="F18" s="4"/>
    </row>
    <row r="19" spans="1:7">
      <c r="A19" s="93" t="s">
        <v>1495</v>
      </c>
      <c r="B19" s="94"/>
      <c r="C19" s="249"/>
      <c r="D19" s="16"/>
      <c r="E19" s="16"/>
      <c r="F19" s="4"/>
    </row>
    <row r="20" spans="1:7">
      <c r="A20" s="603" t="s">
        <v>1496</v>
      </c>
      <c r="B20" s="604"/>
      <c r="C20" s="249"/>
      <c r="D20" s="16"/>
      <c r="E20" s="16"/>
      <c r="F20" s="4"/>
    </row>
    <row r="21" spans="1:7">
      <c r="A21" s="603" t="s">
        <v>1497</v>
      </c>
      <c r="B21" s="604"/>
      <c r="C21" s="353" t="e">
        <f>C34</f>
        <v>#DIV/0!</v>
      </c>
      <c r="D21" s="16"/>
      <c r="E21" s="16"/>
      <c r="F21" s="4"/>
    </row>
    <row r="22" spans="1:7">
      <c r="A22" s="603" t="s">
        <v>1498</v>
      </c>
      <c r="B22" s="604"/>
      <c r="C22" s="249"/>
      <c r="D22" s="16"/>
      <c r="E22" s="16"/>
      <c r="F22" s="4"/>
    </row>
    <row r="23" spans="1:7">
      <c r="A23" s="603" t="s">
        <v>1499</v>
      </c>
      <c r="B23" s="604"/>
      <c r="C23" s="249"/>
      <c r="D23" s="16"/>
      <c r="E23" s="16"/>
      <c r="F23" s="4"/>
    </row>
    <row r="24" spans="1:7">
      <c r="A24" s="605" t="s">
        <v>1500</v>
      </c>
      <c r="B24" s="606"/>
      <c r="C24" s="354" t="e">
        <f>SUM(C16:C23)</f>
        <v>#DIV/0!</v>
      </c>
      <c r="D24" s="16"/>
      <c r="E24" s="16"/>
      <c r="F24" s="4"/>
    </row>
    <row r="25" spans="1:7">
      <c r="A25" s="95"/>
      <c r="B25" s="96"/>
      <c r="C25" s="97"/>
      <c r="D25" s="16"/>
      <c r="E25" s="16"/>
      <c r="F25" s="7"/>
      <c r="G25" s="4"/>
    </row>
    <row r="26" spans="1:7" ht="21">
      <c r="A26" s="345" t="s">
        <v>1501</v>
      </c>
      <c r="B26" s="346"/>
      <c r="C26" s="347"/>
      <c r="D26" s="16"/>
      <c r="E26" s="16"/>
      <c r="F26" s="5"/>
      <c r="G26" s="4"/>
    </row>
    <row r="27" spans="1:7">
      <c r="A27" s="91"/>
      <c r="B27" s="92"/>
      <c r="C27" s="92"/>
      <c r="D27" s="16"/>
      <c r="E27" s="16"/>
      <c r="F27" s="4"/>
      <c r="G27" s="4"/>
    </row>
    <row r="28" spans="1:7">
      <c r="A28" s="92"/>
      <c r="B28" s="92"/>
      <c r="C28" s="355" t="s">
        <v>1502</v>
      </c>
      <c r="D28" s="16"/>
      <c r="E28" s="16"/>
      <c r="F28" s="4"/>
      <c r="G28" s="4"/>
    </row>
    <row r="29" spans="1:7">
      <c r="A29" s="93" t="s">
        <v>1503</v>
      </c>
      <c r="B29" s="340"/>
      <c r="C29" s="356">
        <f>'6-Opbouw uurtarief productie'!E20</f>
        <v>0</v>
      </c>
      <c r="D29" s="16"/>
      <c r="E29" s="16"/>
      <c r="G29" s="4"/>
    </row>
    <row r="30" spans="1:7">
      <c r="A30" s="93" t="s">
        <v>1504</v>
      </c>
      <c r="B30" s="98" t="s">
        <v>1505</v>
      </c>
      <c r="C30" s="357"/>
      <c r="D30" s="16"/>
      <c r="E30" s="16"/>
      <c r="F30" s="5"/>
      <c r="G30" s="4"/>
    </row>
    <row r="31" spans="1:7">
      <c r="A31" s="93" t="s">
        <v>1506</v>
      </c>
      <c r="B31" s="340"/>
      <c r="C31" s="250">
        <f>C29+C30</f>
        <v>0</v>
      </c>
      <c r="D31" s="16"/>
      <c r="E31" s="16"/>
      <c r="F31" s="5"/>
      <c r="G31" s="4"/>
    </row>
    <row r="32" spans="1:7">
      <c r="A32" s="358" t="s">
        <v>1507</v>
      </c>
      <c r="B32" s="99"/>
      <c r="C32" s="359"/>
      <c r="E32" s="18"/>
      <c r="F32" s="5"/>
      <c r="G32" s="4"/>
    </row>
    <row r="33" spans="1:7">
      <c r="A33" s="91"/>
      <c r="B33" s="360"/>
      <c r="C33" s="251"/>
      <c r="E33" s="3"/>
      <c r="F33" s="4"/>
      <c r="G33" s="4"/>
    </row>
    <row r="34" spans="1:7">
      <c r="A34" s="361" t="s">
        <v>1508</v>
      </c>
      <c r="B34" s="362"/>
      <c r="C34" s="363" t="e">
        <f>(C31/C29)*C32</f>
        <v>#DIV/0!</v>
      </c>
      <c r="E34" s="19"/>
      <c r="F34" s="5"/>
      <c r="G34" s="20"/>
    </row>
    <row r="35" spans="1:7">
      <c r="A35" s="91"/>
      <c r="B35" s="92"/>
      <c r="C35" s="92"/>
      <c r="E35" s="19"/>
      <c r="F35" s="5"/>
      <c r="G35" s="4"/>
    </row>
    <row r="36" spans="1:7" ht="21">
      <c r="A36" s="364" t="s">
        <v>1509</v>
      </c>
      <c r="B36" s="365"/>
      <c r="C36" s="366"/>
      <c r="E36" s="19"/>
      <c r="F36" s="5"/>
      <c r="G36" s="4"/>
    </row>
    <row r="37" spans="1:7">
      <c r="A37" s="95"/>
      <c r="B37" s="96"/>
      <c r="C37" s="97"/>
      <c r="E37" s="19"/>
      <c r="F37" s="5"/>
      <c r="G37" s="4"/>
    </row>
    <row r="38" spans="1:7" ht="16.149999999999999">
      <c r="A38" s="95"/>
      <c r="B38" s="367" t="s">
        <v>1510</v>
      </c>
      <c r="C38" s="97"/>
      <c r="E38" s="19"/>
      <c r="F38" s="5"/>
      <c r="G38" s="4"/>
    </row>
    <row r="39" spans="1:7">
      <c r="A39" s="368" t="s">
        <v>1511</v>
      </c>
      <c r="B39" s="369">
        <v>365</v>
      </c>
      <c r="C39" s="97"/>
      <c r="E39" s="19"/>
      <c r="F39" s="5"/>
      <c r="G39" s="9"/>
    </row>
    <row r="40" spans="1:7">
      <c r="A40" s="368" t="s">
        <v>1512</v>
      </c>
      <c r="B40" s="369">
        <v>104</v>
      </c>
      <c r="C40" s="97"/>
      <c r="E40" s="19"/>
      <c r="F40" s="5"/>
      <c r="G40" s="9"/>
    </row>
    <row r="41" spans="1:7">
      <c r="A41" s="370" t="s">
        <v>1513</v>
      </c>
      <c r="B41" s="371">
        <f>B39-B40</f>
        <v>261</v>
      </c>
      <c r="C41" s="97"/>
      <c r="E41" s="19"/>
      <c r="F41" s="5"/>
      <c r="G41" s="6"/>
    </row>
    <row r="42" spans="1:7">
      <c r="A42" s="372"/>
      <c r="B42" s="373"/>
      <c r="C42" s="97"/>
      <c r="E42" s="19"/>
      <c r="F42" s="5"/>
      <c r="G42" s="6"/>
    </row>
    <row r="43" spans="1:7">
      <c r="A43" s="368" t="s">
        <v>1514</v>
      </c>
      <c r="B43" s="374"/>
      <c r="C43" s="97"/>
      <c r="E43" s="19"/>
      <c r="F43" s="5"/>
      <c r="G43" s="6"/>
    </row>
    <row r="44" spans="1:7">
      <c r="A44" s="368" t="s">
        <v>1515</v>
      </c>
      <c r="B44" s="374"/>
      <c r="C44" s="97"/>
      <c r="E44" s="19"/>
      <c r="F44" s="5"/>
      <c r="G44" s="6"/>
    </row>
    <row r="45" spans="1:7">
      <c r="A45" s="368" t="s">
        <v>1516</v>
      </c>
      <c r="B45" s="374"/>
      <c r="C45" s="97"/>
      <c r="E45" s="19"/>
      <c r="F45" s="5"/>
      <c r="G45" s="6"/>
    </row>
    <row r="46" spans="1:7">
      <c r="A46" s="368" t="s">
        <v>1517</v>
      </c>
      <c r="B46" s="374"/>
      <c r="C46" s="97"/>
      <c r="E46" s="19"/>
      <c r="F46" s="5"/>
      <c r="G46" s="6"/>
    </row>
    <row r="47" spans="1:7">
      <c r="A47" s="370" t="s">
        <v>1518</v>
      </c>
      <c r="B47" s="371">
        <f>B41-SUM(B43:B46)</f>
        <v>261</v>
      </c>
      <c r="C47" s="97"/>
      <c r="E47" s="19"/>
      <c r="F47" s="5"/>
      <c r="G47" s="6"/>
    </row>
    <row r="48" spans="1:7">
      <c r="A48" s="375"/>
      <c r="B48" s="373"/>
      <c r="C48" s="97"/>
      <c r="E48" s="19"/>
      <c r="F48" s="5"/>
      <c r="G48" s="6"/>
    </row>
    <row r="49" spans="1:7">
      <c r="A49" s="376" t="s">
        <v>1519</v>
      </c>
      <c r="B49" s="377">
        <f>IF(B43=0,0,B43/$B$47)</f>
        <v>0</v>
      </c>
      <c r="C49" s="97"/>
      <c r="E49" s="19"/>
      <c r="F49" s="5"/>
      <c r="G49" s="6"/>
    </row>
    <row r="50" spans="1:7">
      <c r="A50" s="376" t="s">
        <v>1515</v>
      </c>
      <c r="B50" s="377">
        <f>IF(B44=0,0,B44/$B$47)</f>
        <v>0</v>
      </c>
      <c r="C50" s="97"/>
      <c r="E50" s="19"/>
      <c r="F50" s="5"/>
      <c r="G50" s="6"/>
    </row>
    <row r="51" spans="1:7">
      <c r="A51" s="368" t="s">
        <v>1516</v>
      </c>
      <c r="B51" s="377">
        <f>IF(B45=0,0,B45/$B$47)</f>
        <v>0</v>
      </c>
      <c r="C51" s="97"/>
      <c r="E51" s="19"/>
      <c r="F51" s="5"/>
      <c r="G51" s="6"/>
    </row>
    <row r="52" spans="1:7">
      <c r="A52" s="376" t="s">
        <v>1517</v>
      </c>
      <c r="B52" s="377">
        <f>IF(B46=0,0,B46/$B$47)</f>
        <v>0</v>
      </c>
      <c r="C52" s="97"/>
      <c r="E52" s="19"/>
      <c r="F52" s="5"/>
      <c r="G52" s="10"/>
    </row>
    <row r="53" spans="1:7">
      <c r="A53" s="370" t="s">
        <v>1520</v>
      </c>
      <c r="B53" s="378">
        <f>SUM(B49:B52)</f>
        <v>0</v>
      </c>
      <c r="C53" s="97"/>
      <c r="E53" s="19"/>
      <c r="F53" s="5"/>
      <c r="G53" s="11"/>
    </row>
    <row r="54" spans="1:7">
      <c r="A54" s="100"/>
      <c r="B54" s="100"/>
      <c r="C54" s="100"/>
      <c r="E54" s="19"/>
      <c r="F54" s="5"/>
      <c r="G54" s="1"/>
    </row>
    <row r="55" spans="1:7" ht="31.15" customHeight="1">
      <c r="A55" s="600" t="s">
        <v>1521</v>
      </c>
      <c r="B55" s="601"/>
      <c r="C55" s="602"/>
      <c r="E55" s="19"/>
      <c r="F55" s="5"/>
      <c r="G55" s="1"/>
    </row>
    <row r="58" spans="1:7" ht="13.9">
      <c r="A58" s="101"/>
      <c r="B58" s="102"/>
    </row>
    <row r="59" spans="1:7" ht="13.9">
      <c r="A59" s="101"/>
      <c r="B59" s="102"/>
    </row>
    <row r="60" spans="1:7" ht="13.9">
      <c r="A60" s="101"/>
      <c r="B60" s="102"/>
    </row>
    <row r="61" spans="1:7" ht="13.9">
      <c r="A61" s="101"/>
      <c r="B61" s="102"/>
    </row>
    <row r="62" spans="1:7" ht="13.9">
      <c r="A62" s="103"/>
      <c r="B62" s="102"/>
    </row>
    <row r="63" spans="1:7" ht="13.9">
      <c r="A63" s="102"/>
      <c r="B63" s="102"/>
    </row>
    <row r="64" spans="1:7" ht="13.9">
      <c r="A64" s="102"/>
      <c r="B64" s="102"/>
    </row>
    <row r="65" spans="1:3" ht="13.9">
      <c r="A65" s="102"/>
      <c r="B65" s="102"/>
    </row>
    <row r="66" spans="1:3" ht="13.9">
      <c r="A66" s="102"/>
      <c r="B66" s="102"/>
    </row>
    <row r="67" spans="1:3" ht="13.9">
      <c r="A67" s="102"/>
      <c r="B67" s="102"/>
    </row>
    <row r="68" spans="1:3" ht="13.9">
      <c r="A68" s="102"/>
      <c r="B68" s="102"/>
    </row>
    <row r="69" spans="1:3" ht="13.9">
      <c r="A69" s="102"/>
      <c r="B69" s="102"/>
    </row>
    <row r="70" spans="1:3" ht="13.9">
      <c r="A70" s="102"/>
      <c r="B70" s="104"/>
    </row>
    <row r="71" spans="1:3" ht="13.9">
      <c r="A71" s="102"/>
      <c r="B71" s="102"/>
    </row>
    <row r="72" spans="1:3" ht="13.9">
      <c r="B72" s="102"/>
    </row>
    <row r="73" spans="1:3" ht="13.9">
      <c r="A73" s="102"/>
      <c r="B73" s="102"/>
      <c r="C73" s="102"/>
    </row>
    <row r="74" spans="1:3" ht="13.9">
      <c r="A74" s="105"/>
      <c r="B74" s="102"/>
      <c r="C74" s="105"/>
    </row>
    <row r="75" spans="1:3" ht="13.9">
      <c r="A75" s="102"/>
      <c r="B75" s="102"/>
      <c r="C75" s="102"/>
    </row>
    <row r="76" spans="1:3" ht="13.9">
      <c r="A76" s="102"/>
      <c r="B76" s="102"/>
      <c r="C76" s="102"/>
    </row>
    <row r="77" spans="1:3" ht="13.9">
      <c r="A77" s="102"/>
      <c r="B77" s="102"/>
      <c r="C77" s="102"/>
    </row>
    <row r="78" spans="1:3" ht="13.9">
      <c r="A78" s="105"/>
      <c r="B78" s="102"/>
      <c r="C78" s="105"/>
    </row>
    <row r="79" spans="1:3" ht="13.9">
      <c r="A79" s="105"/>
      <c r="B79" s="102"/>
      <c r="C79" s="105"/>
    </row>
    <row r="80" spans="1:3" ht="13.9">
      <c r="A80" s="105"/>
      <c r="B80" s="102"/>
      <c r="C80" s="105"/>
    </row>
    <row r="81" spans="1:2" ht="13.9">
      <c r="A81" s="102"/>
      <c r="B81" s="102"/>
    </row>
    <row r="82" spans="1:2" ht="13.9">
      <c r="A82" s="102"/>
      <c r="B82" s="102"/>
    </row>
    <row r="83" spans="1:2" ht="13.9">
      <c r="A83" s="102"/>
      <c r="B83" s="102"/>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pane="bottomLeft" activeCell="I12" sqref="I12"/>
      <selection activeCell="D5" sqref="D5"/>
    </sheetView>
  </sheetViews>
  <sheetFormatPr defaultColWidth="11.42578125" defaultRowHeight="13.15"/>
  <cols>
    <col min="1" max="1" width="35.85546875" style="55" customWidth="1"/>
    <col min="2" max="2" width="21.7109375" style="55" customWidth="1"/>
    <col min="3" max="3" width="19.28515625" style="55" bestFit="1" customWidth="1"/>
    <col min="4" max="4" width="2" style="55" customWidth="1"/>
    <col min="5" max="5" width="14.42578125" style="55" customWidth="1"/>
    <col min="6" max="6" width="12.28515625" style="55" customWidth="1"/>
    <col min="7" max="7" width="6" style="55" customWidth="1"/>
    <col min="8" max="8" width="27.5703125" style="55" customWidth="1"/>
    <col min="9" max="15" width="11.42578125" style="55"/>
    <col min="16" max="16" width="10.5703125" style="55" customWidth="1"/>
    <col min="17" max="21" width="11.42578125" style="55"/>
    <col min="22" max="16384" width="11.42578125" style="2"/>
  </cols>
  <sheetData>
    <row r="1" spans="1:22" ht="12.75" customHeight="1">
      <c r="A1" s="344" t="s">
        <v>4</v>
      </c>
      <c r="B1" s="87"/>
      <c r="C1" s="88"/>
      <c r="D1" s="88"/>
      <c r="E1" s="88"/>
      <c r="F1" s="88"/>
      <c r="H1" s="607"/>
      <c r="I1" s="607"/>
      <c r="J1" s="607"/>
      <c r="K1" s="607"/>
      <c r="L1" s="607"/>
      <c r="M1" s="607"/>
      <c r="N1" s="607"/>
    </row>
    <row r="2" spans="1:22" ht="15">
      <c r="A2" s="196"/>
      <c r="B2" s="107"/>
      <c r="C2" s="108"/>
      <c r="D2" s="107"/>
      <c r="E2" s="109"/>
      <c r="F2" s="110"/>
      <c r="H2" s="607"/>
      <c r="I2" s="607"/>
      <c r="J2" s="607"/>
      <c r="K2" s="607"/>
      <c r="L2" s="607"/>
      <c r="M2" s="607"/>
      <c r="N2" s="607"/>
    </row>
    <row r="3" spans="1:22" ht="14.25" customHeight="1">
      <c r="A3" s="197" t="str">
        <f>'2-Kosten per locatie'!A3</f>
        <v>Naam opdrachtgever</v>
      </c>
      <c r="B3" s="112" t="str">
        <f>'2-Kosten per locatie'!B3</f>
        <v>GVB Facilitair</v>
      </c>
      <c r="C3" s="113"/>
      <c r="D3" s="107"/>
      <c r="E3" s="114"/>
      <c r="F3" s="115"/>
      <c r="H3" s="607"/>
      <c r="I3" s="607"/>
      <c r="J3" s="607"/>
      <c r="K3" s="607"/>
      <c r="L3" s="607"/>
      <c r="M3" s="607"/>
      <c r="N3" s="607"/>
    </row>
    <row r="4" spans="1:22" ht="15.75" customHeight="1">
      <c r="A4" s="197" t="str">
        <f>'2-Kosten per locatie'!A4</f>
        <v>Calculatie onderdeel</v>
      </c>
      <c r="B4" s="116" t="e">
        <f ca="1">MID(CELL("bestandsnaam",$C$9),SEARCH("]",CELL("bestandsnaam",$C$9),1)+1,256)</f>
        <v>#VALUE!</v>
      </c>
      <c r="C4" s="117"/>
      <c r="D4" s="118"/>
      <c r="H4" s="607"/>
      <c r="I4" s="607"/>
      <c r="J4" s="607"/>
      <c r="K4" s="607"/>
      <c r="L4" s="607"/>
      <c r="M4" s="607"/>
      <c r="N4" s="607"/>
      <c r="O4" s="607"/>
      <c r="P4" s="607"/>
      <c r="Q4" s="607"/>
      <c r="R4" s="607"/>
      <c r="S4" s="607"/>
      <c r="T4" s="607"/>
      <c r="U4" s="607"/>
    </row>
    <row r="5" spans="1:22" ht="18.600000000000001">
      <c r="A5" s="197" t="str">
        <f>'2-Kosten per locatie'!A5</f>
        <v>Gebouw/plaats</v>
      </c>
      <c r="B5" s="112" t="str">
        <f>'2-Kosten per locatie'!B5</f>
        <v>Amsterdam</v>
      </c>
      <c r="C5" s="117"/>
      <c r="D5" s="118"/>
      <c r="H5" s="607"/>
      <c r="I5" s="607"/>
      <c r="J5" s="607"/>
      <c r="K5" s="607"/>
      <c r="L5" s="607"/>
      <c r="M5" s="607"/>
      <c r="N5" s="607"/>
      <c r="O5" s="607"/>
      <c r="P5" s="607"/>
      <c r="Q5" s="607"/>
      <c r="R5" s="607"/>
      <c r="S5" s="607"/>
      <c r="T5" s="607"/>
      <c r="U5" s="607"/>
    </row>
    <row r="6" spans="1:22" ht="18.600000000000001">
      <c r="A6" s="197" t="str">
        <f>'2-Kosten per locatie'!A6</f>
        <v>Referentie nummer</v>
      </c>
      <c r="B6" s="112" t="str">
        <f>'2-Kosten per locatie'!B6</f>
        <v>2024-37</v>
      </c>
      <c r="C6" s="117"/>
      <c r="D6" s="118"/>
      <c r="H6" s="119"/>
      <c r="I6" s="119"/>
      <c r="J6" s="119"/>
      <c r="K6" s="119"/>
      <c r="L6" s="119"/>
      <c r="M6" s="119"/>
      <c r="N6" s="119"/>
    </row>
    <row r="7" spans="1:22" ht="18.600000000000001">
      <c r="A7" s="197" t="str">
        <f>'2-Kosten per locatie'!A7</f>
        <v>Naam dienstverlener</v>
      </c>
      <c r="B7" s="112">
        <f>'2-Kosten per locatie'!B7</f>
        <v>0</v>
      </c>
      <c r="C7" s="117"/>
      <c r="D7" s="118"/>
      <c r="H7" s="119"/>
      <c r="I7" s="119"/>
      <c r="J7" s="119"/>
      <c r="K7" s="119"/>
      <c r="L7" s="119"/>
      <c r="M7" s="119"/>
      <c r="N7" s="119"/>
    </row>
    <row r="8" spans="1:22" ht="18.600000000000001">
      <c r="A8" s="197" t="str">
        <f>'2-Kosten per locatie'!A8</f>
        <v>Prijspeil</v>
      </c>
      <c r="B8" s="270">
        <f>'2-Kosten per locatie'!B8</f>
        <v>45839</v>
      </c>
      <c r="C8" s="117"/>
      <c r="D8" s="118"/>
      <c r="J8" s="119"/>
      <c r="K8" s="119"/>
      <c r="L8" s="119"/>
      <c r="M8" s="119"/>
      <c r="N8" s="119"/>
      <c r="O8" s="120"/>
    </row>
    <row r="9" spans="1:22" ht="15.6">
      <c r="A9" s="121"/>
      <c r="B9" s="122"/>
      <c r="C9" s="123"/>
      <c r="D9" s="118"/>
      <c r="E9" s="124"/>
      <c r="F9" s="125"/>
    </row>
    <row r="10" spans="1:22" s="21" customFormat="1" ht="30.75" customHeight="1">
      <c r="A10" s="198" t="s">
        <v>1522</v>
      </c>
      <c r="B10" s="379"/>
      <c r="C10" s="380"/>
      <c r="D10" s="194"/>
      <c r="E10" s="610" t="s">
        <v>1523</v>
      </c>
      <c r="F10" s="611"/>
      <c r="G10" s="195"/>
      <c r="H10" s="198" t="s">
        <v>1524</v>
      </c>
      <c r="I10" s="608" t="s">
        <v>1525</v>
      </c>
      <c r="J10" s="609"/>
      <c r="K10" s="609"/>
      <c r="L10" s="609"/>
      <c r="M10" s="609"/>
      <c r="N10" s="609"/>
      <c r="O10" s="120"/>
      <c r="P10" s="55"/>
      <c r="Q10" s="55"/>
      <c r="R10" s="55"/>
      <c r="S10" s="55"/>
      <c r="T10" s="55"/>
      <c r="U10" s="55"/>
      <c r="V10" s="2"/>
    </row>
    <row r="11" spans="1:22" ht="30" customHeight="1">
      <c r="A11" s="133"/>
      <c r="B11" s="381" t="s">
        <v>1526</v>
      </c>
      <c r="C11" s="382" t="s">
        <v>1526</v>
      </c>
      <c r="D11" s="118"/>
      <c r="E11" s="252"/>
      <c r="F11" s="383"/>
      <c r="H11" s="133"/>
      <c r="I11" s="274">
        <v>1</v>
      </c>
      <c r="J11" s="274">
        <v>2</v>
      </c>
      <c r="K11" s="274">
        <v>3</v>
      </c>
      <c r="L11" s="274">
        <v>4</v>
      </c>
      <c r="M11" s="274">
        <v>5</v>
      </c>
      <c r="N11" s="274">
        <v>6</v>
      </c>
    </row>
    <row r="12" spans="1:22">
      <c r="A12" s="133" t="s">
        <v>1527</v>
      </c>
      <c r="B12" s="384" t="s">
        <v>1528</v>
      </c>
      <c r="C12" s="385"/>
      <c r="D12" s="118"/>
      <c r="E12" s="253">
        <f>SUM(I40:N40)</f>
        <v>0</v>
      </c>
      <c r="F12" s="254"/>
      <c r="H12" s="133" t="s">
        <v>1529</v>
      </c>
      <c r="I12" s="275"/>
      <c r="J12" s="275"/>
      <c r="K12" s="275"/>
      <c r="L12" s="275"/>
      <c r="M12" s="275"/>
      <c r="N12" s="275"/>
    </row>
    <row r="13" spans="1:22">
      <c r="A13" s="133" t="s">
        <v>1530</v>
      </c>
      <c r="B13" s="384" t="s">
        <v>1528</v>
      </c>
      <c r="C13" s="386"/>
      <c r="D13" s="118"/>
      <c r="E13" s="255">
        <v>0</v>
      </c>
      <c r="F13" s="254"/>
      <c r="H13" s="133" t="s">
        <v>1531</v>
      </c>
      <c r="I13" s="275"/>
      <c r="J13" s="275"/>
      <c r="K13" s="275"/>
      <c r="L13" s="275"/>
      <c r="M13" s="275"/>
      <c r="N13" s="275"/>
    </row>
    <row r="14" spans="1:22">
      <c r="A14" s="387" t="s">
        <v>1532</v>
      </c>
      <c r="B14" s="388"/>
      <c r="C14" s="389"/>
      <c r="D14" s="130"/>
      <c r="E14" s="256">
        <f>SUM(E12:E13)</f>
        <v>0</v>
      </c>
      <c r="F14" s="254"/>
      <c r="H14" s="133" t="s">
        <v>1533</v>
      </c>
      <c r="I14" s="275"/>
      <c r="J14" s="275"/>
      <c r="K14" s="275"/>
      <c r="L14" s="275"/>
      <c r="M14" s="275"/>
      <c r="N14" s="275"/>
    </row>
    <row r="15" spans="1:22">
      <c r="A15" s="128"/>
      <c r="B15" s="390"/>
      <c r="C15" s="391"/>
      <c r="D15" s="118"/>
      <c r="E15" s="257"/>
      <c r="F15" s="254"/>
      <c r="H15" s="133" t="s">
        <v>1534</v>
      </c>
      <c r="I15" s="275"/>
      <c r="J15" s="275"/>
      <c r="K15" s="275"/>
      <c r="L15" s="275"/>
      <c r="M15" s="275"/>
      <c r="N15" s="275"/>
    </row>
    <row r="16" spans="1:22">
      <c r="A16" s="392" t="s">
        <v>1535</v>
      </c>
      <c r="B16" s="384" t="s">
        <v>1528</v>
      </c>
      <c r="C16" s="393">
        <v>0</v>
      </c>
      <c r="D16" s="118"/>
      <c r="E16" s="258">
        <f>$C16*E14</f>
        <v>0</v>
      </c>
      <c r="F16" s="254"/>
      <c r="H16" s="133" t="s">
        <v>1536</v>
      </c>
      <c r="I16" s="275"/>
      <c r="J16" s="275"/>
      <c r="K16" s="275"/>
      <c r="L16" s="275"/>
      <c r="M16" s="275"/>
      <c r="N16" s="275"/>
    </row>
    <row r="17" spans="1:22">
      <c r="A17" s="392" t="s">
        <v>1537</v>
      </c>
      <c r="B17" s="384" t="s">
        <v>1528</v>
      </c>
      <c r="C17" s="393">
        <v>0</v>
      </c>
      <c r="D17" s="118"/>
      <c r="E17" s="259">
        <f>$C17*E14</f>
        <v>0</v>
      </c>
      <c r="F17" s="254"/>
      <c r="H17" s="133" t="s">
        <v>1538</v>
      </c>
      <c r="I17" s="275"/>
      <c r="J17" s="275"/>
      <c r="K17" s="275"/>
      <c r="L17" s="275"/>
      <c r="M17" s="275"/>
      <c r="N17" s="275"/>
    </row>
    <row r="18" spans="1:22">
      <c r="A18" s="387" t="s">
        <v>1539</v>
      </c>
      <c r="B18" s="394"/>
      <c r="C18" s="129"/>
      <c r="D18" s="118"/>
      <c r="E18" s="256">
        <f>SUM(E14:E17)</f>
        <v>0</v>
      </c>
      <c r="F18" s="395">
        <f>IF(E18=0,0,E18/E$46)</f>
        <v>0</v>
      </c>
      <c r="H18" s="133" t="s">
        <v>1540</v>
      </c>
      <c r="I18" s="275"/>
      <c r="J18" s="275"/>
      <c r="K18" s="275"/>
      <c r="L18" s="275"/>
      <c r="M18" s="275"/>
      <c r="N18" s="275"/>
    </row>
    <row r="19" spans="1:22">
      <c r="A19" s="128"/>
      <c r="B19" s="390"/>
      <c r="C19" s="391"/>
      <c r="D19" s="118"/>
      <c r="E19" s="257"/>
      <c r="F19" s="254"/>
    </row>
    <row r="20" spans="1:22" ht="15">
      <c r="A20" s="396" t="s">
        <v>1541</v>
      </c>
      <c r="B20" s="397"/>
      <c r="C20" s="391"/>
      <c r="D20" s="131"/>
      <c r="E20" s="260">
        <f>E18*0.96</f>
        <v>0</v>
      </c>
      <c r="F20" s="261"/>
      <c r="G20" s="132"/>
      <c r="H20" s="198" t="s">
        <v>1524</v>
      </c>
      <c r="I20" s="612" t="s">
        <v>1542</v>
      </c>
      <c r="J20" s="613"/>
      <c r="K20" s="613"/>
      <c r="L20" s="613"/>
      <c r="M20" s="613"/>
      <c r="N20" s="614"/>
    </row>
    <row r="21" spans="1:22">
      <c r="A21" s="392" t="s">
        <v>1543</v>
      </c>
      <c r="B21" s="397"/>
      <c r="C21" s="398" t="s">
        <v>1544</v>
      </c>
      <c r="D21" s="118"/>
      <c r="E21" s="258" t="e">
        <f>E20*'5-Premies en opslagen'!$C24</f>
        <v>#DIV/0!</v>
      </c>
      <c r="F21" s="254"/>
      <c r="H21" s="133"/>
      <c r="I21" s="274">
        <v>1</v>
      </c>
      <c r="J21" s="274">
        <v>2</v>
      </c>
      <c r="K21" s="274">
        <v>3</v>
      </c>
      <c r="L21" s="274">
        <v>4</v>
      </c>
      <c r="M21" s="274">
        <v>5</v>
      </c>
      <c r="N21" s="274">
        <v>6</v>
      </c>
      <c r="O21" s="269"/>
      <c r="P21" s="132"/>
      <c r="Q21" s="132"/>
      <c r="R21" s="132"/>
      <c r="S21" s="132"/>
      <c r="T21" s="132"/>
      <c r="U21" s="132"/>
      <c r="V21" s="14"/>
    </row>
    <row r="22" spans="1:22" s="14" customFormat="1">
      <c r="A22" s="387" t="s">
        <v>1545</v>
      </c>
      <c r="B22" s="400"/>
      <c r="C22" s="129"/>
      <c r="D22" s="118"/>
      <c r="E22" s="256" t="e">
        <f>E21+E18</f>
        <v>#DIV/0!</v>
      </c>
      <c r="F22" s="395" t="e">
        <f>IF(E22=0,0,E22/E$46)</f>
        <v>#DIV/0!</v>
      </c>
      <c r="G22" s="55"/>
      <c r="H22" s="133" t="s">
        <v>1529</v>
      </c>
      <c r="I22" s="399"/>
      <c r="J22" s="399"/>
      <c r="K22" s="399"/>
      <c r="L22" s="399"/>
      <c r="M22" s="399"/>
      <c r="N22" s="399"/>
      <c r="O22" s="235"/>
      <c r="P22" s="55"/>
      <c r="Q22" s="55"/>
      <c r="R22" s="55"/>
      <c r="S22" s="55"/>
      <c r="T22" s="55"/>
      <c r="U22" s="55"/>
      <c r="V22" s="2"/>
    </row>
    <row r="23" spans="1:22" ht="14.25" customHeight="1">
      <c r="A23" s="128"/>
      <c r="B23" s="394"/>
      <c r="C23" s="129"/>
      <c r="D23" s="118"/>
      <c r="E23" s="252"/>
      <c r="F23" s="254"/>
      <c r="H23" s="133" t="s">
        <v>1531</v>
      </c>
      <c r="I23" s="399"/>
      <c r="J23" s="399"/>
      <c r="K23" s="399"/>
      <c r="L23" s="399"/>
      <c r="M23" s="399"/>
      <c r="N23" s="399"/>
      <c r="O23" s="235"/>
    </row>
    <row r="24" spans="1:22" ht="12.75" customHeight="1">
      <c r="A24" s="392" t="s">
        <v>1546</v>
      </c>
      <c r="B24" s="397"/>
      <c r="C24" s="398" t="s">
        <v>1544</v>
      </c>
      <c r="D24" s="118"/>
      <c r="E24" s="258" t="e">
        <f>E22*'5-Premies en opslagen'!$B53</f>
        <v>#DIV/0!</v>
      </c>
      <c r="F24" s="254"/>
      <c r="H24" s="133" t="s">
        <v>1533</v>
      </c>
      <c r="I24" s="399"/>
      <c r="J24" s="399"/>
      <c r="K24" s="399"/>
      <c r="L24" s="399"/>
      <c r="M24" s="399"/>
      <c r="N24" s="399"/>
      <c r="O24" s="235"/>
    </row>
    <row r="25" spans="1:22" ht="12.75" customHeight="1">
      <c r="A25" s="387" t="s">
        <v>1547</v>
      </c>
      <c r="B25" s="394"/>
      <c r="C25" s="129"/>
      <c r="D25" s="118"/>
      <c r="E25" s="256" t="e">
        <f>SUM(E22:E24)</f>
        <v>#DIV/0!</v>
      </c>
      <c r="F25" s="395" t="e">
        <f>IF(E25=0,0,E25/E$46)</f>
        <v>#DIV/0!</v>
      </c>
      <c r="H25" s="133" t="s">
        <v>1534</v>
      </c>
      <c r="I25" s="399"/>
      <c r="J25" s="399"/>
      <c r="K25" s="399"/>
      <c r="L25" s="399"/>
      <c r="M25" s="399"/>
      <c r="N25" s="399"/>
      <c r="O25" s="235"/>
    </row>
    <row r="26" spans="1:22">
      <c r="A26" s="128"/>
      <c r="B26" s="394"/>
      <c r="C26" s="129"/>
      <c r="D26" s="118"/>
      <c r="E26" s="252"/>
      <c r="F26" s="254"/>
      <c r="H26" s="133" t="s">
        <v>1536</v>
      </c>
      <c r="I26" s="399"/>
      <c r="J26" s="399"/>
      <c r="K26" s="399"/>
      <c r="L26" s="399"/>
      <c r="M26" s="399"/>
      <c r="N26" s="399"/>
      <c r="O26" s="235"/>
    </row>
    <row r="27" spans="1:22">
      <c r="A27" s="128" t="s">
        <v>1548</v>
      </c>
      <c r="B27" s="401"/>
      <c r="C27" s="386" t="s">
        <v>1549</v>
      </c>
      <c r="D27" s="118"/>
      <c r="E27" s="255">
        <v>0</v>
      </c>
      <c r="F27" s="254">
        <v>0</v>
      </c>
      <c r="H27" s="133" t="s">
        <v>1538</v>
      </c>
      <c r="I27" s="399"/>
      <c r="J27" s="399"/>
      <c r="K27" s="399"/>
      <c r="L27" s="399"/>
      <c r="M27" s="399"/>
      <c r="N27" s="399"/>
      <c r="O27" s="235"/>
    </row>
    <row r="28" spans="1:22">
      <c r="A28" s="128" t="s">
        <v>1550</v>
      </c>
      <c r="B28" s="402"/>
      <c r="C28" s="386" t="s">
        <v>1549</v>
      </c>
      <c r="D28" s="118"/>
      <c r="E28" s="255">
        <v>0</v>
      </c>
      <c r="F28" s="254">
        <v>0</v>
      </c>
      <c r="H28" s="133" t="s">
        <v>1540</v>
      </c>
      <c r="I28" s="399"/>
      <c r="J28" s="399"/>
      <c r="K28" s="399"/>
      <c r="L28" s="399"/>
      <c r="M28" s="399"/>
      <c r="N28" s="399"/>
      <c r="O28" s="235"/>
    </row>
    <row r="29" spans="1:22">
      <c r="A29" s="128" t="s">
        <v>1551</v>
      </c>
      <c r="B29" s="394"/>
      <c r="C29" s="129" t="s">
        <v>1526</v>
      </c>
      <c r="D29" s="118"/>
      <c r="E29" s="255">
        <v>0</v>
      </c>
      <c r="F29" s="254"/>
      <c r="H29" s="134" t="s">
        <v>1552</v>
      </c>
      <c r="I29" s="403">
        <f t="shared" ref="I29:N29" si="0">SUM(I22:I28)</f>
        <v>0</v>
      </c>
      <c r="J29" s="403">
        <f t="shared" si="0"/>
        <v>0</v>
      </c>
      <c r="K29" s="403">
        <f t="shared" si="0"/>
        <v>0</v>
      </c>
      <c r="L29" s="403">
        <f t="shared" si="0"/>
        <v>0</v>
      </c>
      <c r="M29" s="403">
        <f t="shared" si="0"/>
        <v>0</v>
      </c>
      <c r="N29" s="403">
        <f t="shared" si="0"/>
        <v>0</v>
      </c>
      <c r="O29" s="404">
        <f>SUM(I29:N29)</f>
        <v>0</v>
      </c>
    </row>
    <row r="30" spans="1:22">
      <c r="A30" s="405"/>
      <c r="B30" s="406"/>
      <c r="C30" s="407" t="s">
        <v>1526</v>
      </c>
      <c r="D30" s="118"/>
      <c r="E30" s="255"/>
      <c r="F30" s="254"/>
      <c r="H30" s="132"/>
      <c r="I30" s="132"/>
      <c r="J30" s="132"/>
      <c r="K30" s="132"/>
      <c r="L30" s="132"/>
      <c r="M30" s="132"/>
      <c r="N30" s="132"/>
    </row>
    <row r="31" spans="1:22" ht="12.75" customHeight="1">
      <c r="A31" s="387" t="s">
        <v>1553</v>
      </c>
      <c r="B31" s="394"/>
      <c r="C31" s="129"/>
      <c r="D31" s="118"/>
      <c r="E31" s="256" t="e">
        <f>SUM(E25:E30)</f>
        <v>#DIV/0!</v>
      </c>
      <c r="F31" s="395" t="e">
        <f>IF(E31=0,0,E31/E$46)</f>
        <v>#DIV/0!</v>
      </c>
      <c r="H31" s="198" t="s">
        <v>1524</v>
      </c>
      <c r="I31" s="608" t="s">
        <v>1554</v>
      </c>
      <c r="J31" s="609"/>
      <c r="K31" s="609"/>
      <c r="L31" s="609"/>
      <c r="M31" s="609"/>
      <c r="N31" s="609"/>
    </row>
    <row r="32" spans="1:22" ht="12.75" customHeight="1">
      <c r="A32" s="128"/>
      <c r="B32" s="394"/>
      <c r="C32" s="129"/>
      <c r="D32" s="118"/>
      <c r="E32" s="252"/>
      <c r="F32" s="254"/>
      <c r="H32" s="133"/>
      <c r="I32" s="127">
        <v>1</v>
      </c>
      <c r="J32" s="127">
        <v>2</v>
      </c>
      <c r="K32" s="127">
        <v>3</v>
      </c>
      <c r="L32" s="127">
        <v>4</v>
      </c>
      <c r="M32" s="127">
        <v>5</v>
      </c>
      <c r="N32" s="127">
        <v>6</v>
      </c>
    </row>
    <row r="33" spans="1:16" ht="12.75" customHeight="1">
      <c r="A33" s="128" t="s">
        <v>1555</v>
      </c>
      <c r="B33" s="394"/>
      <c r="C33" s="408"/>
      <c r="D33" s="118"/>
      <c r="E33" s="255">
        <v>0</v>
      </c>
      <c r="F33" s="262" t="e">
        <f t="shared" ref="F33:F41" si="1">E33/$E$46</f>
        <v>#DIV/0!</v>
      </c>
      <c r="H33" s="133" t="s">
        <v>1529</v>
      </c>
      <c r="I33" s="271">
        <f t="shared" ref="I33:N39" si="2">I22*I12</f>
        <v>0</v>
      </c>
      <c r="J33" s="271">
        <f t="shared" si="2"/>
        <v>0</v>
      </c>
      <c r="K33" s="271">
        <f t="shared" si="2"/>
        <v>0</v>
      </c>
      <c r="L33" s="271">
        <f t="shared" si="2"/>
        <v>0</v>
      </c>
      <c r="M33" s="271">
        <f t="shared" si="2"/>
        <v>0</v>
      </c>
      <c r="N33" s="272">
        <f t="shared" si="2"/>
        <v>0</v>
      </c>
    </row>
    <row r="34" spans="1:16" ht="12.75" customHeight="1">
      <c r="A34" s="128" t="s">
        <v>1556</v>
      </c>
      <c r="B34" s="394"/>
      <c r="C34" s="408"/>
      <c r="D34" s="118"/>
      <c r="E34" s="255">
        <v>0</v>
      </c>
      <c r="F34" s="262" t="e">
        <f t="shared" si="1"/>
        <v>#DIV/0!</v>
      </c>
      <c r="H34" s="133" t="s">
        <v>1531</v>
      </c>
      <c r="I34" s="271">
        <f t="shared" si="2"/>
        <v>0</v>
      </c>
      <c r="J34" s="271">
        <f t="shared" si="2"/>
        <v>0</v>
      </c>
      <c r="K34" s="271">
        <f t="shared" si="2"/>
        <v>0</v>
      </c>
      <c r="L34" s="271">
        <f t="shared" si="2"/>
        <v>0</v>
      </c>
      <c r="M34" s="271">
        <f t="shared" si="2"/>
        <v>0</v>
      </c>
      <c r="N34" s="272">
        <f t="shared" si="2"/>
        <v>0</v>
      </c>
    </row>
    <row r="35" spans="1:16" ht="12.75" customHeight="1">
      <c r="A35" s="128" t="s">
        <v>1557</v>
      </c>
      <c r="B35" s="394"/>
      <c r="C35" s="408"/>
      <c r="D35" s="118"/>
      <c r="E35" s="255">
        <v>0</v>
      </c>
      <c r="F35" s="262" t="e">
        <f t="shared" si="1"/>
        <v>#DIV/0!</v>
      </c>
      <c r="H35" s="133" t="s">
        <v>1533</v>
      </c>
      <c r="I35" s="271">
        <f t="shared" si="2"/>
        <v>0</v>
      </c>
      <c r="J35" s="271">
        <f t="shared" si="2"/>
        <v>0</v>
      </c>
      <c r="K35" s="271">
        <f t="shared" si="2"/>
        <v>0</v>
      </c>
      <c r="L35" s="271">
        <f t="shared" si="2"/>
        <v>0</v>
      </c>
      <c r="M35" s="271">
        <f t="shared" si="2"/>
        <v>0</v>
      </c>
      <c r="N35" s="272">
        <f t="shared" si="2"/>
        <v>0</v>
      </c>
      <c r="O35" s="132"/>
    </row>
    <row r="36" spans="1:16" ht="14.25" customHeight="1">
      <c r="A36" s="128" t="s">
        <v>1558</v>
      </c>
      <c r="B36" s="394"/>
      <c r="C36" s="409"/>
      <c r="D36" s="118"/>
      <c r="E36" s="255">
        <v>0</v>
      </c>
      <c r="F36" s="262" t="e">
        <f t="shared" si="1"/>
        <v>#DIV/0!</v>
      </c>
      <c r="H36" s="133" t="s">
        <v>1534</v>
      </c>
      <c r="I36" s="271">
        <f t="shared" si="2"/>
        <v>0</v>
      </c>
      <c r="J36" s="271">
        <f t="shared" si="2"/>
        <v>0</v>
      </c>
      <c r="K36" s="271">
        <f t="shared" si="2"/>
        <v>0</v>
      </c>
      <c r="L36" s="271">
        <f t="shared" si="2"/>
        <v>0</v>
      </c>
      <c r="M36" s="271">
        <f t="shared" si="2"/>
        <v>0</v>
      </c>
      <c r="N36" s="272">
        <f t="shared" si="2"/>
        <v>0</v>
      </c>
      <c r="O36" s="132"/>
    </row>
    <row r="37" spans="1:16">
      <c r="A37" s="128" t="s">
        <v>1559</v>
      </c>
      <c r="B37" s="394"/>
      <c r="C37" s="408"/>
      <c r="D37" s="118"/>
      <c r="E37" s="255">
        <v>0</v>
      </c>
      <c r="F37" s="262" t="e">
        <f t="shared" si="1"/>
        <v>#DIV/0!</v>
      </c>
      <c r="H37" s="133" t="s">
        <v>1536</v>
      </c>
      <c r="I37" s="271">
        <f t="shared" si="2"/>
        <v>0</v>
      </c>
      <c r="J37" s="271">
        <f t="shared" si="2"/>
        <v>0</v>
      </c>
      <c r="K37" s="271">
        <f t="shared" si="2"/>
        <v>0</v>
      </c>
      <c r="L37" s="271">
        <f t="shared" si="2"/>
        <v>0</v>
      </c>
      <c r="M37" s="271">
        <f t="shared" si="2"/>
        <v>0</v>
      </c>
      <c r="N37" s="272">
        <f t="shared" si="2"/>
        <v>0</v>
      </c>
      <c r="O37" s="132"/>
    </row>
    <row r="38" spans="1:16">
      <c r="A38" s="128" t="s">
        <v>1560</v>
      </c>
      <c r="B38" s="394"/>
      <c r="C38" s="409"/>
      <c r="D38" s="118"/>
      <c r="E38" s="255">
        <v>0</v>
      </c>
      <c r="F38" s="262" t="e">
        <f t="shared" si="1"/>
        <v>#DIV/0!</v>
      </c>
      <c r="H38" s="133" t="s">
        <v>1538</v>
      </c>
      <c r="I38" s="271">
        <f t="shared" si="2"/>
        <v>0</v>
      </c>
      <c r="J38" s="271">
        <f t="shared" si="2"/>
        <v>0</v>
      </c>
      <c r="K38" s="271">
        <f t="shared" si="2"/>
        <v>0</v>
      </c>
      <c r="L38" s="271">
        <f t="shared" si="2"/>
        <v>0</v>
      </c>
      <c r="M38" s="271">
        <f t="shared" si="2"/>
        <v>0</v>
      </c>
      <c r="N38" s="272">
        <f t="shared" si="2"/>
        <v>0</v>
      </c>
      <c r="O38" s="132"/>
    </row>
    <row r="39" spans="1:16">
      <c r="A39" s="128" t="s">
        <v>1561</v>
      </c>
      <c r="B39" s="394"/>
      <c r="C39" s="386" t="s">
        <v>1549</v>
      </c>
      <c r="D39" s="118"/>
      <c r="E39" s="255">
        <v>0</v>
      </c>
      <c r="F39" s="262" t="e">
        <f t="shared" si="1"/>
        <v>#DIV/0!</v>
      </c>
      <c r="H39" s="133" t="s">
        <v>1540</v>
      </c>
      <c r="I39" s="271">
        <f t="shared" si="2"/>
        <v>0</v>
      </c>
      <c r="J39" s="271">
        <f t="shared" si="2"/>
        <v>0</v>
      </c>
      <c r="K39" s="271">
        <f t="shared" si="2"/>
        <v>0</v>
      </c>
      <c r="L39" s="271">
        <f t="shared" si="2"/>
        <v>0</v>
      </c>
      <c r="M39" s="271">
        <f t="shared" si="2"/>
        <v>0</v>
      </c>
      <c r="N39" s="272">
        <f t="shared" si="2"/>
        <v>0</v>
      </c>
      <c r="O39" s="132"/>
    </row>
    <row r="40" spans="1:16">
      <c r="A40" s="128" t="s">
        <v>1562</v>
      </c>
      <c r="B40" s="394"/>
      <c r="C40" s="386"/>
      <c r="D40" s="118"/>
      <c r="E40" s="255">
        <v>0</v>
      </c>
      <c r="F40" s="262" t="e">
        <f t="shared" si="1"/>
        <v>#DIV/0!</v>
      </c>
      <c r="H40" s="134" t="s">
        <v>1552</v>
      </c>
      <c r="I40" s="273">
        <f t="shared" ref="I40:N40" si="3">SUM(I33:I39)</f>
        <v>0</v>
      </c>
      <c r="J40" s="273">
        <f t="shared" si="3"/>
        <v>0</v>
      </c>
      <c r="K40" s="273">
        <f t="shared" si="3"/>
        <v>0</v>
      </c>
      <c r="L40" s="273">
        <f t="shared" si="3"/>
        <v>0</v>
      </c>
      <c r="M40" s="273">
        <f t="shared" si="3"/>
        <v>0</v>
      </c>
      <c r="N40" s="273">
        <f t="shared" si="3"/>
        <v>0</v>
      </c>
      <c r="O40" s="132"/>
    </row>
    <row r="41" spans="1:16">
      <c r="A41" s="405"/>
      <c r="B41" s="406"/>
      <c r="C41" s="410"/>
      <c r="D41" s="118"/>
      <c r="E41" s="255">
        <v>0</v>
      </c>
      <c r="F41" s="254" t="e">
        <f t="shared" si="1"/>
        <v>#DIV/0!</v>
      </c>
      <c r="H41" s="132"/>
      <c r="I41" s="132"/>
      <c r="J41" s="132"/>
      <c r="K41" s="132"/>
      <c r="L41" s="132"/>
      <c r="M41" s="132"/>
      <c r="N41" s="132"/>
      <c r="O41" s="132"/>
    </row>
    <row r="42" spans="1:16">
      <c r="A42" s="387" t="s">
        <v>1563</v>
      </c>
      <c r="B42" s="394"/>
      <c r="C42" s="129"/>
      <c r="D42" s="118"/>
      <c r="E42" s="256" t="e">
        <f>SUM(E31:E41)</f>
        <v>#DIV/0!</v>
      </c>
      <c r="F42" s="395" t="e">
        <f>IF(E42=0,0,E42/E$46)</f>
        <v>#DIV/0!</v>
      </c>
      <c r="H42" s="132"/>
      <c r="I42" s="132"/>
      <c r="J42" s="132"/>
      <c r="K42" s="132"/>
      <c r="L42" s="132"/>
      <c r="M42" s="132"/>
      <c r="N42" s="132"/>
      <c r="O42" s="132"/>
    </row>
    <row r="43" spans="1:16" ht="45">
      <c r="A43" s="128"/>
      <c r="B43" s="394"/>
      <c r="C43" s="129"/>
      <c r="D43" s="118"/>
      <c r="E43" s="252"/>
      <c r="F43" s="263"/>
      <c r="H43" s="198" t="s">
        <v>1564</v>
      </c>
      <c r="I43" s="379"/>
      <c r="J43" s="380"/>
      <c r="K43" s="199" t="s">
        <v>1523</v>
      </c>
      <c r="L43" s="132"/>
      <c r="M43" s="132"/>
      <c r="N43" s="132"/>
    </row>
    <row r="44" spans="1:16">
      <c r="A44" s="128" t="s">
        <v>1565</v>
      </c>
      <c r="B44" s="394"/>
      <c r="C44" s="409"/>
      <c r="D44" s="118"/>
      <c r="E44" s="255">
        <v>0</v>
      </c>
      <c r="F44" s="395">
        <f>(IF(E44=0,0,E44/E$46))</f>
        <v>0</v>
      </c>
      <c r="H44" s="133"/>
      <c r="I44" s="381" t="s">
        <v>1526</v>
      </c>
      <c r="J44" s="382" t="s">
        <v>1526</v>
      </c>
      <c r="K44" s="252"/>
      <c r="L44" s="132"/>
      <c r="M44" s="132"/>
      <c r="N44" s="132"/>
    </row>
    <row r="45" spans="1:16">
      <c r="A45" s="128"/>
      <c r="B45" s="411"/>
      <c r="C45" s="129"/>
      <c r="D45" s="118"/>
      <c r="E45" s="252"/>
      <c r="F45" s="254"/>
      <c r="H45" s="136" t="s">
        <v>1532</v>
      </c>
      <c r="I45" s="137"/>
      <c r="J45" s="138"/>
      <c r="K45" s="256">
        <f>E14</f>
        <v>0</v>
      </c>
      <c r="L45" s="132"/>
      <c r="M45" s="132"/>
      <c r="N45" s="132"/>
    </row>
    <row r="46" spans="1:16" ht="30" customHeight="1">
      <c r="A46" s="387" t="s">
        <v>1566</v>
      </c>
      <c r="B46" s="412"/>
      <c r="C46" s="413"/>
      <c r="D46" s="118"/>
      <c r="E46" s="264" t="e">
        <f>SUM(E42:E45)</f>
        <v>#DIV/0!</v>
      </c>
      <c r="F46" s="265" t="e">
        <f>SUM(F42:F45)</f>
        <v>#DIV/0!</v>
      </c>
      <c r="H46" s="139" t="s">
        <v>1535</v>
      </c>
      <c r="I46" s="140"/>
      <c r="J46" s="141"/>
      <c r="K46" s="258">
        <f>E16</f>
        <v>0</v>
      </c>
      <c r="L46" s="132"/>
      <c r="M46" s="132"/>
      <c r="N46" s="132"/>
    </row>
    <row r="47" spans="1:16">
      <c r="B47" s="135"/>
      <c r="C47" s="414"/>
      <c r="D47" s="118"/>
      <c r="E47" s="235"/>
      <c r="F47" s="266"/>
      <c r="H47" s="392" t="s">
        <v>1537</v>
      </c>
      <c r="I47" s="140"/>
      <c r="J47" s="141"/>
      <c r="K47" s="259">
        <f>E17</f>
        <v>0</v>
      </c>
      <c r="L47" s="132"/>
      <c r="M47" s="132"/>
      <c r="N47" s="132"/>
      <c r="O47" s="132"/>
    </row>
    <row r="48" spans="1:16">
      <c r="A48" s="415" t="s">
        <v>1567</v>
      </c>
      <c r="B48" s="416"/>
      <c r="C48" s="417"/>
      <c r="D48" s="132"/>
      <c r="E48" s="267" t="e">
        <f>(E$25*1.3)+($E$46-$E$25)</f>
        <v>#DIV/0!</v>
      </c>
      <c r="F48" s="268"/>
      <c r="G48" s="132"/>
      <c r="H48" s="392" t="s">
        <v>1543</v>
      </c>
      <c r="I48" s="140"/>
      <c r="J48" s="141"/>
      <c r="K48" s="258" t="e">
        <f>E21</f>
        <v>#DIV/0!</v>
      </c>
      <c r="L48" s="132"/>
      <c r="M48" s="132"/>
      <c r="N48" s="132"/>
      <c r="O48" s="132"/>
      <c r="P48" s="132"/>
    </row>
    <row r="49" spans="1:22">
      <c r="A49" s="132"/>
      <c r="B49" s="142"/>
      <c r="C49" s="143"/>
      <c r="D49" s="132"/>
      <c r="E49" s="269"/>
      <c r="F49" s="269"/>
      <c r="G49" s="132"/>
      <c r="H49" s="392" t="s">
        <v>1546</v>
      </c>
      <c r="I49" s="397"/>
      <c r="J49" s="398"/>
      <c r="K49" s="258" t="e">
        <f>E24</f>
        <v>#DIV/0!</v>
      </c>
      <c r="L49" s="132"/>
      <c r="M49" s="132"/>
      <c r="N49" s="132"/>
      <c r="O49" s="132"/>
      <c r="P49" s="132"/>
      <c r="Q49" s="132"/>
      <c r="R49" s="132"/>
      <c r="S49" s="132"/>
      <c r="T49" s="132"/>
      <c r="U49" s="132"/>
      <c r="V49" s="14"/>
    </row>
    <row r="50" spans="1:22" s="14" customFormat="1">
      <c r="A50" s="415" t="s">
        <v>1568</v>
      </c>
      <c r="B50" s="416"/>
      <c r="C50" s="417"/>
      <c r="D50" s="132"/>
      <c r="E50" s="267" t="e">
        <f>(E$25*1.5)+($E$46-$E$25)</f>
        <v>#DIV/0!</v>
      </c>
      <c r="F50" s="268"/>
      <c r="G50" s="132"/>
      <c r="H50" s="128" t="s">
        <v>1548</v>
      </c>
      <c r="I50" s="401"/>
      <c r="J50" s="386"/>
      <c r="K50" s="253">
        <f>E27</f>
        <v>0</v>
      </c>
      <c r="L50" s="132"/>
      <c r="M50" s="132"/>
      <c r="N50" s="132"/>
      <c r="O50" s="132"/>
      <c r="P50" s="132"/>
      <c r="Q50" s="132"/>
      <c r="R50" s="132"/>
      <c r="S50" s="132"/>
      <c r="T50" s="132"/>
      <c r="U50" s="132"/>
    </row>
    <row r="51" spans="1:22" s="14" customFormat="1">
      <c r="A51" s="132"/>
      <c r="B51" s="142"/>
      <c r="C51" s="143"/>
      <c r="D51" s="132"/>
      <c r="E51" s="269"/>
      <c r="F51" s="269"/>
      <c r="G51" s="132"/>
      <c r="H51" s="128" t="s">
        <v>1550</v>
      </c>
      <c r="I51" s="402"/>
      <c r="J51" s="386"/>
      <c r="K51" s="253">
        <f t="shared" ref="K51:K52" si="4">E28</f>
        <v>0</v>
      </c>
      <c r="L51" s="132"/>
      <c r="M51" s="55"/>
      <c r="N51" s="132"/>
      <c r="O51" s="132"/>
      <c r="P51" s="132"/>
      <c r="Q51" s="132"/>
      <c r="R51" s="132"/>
      <c r="S51" s="132"/>
      <c r="T51" s="132"/>
      <c r="U51" s="132"/>
    </row>
    <row r="52" spans="1:22" s="14" customFormat="1">
      <c r="A52" s="415" t="s">
        <v>1569</v>
      </c>
      <c r="B52" s="416"/>
      <c r="C52" s="417"/>
      <c r="D52" s="132"/>
      <c r="E52" s="267" t="e">
        <f>(E$25*2.5)+($E$46-$E$25)</f>
        <v>#DIV/0!</v>
      </c>
      <c r="F52" s="269"/>
      <c r="G52" s="132"/>
      <c r="H52" s="128" t="s">
        <v>1551</v>
      </c>
      <c r="I52" s="394"/>
      <c r="J52" s="129" t="s">
        <v>1526</v>
      </c>
      <c r="K52" s="253">
        <f t="shared" si="4"/>
        <v>0</v>
      </c>
      <c r="L52" s="132"/>
      <c r="M52" s="55"/>
      <c r="N52" s="132"/>
      <c r="O52" s="132"/>
      <c r="P52" s="132"/>
      <c r="Q52" s="132"/>
      <c r="R52" s="132"/>
      <c r="S52" s="132"/>
      <c r="T52" s="132"/>
      <c r="U52" s="132"/>
    </row>
    <row r="53" spans="1:22" s="14" customFormat="1">
      <c r="A53" s="132"/>
      <c r="B53" s="142"/>
      <c r="C53" s="144"/>
      <c r="D53" s="132"/>
      <c r="E53" s="132"/>
      <c r="F53" s="145"/>
      <c r="G53" s="132"/>
      <c r="H53" s="128" t="s">
        <v>1555</v>
      </c>
      <c r="I53" s="394"/>
      <c r="J53" s="408"/>
      <c r="K53" s="253">
        <f>E33</f>
        <v>0</v>
      </c>
      <c r="L53" s="132"/>
      <c r="M53" s="55"/>
      <c r="N53" s="132"/>
      <c r="O53" s="132"/>
      <c r="P53" s="132"/>
      <c r="Q53" s="132"/>
      <c r="R53" s="132"/>
      <c r="S53" s="132"/>
      <c r="T53" s="132"/>
      <c r="U53" s="132"/>
    </row>
    <row r="54" spans="1:22" s="14" customFormat="1">
      <c r="A54" s="132"/>
      <c r="B54" s="142"/>
      <c r="C54" s="144"/>
      <c r="D54" s="132"/>
      <c r="E54" s="132"/>
      <c r="F54" s="145"/>
      <c r="G54" s="132"/>
      <c r="H54" s="128" t="s">
        <v>1556</v>
      </c>
      <c r="I54" s="394"/>
      <c r="J54" s="408"/>
      <c r="K54" s="253">
        <f t="shared" ref="K54:K60" si="5">E34</f>
        <v>0</v>
      </c>
      <c r="L54" s="132"/>
      <c r="M54" s="55"/>
      <c r="N54" s="132"/>
      <c r="O54" s="132"/>
      <c r="P54" s="132"/>
      <c r="Q54" s="132"/>
      <c r="R54" s="132"/>
      <c r="S54" s="132"/>
      <c r="T54" s="132"/>
      <c r="U54" s="132"/>
    </row>
    <row r="55" spans="1:22" s="14" customFormat="1">
      <c r="A55" s="132"/>
      <c r="B55" s="132"/>
      <c r="C55" s="146"/>
      <c r="D55" s="132"/>
      <c r="E55" s="132"/>
      <c r="F55" s="145"/>
      <c r="G55" s="132"/>
      <c r="H55" s="128" t="s">
        <v>1557</v>
      </c>
      <c r="I55" s="394"/>
      <c r="J55" s="408"/>
      <c r="K55" s="253">
        <f t="shared" si="5"/>
        <v>0</v>
      </c>
      <c r="L55" s="132"/>
      <c r="M55" s="55"/>
      <c r="N55" s="132"/>
      <c r="O55" s="132"/>
      <c r="P55" s="132"/>
      <c r="Q55" s="132"/>
      <c r="R55" s="132"/>
      <c r="S55" s="132"/>
      <c r="T55" s="132"/>
      <c r="U55" s="132"/>
    </row>
    <row r="56" spans="1:22" s="14" customFormat="1">
      <c r="A56" s="132"/>
      <c r="B56" s="132"/>
      <c r="C56" s="146"/>
      <c r="D56" s="132"/>
      <c r="E56" s="132"/>
      <c r="F56" s="145"/>
      <c r="G56" s="132"/>
      <c r="H56" s="128" t="s">
        <v>1558</v>
      </c>
      <c r="I56" s="394"/>
      <c r="J56" s="409"/>
      <c r="K56" s="253">
        <f t="shared" si="5"/>
        <v>0</v>
      </c>
      <c r="L56" s="132"/>
      <c r="M56" s="55"/>
      <c r="N56" s="132"/>
      <c r="O56" s="132"/>
      <c r="P56" s="132"/>
      <c r="Q56" s="132"/>
      <c r="R56" s="132"/>
      <c r="S56" s="132"/>
      <c r="T56" s="132"/>
      <c r="U56" s="132"/>
    </row>
    <row r="57" spans="1:22" s="14" customFormat="1">
      <c r="A57" s="55"/>
      <c r="B57" s="132"/>
      <c r="C57" s="146"/>
      <c r="D57" s="132"/>
      <c r="E57" s="132"/>
      <c r="F57" s="145"/>
      <c r="G57" s="132"/>
      <c r="H57" s="128" t="s">
        <v>1559</v>
      </c>
      <c r="I57" s="394"/>
      <c r="J57" s="408"/>
      <c r="K57" s="253">
        <f t="shared" si="5"/>
        <v>0</v>
      </c>
      <c r="L57" s="132"/>
      <c r="M57" s="55"/>
      <c r="N57" s="132"/>
      <c r="O57" s="132"/>
      <c r="P57" s="132"/>
      <c r="Q57" s="132"/>
      <c r="R57" s="132"/>
      <c r="S57" s="132"/>
      <c r="T57" s="132"/>
      <c r="U57" s="132"/>
    </row>
    <row r="58" spans="1:22" s="14" customFormat="1">
      <c r="A58" s="132"/>
      <c r="B58" s="132"/>
      <c r="C58" s="146"/>
      <c r="D58" s="132"/>
      <c r="E58" s="132"/>
      <c r="F58" s="145"/>
      <c r="G58" s="132"/>
      <c r="H58" s="128" t="s">
        <v>1560</v>
      </c>
      <c r="I58" s="394"/>
      <c r="J58" s="409"/>
      <c r="K58" s="253">
        <f t="shared" si="5"/>
        <v>0</v>
      </c>
      <c r="L58" s="132"/>
      <c r="M58" s="55"/>
      <c r="N58" s="55"/>
      <c r="O58" s="132"/>
      <c r="P58" s="132"/>
      <c r="Q58" s="132"/>
      <c r="R58" s="132"/>
      <c r="S58" s="132"/>
      <c r="T58" s="132"/>
      <c r="U58" s="132"/>
    </row>
    <row r="59" spans="1:22" s="14" customFormat="1">
      <c r="A59" s="132"/>
      <c r="B59" s="132"/>
      <c r="C59" s="146"/>
      <c r="D59" s="132"/>
      <c r="E59" s="132"/>
      <c r="F59" s="145"/>
      <c r="G59" s="132"/>
      <c r="H59" s="128" t="s">
        <v>1561</v>
      </c>
      <c r="I59" s="394"/>
      <c r="J59" s="386"/>
      <c r="K59" s="253">
        <f t="shared" si="5"/>
        <v>0</v>
      </c>
      <c r="L59" s="132"/>
      <c r="M59" s="55"/>
      <c r="N59" s="55"/>
      <c r="O59" s="132"/>
      <c r="P59" s="132"/>
      <c r="Q59" s="132"/>
      <c r="R59" s="132"/>
      <c r="S59" s="132"/>
      <c r="T59" s="132"/>
      <c r="U59" s="132"/>
    </row>
    <row r="60" spans="1:22" s="14" customFormat="1">
      <c r="A60" s="132"/>
      <c r="B60" s="132"/>
      <c r="C60" s="146"/>
      <c r="D60" s="132"/>
      <c r="E60" s="132"/>
      <c r="F60" s="145"/>
      <c r="G60" s="132"/>
      <c r="H60" s="128" t="s">
        <v>1562</v>
      </c>
      <c r="I60" s="394"/>
      <c r="J60" s="386"/>
      <c r="K60" s="253">
        <f t="shared" si="5"/>
        <v>0</v>
      </c>
      <c r="L60" s="132"/>
      <c r="M60" s="55"/>
      <c r="N60" s="55"/>
      <c r="O60" s="132"/>
      <c r="P60" s="132"/>
      <c r="Q60" s="132"/>
      <c r="R60" s="132"/>
      <c r="S60" s="132"/>
      <c r="T60" s="132"/>
      <c r="U60" s="132"/>
    </row>
    <row r="61" spans="1:22" s="14" customFormat="1">
      <c r="A61" s="132"/>
      <c r="B61" s="132"/>
      <c r="C61" s="146"/>
      <c r="D61" s="132"/>
      <c r="E61" s="132"/>
      <c r="F61" s="145"/>
      <c r="G61" s="132"/>
      <c r="H61" s="128" t="s">
        <v>1565</v>
      </c>
      <c r="I61" s="394"/>
      <c r="J61" s="409"/>
      <c r="K61" s="253">
        <f>E44</f>
        <v>0</v>
      </c>
      <c r="L61" s="132"/>
      <c r="M61" s="55"/>
      <c r="N61" s="55"/>
      <c r="O61" s="132"/>
      <c r="P61" s="132"/>
      <c r="Q61" s="132"/>
      <c r="R61" s="132"/>
      <c r="S61" s="132"/>
      <c r="T61" s="132"/>
      <c r="U61" s="132"/>
    </row>
    <row r="62" spans="1:22" s="14" customFormat="1">
      <c r="A62" s="132"/>
      <c r="B62" s="132"/>
      <c r="C62" s="146"/>
      <c r="D62" s="132"/>
      <c r="E62" s="132"/>
      <c r="F62" s="145"/>
      <c r="G62" s="132"/>
      <c r="H62" s="128"/>
      <c r="I62" s="411"/>
      <c r="J62" s="129"/>
      <c r="K62" s="252"/>
      <c r="L62" s="132"/>
      <c r="M62" s="55"/>
      <c r="N62" s="55"/>
      <c r="O62" s="132"/>
      <c r="P62" s="132"/>
      <c r="Q62" s="132"/>
      <c r="R62" s="132"/>
      <c r="S62" s="132"/>
      <c r="T62" s="132"/>
      <c r="U62" s="132"/>
    </row>
    <row r="63" spans="1:22" s="14" customFormat="1">
      <c r="A63" s="132"/>
      <c r="B63" s="132"/>
      <c r="C63" s="146"/>
      <c r="D63" s="132"/>
      <c r="E63" s="132"/>
      <c r="F63" s="145"/>
      <c r="G63" s="132"/>
      <c r="H63" s="387" t="s">
        <v>1566</v>
      </c>
      <c r="I63" s="412"/>
      <c r="J63" s="413"/>
      <c r="K63" s="264" t="e">
        <f>SUM(K45:K62)</f>
        <v>#DIV/0!</v>
      </c>
      <c r="L63" s="132"/>
      <c r="M63" s="55"/>
      <c r="N63" s="55"/>
      <c r="O63" s="132"/>
      <c r="P63" s="132"/>
      <c r="Q63" s="132"/>
      <c r="R63" s="132"/>
      <c r="S63" s="132"/>
      <c r="T63" s="132"/>
      <c r="U63" s="132"/>
    </row>
    <row r="64" spans="1:22" s="14" customFormat="1">
      <c r="A64" s="132"/>
      <c r="B64" s="132"/>
      <c r="C64" s="146"/>
      <c r="D64" s="132"/>
      <c r="E64" s="55"/>
      <c r="F64" s="145"/>
      <c r="G64" s="132"/>
      <c r="H64" s="55"/>
      <c r="I64" s="135"/>
      <c r="J64" s="414"/>
      <c r="K64" s="235"/>
      <c r="L64" s="132"/>
      <c r="M64" s="55"/>
      <c r="N64" s="55"/>
      <c r="O64" s="55"/>
      <c r="P64" s="132"/>
      <c r="Q64" s="132"/>
      <c r="R64" s="132"/>
      <c r="S64" s="132"/>
      <c r="T64" s="132"/>
      <c r="U64" s="132"/>
    </row>
    <row r="65" spans="1:22" s="14" customFormat="1">
      <c r="A65" s="55"/>
      <c r="B65" s="55"/>
      <c r="C65" s="55"/>
      <c r="D65" s="55"/>
      <c r="E65" s="55"/>
      <c r="F65" s="55"/>
      <c r="G65" s="55"/>
      <c r="H65" s="415" t="s">
        <v>1567</v>
      </c>
      <c r="I65" s="416"/>
      <c r="J65" s="417"/>
      <c r="K65" s="267" t="e">
        <f>E48</f>
        <v>#DIV/0!</v>
      </c>
      <c r="L65" s="132"/>
      <c r="M65" s="55"/>
      <c r="N65" s="55"/>
      <c r="O65" s="55"/>
      <c r="P65" s="55"/>
      <c r="Q65" s="132"/>
      <c r="R65" s="132"/>
      <c r="S65" s="132"/>
      <c r="T65" s="132"/>
      <c r="U65" s="132"/>
    </row>
    <row r="66" spans="1:22" s="14" customFormat="1">
      <c r="A66" s="55"/>
      <c r="B66" s="55"/>
      <c r="C66" s="55"/>
      <c r="D66" s="55"/>
      <c r="E66" s="55"/>
      <c r="F66" s="55"/>
      <c r="G66" s="55"/>
      <c r="H66" s="132"/>
      <c r="I66" s="142"/>
      <c r="J66" s="143"/>
      <c r="K66" s="269"/>
      <c r="L66" s="132"/>
      <c r="M66" s="55"/>
      <c r="N66" s="55"/>
      <c r="O66" s="55"/>
      <c r="P66" s="55"/>
      <c r="Q66" s="55"/>
      <c r="R66" s="55"/>
      <c r="S66" s="55"/>
      <c r="T66" s="55"/>
      <c r="U66" s="55"/>
      <c r="V66" s="2"/>
    </row>
    <row r="67" spans="1:22">
      <c r="H67" s="415" t="s">
        <v>1568</v>
      </c>
      <c r="I67" s="416"/>
      <c r="J67" s="417"/>
      <c r="K67" s="267" t="e">
        <f>E50</f>
        <v>#DIV/0!</v>
      </c>
      <c r="L67" s="132"/>
    </row>
    <row r="68" spans="1:22">
      <c r="H68" s="132"/>
      <c r="I68" s="142"/>
      <c r="J68" s="143"/>
      <c r="K68" s="269"/>
      <c r="L68" s="132"/>
    </row>
    <row r="69" spans="1:22">
      <c r="H69" s="415" t="s">
        <v>1569</v>
      </c>
      <c r="I69" s="416"/>
      <c r="J69" s="417"/>
      <c r="K69" s="267" t="e">
        <f>E52</f>
        <v>#DIV/0!</v>
      </c>
      <c r="L69" s="132"/>
    </row>
    <row r="70" spans="1:22">
      <c r="L70" s="132"/>
    </row>
    <row r="71" spans="1:22">
      <c r="L71" s="132"/>
    </row>
    <row r="72" spans="1:22">
      <c r="L72" s="132"/>
    </row>
  </sheetData>
  <dataConsolidate/>
  <mergeCells count="8">
    <mergeCell ref="O4:U5"/>
    <mergeCell ref="I31:N31"/>
    <mergeCell ref="E10:F10"/>
    <mergeCell ref="H1:N2"/>
    <mergeCell ref="H3:N3"/>
    <mergeCell ref="H4:N5"/>
    <mergeCell ref="I10:N10"/>
    <mergeCell ref="I20:N20"/>
  </mergeCells>
  <phoneticPr fontId="9"/>
  <conditionalFormatting sqref="O29">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pane="bottomLeft" activeCell="I28" sqref="I28"/>
      <selection activeCell="D5" sqref="D5"/>
    </sheetView>
  </sheetViews>
  <sheetFormatPr defaultColWidth="11.42578125" defaultRowHeight="13.15"/>
  <cols>
    <col min="1" max="1" width="35.85546875" style="55" customWidth="1"/>
    <col min="2" max="2" width="21.28515625" style="55" customWidth="1"/>
    <col min="3" max="3" width="19.28515625" style="55" bestFit="1" customWidth="1"/>
    <col min="4" max="4" width="2" style="55" customWidth="1"/>
    <col min="5" max="5" width="14.42578125" style="55" customWidth="1"/>
    <col min="6" max="6" width="11.7109375" style="55" customWidth="1"/>
    <col min="7" max="7" width="6" style="55" customWidth="1"/>
    <col min="8" max="8" width="27.85546875" style="55" customWidth="1"/>
    <col min="9" max="15" width="11.42578125" style="55"/>
    <col min="16" max="16384" width="11.42578125" style="2"/>
  </cols>
  <sheetData>
    <row r="1" spans="1:15" ht="12.75" customHeight="1">
      <c r="A1" s="418" t="s">
        <v>4</v>
      </c>
      <c r="B1" s="87"/>
      <c r="C1" s="88"/>
      <c r="D1" s="88"/>
      <c r="E1" s="88"/>
      <c r="F1" s="88"/>
      <c r="H1" s="607"/>
      <c r="I1" s="607"/>
      <c r="J1" s="607"/>
      <c r="K1" s="607"/>
      <c r="L1" s="607"/>
      <c r="M1" s="607"/>
      <c r="N1" s="607"/>
    </row>
    <row r="2" spans="1:15">
      <c r="A2" s="106"/>
      <c r="B2" s="107"/>
      <c r="C2" s="108"/>
      <c r="D2" s="107"/>
      <c r="E2" s="109"/>
      <c r="F2" s="110"/>
      <c r="H2" s="607"/>
      <c r="I2" s="607"/>
      <c r="J2" s="607"/>
      <c r="K2" s="607"/>
      <c r="L2" s="607"/>
      <c r="M2" s="607"/>
      <c r="N2" s="607"/>
    </row>
    <row r="3" spans="1:15" ht="14.25" customHeight="1">
      <c r="A3" s="111" t="str">
        <f>'2-Kosten per locatie'!A3</f>
        <v>Naam opdrachtgever</v>
      </c>
      <c r="B3" s="112" t="str">
        <f>'2-Kosten per locatie'!B3</f>
        <v>GVB Facilitair</v>
      </c>
      <c r="C3" s="113"/>
      <c r="D3" s="107"/>
      <c r="E3" s="114"/>
      <c r="F3" s="115"/>
      <c r="H3" s="607"/>
      <c r="I3" s="607"/>
      <c r="J3" s="607"/>
      <c r="K3" s="607"/>
      <c r="L3" s="607"/>
      <c r="M3" s="607"/>
      <c r="N3" s="607"/>
    </row>
    <row r="4" spans="1:15" ht="15.75" customHeight="1">
      <c r="A4" s="111" t="str">
        <f>'2-Kosten per locatie'!A4</f>
        <v>Calculatie onderdeel</v>
      </c>
      <c r="B4" s="116" t="e">
        <f ca="1">MID(CELL("bestandsnaam",$C$9),SEARCH("]",CELL("bestandsnaam",$C$9),1)+1,256)</f>
        <v>#VALUE!</v>
      </c>
      <c r="C4" s="117"/>
      <c r="D4" s="118"/>
      <c r="H4" s="607"/>
      <c r="I4" s="607"/>
      <c r="J4" s="607"/>
      <c r="K4" s="607"/>
      <c r="L4" s="607"/>
      <c r="M4" s="607"/>
      <c r="N4" s="607"/>
    </row>
    <row r="5" spans="1:15" ht="15.6">
      <c r="A5" s="111" t="str">
        <f>'2-Kosten per locatie'!A5</f>
        <v>Gebouw/plaats</v>
      </c>
      <c r="B5" s="112" t="str">
        <f>'2-Kosten per locatie'!B5</f>
        <v>Amsterdam</v>
      </c>
      <c r="C5" s="117"/>
      <c r="D5" s="118"/>
      <c r="H5" s="607"/>
      <c r="I5" s="607"/>
      <c r="J5" s="607"/>
      <c r="K5" s="607"/>
      <c r="L5" s="607"/>
      <c r="M5" s="607"/>
      <c r="N5" s="607"/>
    </row>
    <row r="6" spans="1:15" ht="15.6">
      <c r="A6" s="111" t="str">
        <f>'2-Kosten per locatie'!A6</f>
        <v>Referentie nummer</v>
      </c>
      <c r="B6" s="112" t="str">
        <f>'2-Kosten per locatie'!B6</f>
        <v>2024-37</v>
      </c>
      <c r="C6" s="117"/>
      <c r="D6" s="118"/>
      <c r="H6" s="119"/>
      <c r="I6" s="119"/>
      <c r="J6" s="119"/>
      <c r="K6" s="119"/>
      <c r="L6" s="119"/>
      <c r="M6" s="119"/>
      <c r="N6" s="119"/>
    </row>
    <row r="7" spans="1:15" ht="15.6">
      <c r="A7" s="111" t="str">
        <f>'2-Kosten per locatie'!A7</f>
        <v>Naam dienstverlener</v>
      </c>
      <c r="B7" s="112">
        <f>'2-Kosten per locatie'!B7</f>
        <v>0</v>
      </c>
      <c r="C7" s="117"/>
      <c r="D7" s="118"/>
      <c r="H7" s="119"/>
      <c r="I7" s="119"/>
      <c r="J7" s="119"/>
      <c r="K7" s="119"/>
      <c r="L7" s="119"/>
      <c r="M7" s="119"/>
      <c r="N7" s="119"/>
    </row>
    <row r="8" spans="1:15" ht="15.6">
      <c r="A8" s="111" t="str">
        <f>'2-Kosten per locatie'!A8</f>
        <v>Prijspeil</v>
      </c>
      <c r="B8" s="270">
        <f>'2-Kosten per locatie'!B8</f>
        <v>45839</v>
      </c>
      <c r="C8" s="117"/>
      <c r="D8" s="118"/>
      <c r="J8" s="119"/>
      <c r="K8" s="119"/>
      <c r="L8" s="119"/>
      <c r="M8" s="119"/>
      <c r="N8" s="119"/>
      <c r="O8" s="120"/>
    </row>
    <row r="9" spans="1:15" ht="15.6">
      <c r="A9" s="121"/>
      <c r="B9" s="122"/>
      <c r="C9" s="123"/>
      <c r="D9" s="118"/>
      <c r="E9" s="124"/>
      <c r="F9" s="125"/>
    </row>
    <row r="10" spans="1:15" s="21" customFormat="1" ht="30.75" customHeight="1">
      <c r="A10" s="419" t="s">
        <v>1570</v>
      </c>
      <c r="B10" s="379"/>
      <c r="C10" s="380"/>
      <c r="D10" s="194"/>
      <c r="E10" s="610" t="s">
        <v>1571</v>
      </c>
      <c r="F10" s="611"/>
      <c r="G10" s="120"/>
      <c r="H10" s="198" t="s">
        <v>1524</v>
      </c>
      <c r="I10" s="608" t="s">
        <v>1525</v>
      </c>
      <c r="J10" s="609"/>
      <c r="K10" s="609"/>
      <c r="L10" s="609"/>
      <c r="M10" s="609"/>
      <c r="N10" s="609"/>
      <c r="O10" s="120"/>
    </row>
    <row r="11" spans="1:15" ht="14.45" customHeight="1">
      <c r="A11" s="133"/>
      <c r="B11" s="381" t="s">
        <v>1526</v>
      </c>
      <c r="C11" s="382" t="s">
        <v>1526</v>
      </c>
      <c r="D11" s="118"/>
      <c r="E11" s="126"/>
      <c r="F11" s="420"/>
      <c r="H11" s="133"/>
      <c r="I11" s="274">
        <v>1</v>
      </c>
      <c r="J11" s="274">
        <v>2</v>
      </c>
      <c r="K11" s="274">
        <v>3</v>
      </c>
      <c r="L11" s="274">
        <v>4</v>
      </c>
      <c r="M11" s="274">
        <v>5</v>
      </c>
      <c r="N11" s="274">
        <v>6</v>
      </c>
    </row>
    <row r="12" spans="1:15" ht="12.75" customHeight="1">
      <c r="A12" s="133" t="s">
        <v>1527</v>
      </c>
      <c r="B12" s="384" t="s">
        <v>1528</v>
      </c>
      <c r="C12" s="385"/>
      <c r="D12" s="118"/>
      <c r="E12" s="253">
        <f>SUM(I31:N31)</f>
        <v>0</v>
      </c>
      <c r="F12" s="254"/>
      <c r="H12" s="133" t="s">
        <v>1534</v>
      </c>
      <c r="I12" s="275"/>
      <c r="J12" s="275"/>
      <c r="K12" s="275"/>
      <c r="L12" s="275"/>
      <c r="M12" s="275"/>
      <c r="N12" s="275"/>
    </row>
    <row r="13" spans="1:15">
      <c r="A13" s="133" t="s">
        <v>1530</v>
      </c>
      <c r="B13" s="384" t="s">
        <v>1528</v>
      </c>
      <c r="C13" s="386"/>
      <c r="D13" s="118"/>
      <c r="E13" s="255">
        <v>0</v>
      </c>
      <c r="F13" s="254"/>
      <c r="H13" s="133" t="s">
        <v>1536</v>
      </c>
      <c r="I13" s="275"/>
      <c r="J13" s="275"/>
      <c r="K13" s="275"/>
      <c r="L13" s="275"/>
      <c r="M13" s="275"/>
      <c r="N13" s="275"/>
    </row>
    <row r="14" spans="1:15">
      <c r="A14" s="128" t="s">
        <v>1572</v>
      </c>
      <c r="B14" s="384" t="s">
        <v>1528</v>
      </c>
      <c r="C14" s="129"/>
      <c r="D14" s="118"/>
      <c r="E14" s="255">
        <v>0</v>
      </c>
      <c r="F14" s="254"/>
      <c r="H14" s="133" t="s">
        <v>1538</v>
      </c>
      <c r="I14" s="275"/>
      <c r="J14" s="275"/>
      <c r="K14" s="275"/>
      <c r="L14" s="275"/>
      <c r="M14" s="275"/>
      <c r="N14" s="275"/>
    </row>
    <row r="15" spans="1:15">
      <c r="A15" s="387" t="s">
        <v>1532</v>
      </c>
      <c r="B15" s="388"/>
      <c r="C15" s="389"/>
      <c r="D15" s="130"/>
      <c r="E15" s="256">
        <f>SUM(E12:E14)</f>
        <v>0</v>
      </c>
      <c r="F15" s="254"/>
      <c r="H15" s="133" t="s">
        <v>1540</v>
      </c>
      <c r="I15" s="275"/>
      <c r="J15" s="275"/>
      <c r="K15" s="275"/>
      <c r="L15" s="275"/>
      <c r="M15" s="275"/>
      <c r="N15" s="275"/>
    </row>
    <row r="16" spans="1:15">
      <c r="A16" s="128"/>
      <c r="B16" s="390"/>
      <c r="C16" s="391"/>
      <c r="D16" s="118"/>
      <c r="E16" s="257"/>
      <c r="F16" s="254"/>
    </row>
    <row r="17" spans="1:15" ht="14.45" customHeight="1">
      <c r="A17" s="392" t="s">
        <v>1535</v>
      </c>
      <c r="B17" s="384" t="s">
        <v>1528</v>
      </c>
      <c r="C17" s="393"/>
      <c r="D17" s="118"/>
      <c r="E17" s="258">
        <f>$C17*E15</f>
        <v>0</v>
      </c>
      <c r="F17" s="254"/>
      <c r="H17" s="198" t="s">
        <v>1524</v>
      </c>
      <c r="I17" s="612" t="s">
        <v>1542</v>
      </c>
      <c r="J17" s="615"/>
      <c r="K17" s="615"/>
      <c r="L17" s="615"/>
      <c r="M17" s="615"/>
      <c r="N17" s="616"/>
    </row>
    <row r="18" spans="1:15" ht="13.15" customHeight="1">
      <c r="A18" s="392" t="s">
        <v>1537</v>
      </c>
      <c r="B18" s="384" t="s">
        <v>1528</v>
      </c>
      <c r="C18" s="393"/>
      <c r="D18" s="118"/>
      <c r="E18" s="259">
        <f>$C18*E15</f>
        <v>0</v>
      </c>
      <c r="F18" s="254"/>
      <c r="H18" s="133"/>
      <c r="I18" s="274">
        <v>1</v>
      </c>
      <c r="J18" s="274">
        <v>2</v>
      </c>
      <c r="K18" s="274">
        <v>3</v>
      </c>
      <c r="L18" s="274">
        <v>4</v>
      </c>
      <c r="M18" s="274">
        <v>5</v>
      </c>
      <c r="N18" s="274">
        <v>6</v>
      </c>
      <c r="O18" s="235"/>
    </row>
    <row r="19" spans="1:15">
      <c r="A19" s="387" t="s">
        <v>1539</v>
      </c>
      <c r="B19" s="394"/>
      <c r="C19" s="129"/>
      <c r="D19" s="118"/>
      <c r="E19" s="256">
        <f>SUM(E15:E18)</f>
        <v>0</v>
      </c>
      <c r="F19" s="395">
        <f>IF(E19=0,0,E19/E$47)</f>
        <v>0</v>
      </c>
      <c r="H19" s="133" t="s">
        <v>1534</v>
      </c>
      <c r="I19" s="399"/>
      <c r="J19" s="399"/>
      <c r="K19" s="399"/>
      <c r="L19" s="399"/>
      <c r="M19" s="399"/>
      <c r="N19" s="399"/>
      <c r="O19" s="235"/>
    </row>
    <row r="20" spans="1:15">
      <c r="A20" s="128"/>
      <c r="B20" s="390"/>
      <c r="C20" s="391"/>
      <c r="D20" s="118"/>
      <c r="E20" s="257"/>
      <c r="F20" s="254"/>
      <c r="H20" s="133" t="s">
        <v>1536</v>
      </c>
      <c r="I20" s="399"/>
      <c r="J20" s="399"/>
      <c r="K20" s="399"/>
      <c r="L20" s="399"/>
      <c r="M20" s="399"/>
      <c r="N20" s="399"/>
      <c r="O20" s="269"/>
    </row>
    <row r="21" spans="1:15">
      <c r="A21" s="396" t="s">
        <v>1541</v>
      </c>
      <c r="B21" s="397"/>
      <c r="C21" s="391"/>
      <c r="D21" s="131"/>
      <c r="E21" s="260">
        <f>E19*0.96</f>
        <v>0</v>
      </c>
      <c r="F21" s="261"/>
      <c r="G21" s="132"/>
      <c r="H21" s="133" t="s">
        <v>1538</v>
      </c>
      <c r="I21" s="399"/>
      <c r="J21" s="399"/>
      <c r="K21" s="399"/>
      <c r="L21" s="399"/>
      <c r="M21" s="399"/>
      <c r="N21" s="399"/>
      <c r="O21" s="235"/>
    </row>
    <row r="22" spans="1:15" s="14" customFormat="1">
      <c r="A22" s="392" t="s">
        <v>1543</v>
      </c>
      <c r="B22" s="397"/>
      <c r="C22" s="398" t="s">
        <v>1544</v>
      </c>
      <c r="D22" s="118"/>
      <c r="E22" s="258" t="e">
        <f>E21*'5-Premies en opslagen'!$C24</f>
        <v>#DIV/0!</v>
      </c>
      <c r="F22" s="254"/>
      <c r="G22" s="55"/>
      <c r="H22" s="133" t="s">
        <v>1540</v>
      </c>
      <c r="I22" s="399"/>
      <c r="J22" s="399"/>
      <c r="K22" s="399"/>
      <c r="L22" s="399"/>
      <c r="M22" s="399"/>
      <c r="N22" s="399"/>
      <c r="O22" s="235"/>
    </row>
    <row r="23" spans="1:15" ht="14.25" customHeight="1">
      <c r="A23" s="387" t="s">
        <v>1545</v>
      </c>
      <c r="B23" s="400"/>
      <c r="C23" s="129"/>
      <c r="D23" s="118"/>
      <c r="E23" s="256" t="e">
        <f>E22+E19</f>
        <v>#DIV/0!</v>
      </c>
      <c r="F23" s="395" t="e">
        <f>IF(E23=0,0,E23/E$47)</f>
        <v>#DIV/0!</v>
      </c>
      <c r="H23" s="134" t="s">
        <v>1552</v>
      </c>
      <c r="I23" s="403">
        <f t="shared" ref="I23:N23" si="0">SUM(I19:I22)</f>
        <v>0</v>
      </c>
      <c r="J23" s="403">
        <f t="shared" si="0"/>
        <v>0</v>
      </c>
      <c r="K23" s="403">
        <f t="shared" si="0"/>
        <v>0</v>
      </c>
      <c r="L23" s="403">
        <f t="shared" si="0"/>
        <v>0</v>
      </c>
      <c r="M23" s="403">
        <f t="shared" si="0"/>
        <v>0</v>
      </c>
      <c r="N23" s="403">
        <f t="shared" si="0"/>
        <v>0</v>
      </c>
      <c r="O23" s="404">
        <f>SUM(I23:N23)</f>
        <v>0</v>
      </c>
    </row>
    <row r="24" spans="1:15" ht="12.75" customHeight="1">
      <c r="A24" s="128"/>
      <c r="B24" s="394"/>
      <c r="C24" s="129"/>
      <c r="D24" s="118"/>
      <c r="E24" s="252"/>
      <c r="F24" s="254"/>
    </row>
    <row r="25" spans="1:15" ht="12.75" customHeight="1">
      <c r="A25" s="392" t="s">
        <v>1546</v>
      </c>
      <c r="B25" s="397"/>
      <c r="C25" s="398" t="s">
        <v>1544</v>
      </c>
      <c r="D25" s="118"/>
      <c r="E25" s="258" t="e">
        <f>E23*'5-Premies en opslagen'!$B53</f>
        <v>#DIV/0!</v>
      </c>
      <c r="F25" s="254"/>
      <c r="H25" s="198" t="s">
        <v>1524</v>
      </c>
      <c r="I25" s="608" t="s">
        <v>1554</v>
      </c>
      <c r="J25" s="609"/>
      <c r="K25" s="609"/>
      <c r="L25" s="609"/>
      <c r="M25" s="609"/>
      <c r="N25" s="609"/>
    </row>
    <row r="26" spans="1:15">
      <c r="A26" s="387" t="s">
        <v>1547</v>
      </c>
      <c r="B26" s="394"/>
      <c r="C26" s="129"/>
      <c r="D26" s="118"/>
      <c r="E26" s="256" t="e">
        <f>SUM(E23:E25)</f>
        <v>#DIV/0!</v>
      </c>
      <c r="F26" s="395" t="e">
        <f>IF(E26=0,0,E26/E$47)</f>
        <v>#DIV/0!</v>
      </c>
      <c r="H26" s="276"/>
      <c r="I26" s="274">
        <v>1</v>
      </c>
      <c r="J26" s="274">
        <v>2</v>
      </c>
      <c r="K26" s="274">
        <v>3</v>
      </c>
      <c r="L26" s="274">
        <v>4</v>
      </c>
      <c r="M26" s="274">
        <v>5</v>
      </c>
      <c r="N26" s="274">
        <v>6</v>
      </c>
    </row>
    <row r="27" spans="1:15" ht="13.15" customHeight="1">
      <c r="A27" s="128"/>
      <c r="B27" s="394"/>
      <c r="C27" s="129"/>
      <c r="D27" s="118"/>
      <c r="E27" s="252"/>
      <c r="F27" s="254"/>
      <c r="H27" s="133" t="s">
        <v>1534</v>
      </c>
      <c r="I27" s="578">
        <f t="shared" ref="I27:N30" si="1">I19*I12</f>
        <v>0</v>
      </c>
      <c r="J27" s="578">
        <f t="shared" si="1"/>
        <v>0</v>
      </c>
      <c r="K27" s="578">
        <f t="shared" si="1"/>
        <v>0</v>
      </c>
      <c r="L27" s="578">
        <f t="shared" si="1"/>
        <v>0</v>
      </c>
      <c r="M27" s="578">
        <f t="shared" si="1"/>
        <v>0</v>
      </c>
      <c r="N27" s="578">
        <f t="shared" si="1"/>
        <v>0</v>
      </c>
    </row>
    <row r="28" spans="1:15">
      <c r="A28" s="128" t="s">
        <v>1548</v>
      </c>
      <c r="B28" s="401"/>
      <c r="C28" s="386" t="s">
        <v>1549</v>
      </c>
      <c r="D28" s="118"/>
      <c r="E28" s="255">
        <v>0</v>
      </c>
      <c r="F28" s="254">
        <v>0</v>
      </c>
      <c r="H28" s="133" t="s">
        <v>1536</v>
      </c>
      <c r="I28" s="578">
        <f t="shared" si="1"/>
        <v>0</v>
      </c>
      <c r="J28" s="578">
        <f t="shared" si="1"/>
        <v>0</v>
      </c>
      <c r="K28" s="578">
        <f t="shared" si="1"/>
        <v>0</v>
      </c>
      <c r="L28" s="578">
        <f t="shared" si="1"/>
        <v>0</v>
      </c>
      <c r="M28" s="578">
        <f t="shared" si="1"/>
        <v>0</v>
      </c>
      <c r="N28" s="578">
        <f t="shared" si="1"/>
        <v>0</v>
      </c>
    </row>
    <row r="29" spans="1:15">
      <c r="A29" s="128" t="s">
        <v>1550</v>
      </c>
      <c r="B29" s="402"/>
      <c r="C29" s="386" t="s">
        <v>1549</v>
      </c>
      <c r="D29" s="118"/>
      <c r="E29" s="255">
        <v>0</v>
      </c>
      <c r="F29" s="254">
        <v>0</v>
      </c>
      <c r="H29" s="133" t="s">
        <v>1538</v>
      </c>
      <c r="I29" s="578">
        <f t="shared" si="1"/>
        <v>0</v>
      </c>
      <c r="J29" s="578">
        <f t="shared" si="1"/>
        <v>0</v>
      </c>
      <c r="K29" s="578">
        <f t="shared" si="1"/>
        <v>0</v>
      </c>
      <c r="L29" s="578">
        <f t="shared" si="1"/>
        <v>0</v>
      </c>
      <c r="M29" s="578">
        <f t="shared" si="1"/>
        <v>0</v>
      </c>
      <c r="N29" s="578">
        <f t="shared" si="1"/>
        <v>0</v>
      </c>
    </row>
    <row r="30" spans="1:15">
      <c r="A30" s="128"/>
      <c r="B30" s="394"/>
      <c r="C30" s="129"/>
      <c r="D30" s="118"/>
      <c r="E30" s="255"/>
      <c r="F30" s="254"/>
      <c r="H30" s="133" t="s">
        <v>1540</v>
      </c>
      <c r="I30" s="578">
        <f t="shared" si="1"/>
        <v>0</v>
      </c>
      <c r="J30" s="578">
        <f t="shared" si="1"/>
        <v>0</v>
      </c>
      <c r="K30" s="578">
        <f t="shared" si="1"/>
        <v>0</v>
      </c>
      <c r="L30" s="578">
        <f t="shared" si="1"/>
        <v>0</v>
      </c>
      <c r="M30" s="578">
        <f t="shared" si="1"/>
        <v>0</v>
      </c>
      <c r="N30" s="578">
        <f t="shared" si="1"/>
        <v>0</v>
      </c>
    </row>
    <row r="31" spans="1:15" ht="12.75" customHeight="1">
      <c r="A31" s="405"/>
      <c r="B31" s="406"/>
      <c r="C31" s="407" t="s">
        <v>1526</v>
      </c>
      <c r="D31" s="118"/>
      <c r="E31" s="255"/>
      <c r="F31" s="254"/>
      <c r="H31" s="134" t="s">
        <v>1552</v>
      </c>
      <c r="I31" s="422">
        <f t="shared" ref="I31:N31" si="2">SUM(I27:I30)</f>
        <v>0</v>
      </c>
      <c r="J31" s="422">
        <f t="shared" si="2"/>
        <v>0</v>
      </c>
      <c r="K31" s="422">
        <f t="shared" si="2"/>
        <v>0</v>
      </c>
      <c r="L31" s="422">
        <f t="shared" si="2"/>
        <v>0</v>
      </c>
      <c r="M31" s="422">
        <f t="shared" si="2"/>
        <v>0</v>
      </c>
      <c r="N31" s="422">
        <f t="shared" si="2"/>
        <v>0</v>
      </c>
    </row>
    <row r="32" spans="1:15" ht="12.75" customHeight="1">
      <c r="A32" s="387" t="s">
        <v>1553</v>
      </c>
      <c r="B32" s="394"/>
      <c r="C32" s="129"/>
      <c r="D32" s="118"/>
      <c r="E32" s="256" t="e">
        <f>SUM(E26:E31)</f>
        <v>#DIV/0!</v>
      </c>
      <c r="F32" s="395" t="e">
        <f>IF(E32=0,0,E32/E$47)</f>
        <v>#DIV/0!</v>
      </c>
    </row>
    <row r="33" spans="1:15" ht="12.75" customHeight="1">
      <c r="A33" s="128"/>
      <c r="B33" s="394"/>
      <c r="C33" s="129"/>
      <c r="D33" s="118"/>
      <c r="E33" s="252"/>
      <c r="F33" s="254"/>
    </row>
    <row r="34" spans="1:15" ht="12.75" customHeight="1">
      <c r="A34" s="128" t="s">
        <v>1555</v>
      </c>
      <c r="B34" s="394"/>
      <c r="C34" s="408"/>
      <c r="D34" s="118"/>
      <c r="E34" s="255">
        <v>0</v>
      </c>
      <c r="F34" s="262" t="e">
        <f>E34/$E$47</f>
        <v>#DIV/0!</v>
      </c>
    </row>
    <row r="35" spans="1:15" ht="12.75" customHeight="1">
      <c r="A35" s="128" t="s">
        <v>1556</v>
      </c>
      <c r="B35" s="394"/>
      <c r="C35" s="408"/>
      <c r="D35" s="118"/>
      <c r="E35" s="255">
        <v>0</v>
      </c>
      <c r="F35" s="262" t="e">
        <f t="shared" ref="F35:F41" si="3">E35/$E$47</f>
        <v>#DIV/0!</v>
      </c>
    </row>
    <row r="36" spans="1:15" ht="14.25" customHeight="1">
      <c r="A36" s="128" t="s">
        <v>1557</v>
      </c>
      <c r="B36" s="394"/>
      <c r="C36" s="408"/>
      <c r="D36" s="118"/>
      <c r="E36" s="255">
        <v>0</v>
      </c>
      <c r="F36" s="262" t="e">
        <f t="shared" si="3"/>
        <v>#DIV/0!</v>
      </c>
    </row>
    <row r="37" spans="1:15">
      <c r="A37" s="128" t="s">
        <v>1558</v>
      </c>
      <c r="B37" s="394"/>
      <c r="C37" s="409"/>
      <c r="D37" s="118"/>
      <c r="E37" s="255">
        <v>0</v>
      </c>
      <c r="F37" s="262" t="e">
        <f t="shared" si="3"/>
        <v>#DIV/0!</v>
      </c>
    </row>
    <row r="38" spans="1:15">
      <c r="A38" s="128" t="s">
        <v>1559</v>
      </c>
      <c r="B38" s="394"/>
      <c r="C38" s="408"/>
      <c r="D38" s="118"/>
      <c r="E38" s="255">
        <v>0</v>
      </c>
      <c r="F38" s="262" t="e">
        <f t="shared" si="3"/>
        <v>#DIV/0!</v>
      </c>
    </row>
    <row r="39" spans="1:15">
      <c r="A39" s="128" t="s">
        <v>1560</v>
      </c>
      <c r="B39" s="394"/>
      <c r="C39" s="409"/>
      <c r="D39" s="118"/>
      <c r="E39" s="255">
        <v>0</v>
      </c>
      <c r="F39" s="262" t="e">
        <f t="shared" si="3"/>
        <v>#DIV/0!</v>
      </c>
    </row>
    <row r="40" spans="1:15">
      <c r="A40" s="128" t="s">
        <v>1561</v>
      </c>
      <c r="B40" s="394"/>
      <c r="C40" s="386" t="s">
        <v>1549</v>
      </c>
      <c r="D40" s="118"/>
      <c r="E40" s="255">
        <v>0</v>
      </c>
      <c r="F40" s="262" t="e">
        <f t="shared" si="3"/>
        <v>#DIV/0!</v>
      </c>
    </row>
    <row r="41" spans="1:15">
      <c r="A41" s="128" t="s">
        <v>1562</v>
      </c>
      <c r="B41" s="394"/>
      <c r="C41" s="386"/>
      <c r="D41" s="118"/>
      <c r="E41" s="255">
        <v>0</v>
      </c>
      <c r="F41" s="262" t="e">
        <f t="shared" si="3"/>
        <v>#DIV/0!</v>
      </c>
      <c r="H41" s="132"/>
      <c r="I41" s="132"/>
      <c r="J41" s="132"/>
      <c r="K41" s="132"/>
      <c r="L41" s="132"/>
      <c r="M41" s="132"/>
      <c r="N41" s="132"/>
      <c r="O41" s="132"/>
    </row>
    <row r="42" spans="1:15">
      <c r="A42" s="405"/>
      <c r="B42" s="406"/>
      <c r="C42" s="410"/>
      <c r="D42" s="118"/>
      <c r="E42" s="255">
        <v>0</v>
      </c>
      <c r="F42" s="254"/>
      <c r="H42" s="132"/>
      <c r="I42" s="132"/>
      <c r="J42" s="132"/>
      <c r="K42" s="132"/>
      <c r="L42" s="132"/>
      <c r="M42" s="132"/>
      <c r="N42" s="132"/>
      <c r="O42" s="132"/>
    </row>
    <row r="43" spans="1:15" ht="45">
      <c r="A43" s="387" t="s">
        <v>1563</v>
      </c>
      <c r="B43" s="394"/>
      <c r="C43" s="129"/>
      <c r="D43" s="118"/>
      <c r="E43" s="256" t="e">
        <f>SUM(E32:E42)</f>
        <v>#DIV/0!</v>
      </c>
      <c r="F43" s="395" t="e">
        <f>IF(E43=0,0,E43/E$47)</f>
        <v>#DIV/0!</v>
      </c>
      <c r="H43" s="419" t="s">
        <v>1564</v>
      </c>
      <c r="I43" s="379"/>
      <c r="J43" s="380"/>
      <c r="K43" s="199" t="s">
        <v>1523</v>
      </c>
      <c r="L43" s="132"/>
      <c r="M43" s="132"/>
      <c r="N43" s="132"/>
    </row>
    <row r="44" spans="1:15">
      <c r="A44" s="128"/>
      <c r="B44" s="394"/>
      <c r="C44" s="129"/>
      <c r="D44" s="118"/>
      <c r="E44" s="252"/>
      <c r="F44" s="263"/>
      <c r="H44" s="133"/>
      <c r="I44" s="381" t="s">
        <v>1526</v>
      </c>
      <c r="J44" s="382" t="s">
        <v>1526</v>
      </c>
      <c r="K44" s="252"/>
      <c r="L44" s="132"/>
      <c r="M44" s="132"/>
      <c r="N44" s="132"/>
    </row>
    <row r="45" spans="1:15">
      <c r="A45" s="128" t="s">
        <v>1565</v>
      </c>
      <c r="B45" s="394"/>
      <c r="C45" s="409"/>
      <c r="D45" s="118"/>
      <c r="E45" s="255">
        <v>0</v>
      </c>
      <c r="F45" s="395">
        <f>(IF(E45=0,0,E45/E$47))</f>
        <v>0</v>
      </c>
      <c r="H45" s="136" t="s">
        <v>1532</v>
      </c>
      <c r="I45" s="137"/>
      <c r="J45" s="138"/>
      <c r="K45" s="256">
        <f>E15</f>
        <v>0</v>
      </c>
      <c r="L45" s="132"/>
      <c r="M45" s="132"/>
      <c r="N45" s="132"/>
    </row>
    <row r="46" spans="1:15">
      <c r="A46" s="128"/>
      <c r="B46" s="411"/>
      <c r="C46" s="129"/>
      <c r="D46" s="118"/>
      <c r="E46" s="252"/>
      <c r="F46" s="254"/>
      <c r="H46" s="139" t="s">
        <v>1535</v>
      </c>
      <c r="I46" s="140"/>
      <c r="J46" s="141"/>
      <c r="K46" s="258">
        <f>E17</f>
        <v>0</v>
      </c>
      <c r="L46" s="132"/>
      <c r="M46" s="132"/>
      <c r="N46" s="132"/>
    </row>
    <row r="47" spans="1:15">
      <c r="A47" s="387" t="s">
        <v>1566</v>
      </c>
      <c r="B47" s="412"/>
      <c r="C47" s="413"/>
      <c r="D47" s="118"/>
      <c r="E47" s="264" t="e">
        <f>SUM(E43:E46)</f>
        <v>#DIV/0!</v>
      </c>
      <c r="F47" s="265" t="e">
        <f>SUM(F43:F46)</f>
        <v>#DIV/0!</v>
      </c>
      <c r="H47" s="392" t="s">
        <v>1537</v>
      </c>
      <c r="I47" s="140"/>
      <c r="J47" s="141"/>
      <c r="K47" s="259">
        <f>E18</f>
        <v>0</v>
      </c>
      <c r="L47" s="132"/>
      <c r="M47" s="132"/>
      <c r="N47" s="132"/>
      <c r="O47" s="132"/>
    </row>
    <row r="48" spans="1:15">
      <c r="B48" s="135"/>
      <c r="C48" s="414"/>
      <c r="D48" s="118"/>
      <c r="E48" s="235"/>
      <c r="F48" s="266"/>
      <c r="H48" s="392" t="s">
        <v>1543</v>
      </c>
      <c r="I48" s="140"/>
      <c r="J48" s="141"/>
      <c r="K48" s="258" t="e">
        <f>E22</f>
        <v>#DIV/0!</v>
      </c>
      <c r="L48" s="132"/>
      <c r="M48" s="132"/>
      <c r="N48" s="132"/>
      <c r="O48" s="132"/>
    </row>
    <row r="49" spans="1:15">
      <c r="A49" s="415" t="s">
        <v>1567</v>
      </c>
      <c r="B49" s="416"/>
      <c r="C49" s="417"/>
      <c r="D49" s="132"/>
      <c r="E49" s="267" t="e">
        <f>(E$26*1.3)+($E$47-$E$26)</f>
        <v>#DIV/0!</v>
      </c>
      <c r="F49" s="268"/>
      <c r="G49" s="132"/>
      <c r="H49" s="392" t="s">
        <v>1546</v>
      </c>
      <c r="I49" s="397"/>
      <c r="J49" s="398"/>
      <c r="K49" s="258" t="e">
        <f>E25</f>
        <v>#DIV/0!</v>
      </c>
      <c r="L49" s="132"/>
      <c r="M49" s="132"/>
      <c r="N49" s="132"/>
      <c r="O49" s="132"/>
    </row>
    <row r="50" spans="1:15" s="14" customFormat="1">
      <c r="A50" s="132"/>
      <c r="B50" s="142"/>
      <c r="C50" s="143"/>
      <c r="D50" s="132"/>
      <c r="E50" s="269"/>
      <c r="F50" s="269"/>
      <c r="G50" s="132"/>
      <c r="H50" s="128" t="s">
        <v>1548</v>
      </c>
      <c r="I50" s="401"/>
      <c r="J50" s="386"/>
      <c r="K50" s="253">
        <f>E28</f>
        <v>0</v>
      </c>
      <c r="L50" s="132"/>
      <c r="M50" s="132"/>
      <c r="N50" s="132"/>
      <c r="O50" s="132"/>
    </row>
    <row r="51" spans="1:15" s="14" customFormat="1">
      <c r="A51" s="415" t="s">
        <v>1568</v>
      </c>
      <c r="B51" s="416"/>
      <c r="C51" s="417"/>
      <c r="D51" s="132"/>
      <c r="E51" s="267" t="e">
        <f>(E$26*1.5)+($E$47-$E$26)</f>
        <v>#DIV/0!</v>
      </c>
      <c r="F51" s="268"/>
      <c r="G51" s="132"/>
      <c r="H51" s="128" t="s">
        <v>1550</v>
      </c>
      <c r="I51" s="402"/>
      <c r="J51" s="386"/>
      <c r="K51" s="253">
        <f t="shared" ref="K51:K52" si="4">E29</f>
        <v>0</v>
      </c>
      <c r="L51" s="132"/>
      <c r="M51" s="55"/>
      <c r="N51" s="132"/>
      <c r="O51" s="132"/>
    </row>
    <row r="52" spans="1:15" s="14" customFormat="1">
      <c r="A52" s="132"/>
      <c r="B52" s="142"/>
      <c r="C52" s="143"/>
      <c r="D52" s="132"/>
      <c r="E52" s="269"/>
      <c r="F52" s="269"/>
      <c r="G52" s="132"/>
      <c r="H52" s="128" t="s">
        <v>1551</v>
      </c>
      <c r="I52" s="394"/>
      <c r="J52" s="129" t="s">
        <v>1526</v>
      </c>
      <c r="K52" s="253">
        <f t="shared" si="4"/>
        <v>0</v>
      </c>
      <c r="L52" s="132"/>
      <c r="M52" s="55"/>
      <c r="N52" s="132"/>
      <c r="O52" s="132"/>
    </row>
    <row r="53" spans="1:15" s="14" customFormat="1">
      <c r="A53" s="415" t="s">
        <v>1569</v>
      </c>
      <c r="B53" s="416"/>
      <c r="C53" s="417"/>
      <c r="D53" s="132"/>
      <c r="E53" s="267" t="e">
        <f>(E$26*2.5)+($E$47-$E$26)</f>
        <v>#DIV/0!</v>
      </c>
      <c r="F53" s="269"/>
      <c r="G53" s="132"/>
      <c r="H53" s="128" t="s">
        <v>1555</v>
      </c>
      <c r="I53" s="394"/>
      <c r="J53" s="408"/>
      <c r="K53" s="253">
        <f>E34</f>
        <v>0</v>
      </c>
      <c r="L53" s="132"/>
      <c r="M53" s="55"/>
      <c r="N53" s="132"/>
      <c r="O53" s="132"/>
    </row>
    <row r="54" spans="1:15" s="14" customFormat="1">
      <c r="A54" s="132"/>
      <c r="B54" s="142"/>
      <c r="C54" s="144"/>
      <c r="D54" s="132"/>
      <c r="E54" s="132"/>
      <c r="F54" s="145"/>
      <c r="G54" s="132"/>
      <c r="H54" s="128" t="s">
        <v>1556</v>
      </c>
      <c r="I54" s="394"/>
      <c r="J54" s="408"/>
      <c r="K54" s="253">
        <f t="shared" ref="K54:K60" si="5">E35</f>
        <v>0</v>
      </c>
      <c r="L54" s="132"/>
      <c r="M54" s="55"/>
      <c r="N54" s="132"/>
      <c r="O54" s="132"/>
    </row>
    <row r="55" spans="1:15" s="14" customFormat="1">
      <c r="A55" s="132"/>
      <c r="B55" s="142"/>
      <c r="C55" s="144"/>
      <c r="D55" s="132"/>
      <c r="E55" s="132"/>
      <c r="F55" s="145"/>
      <c r="G55" s="132"/>
      <c r="H55" s="128" t="s">
        <v>1557</v>
      </c>
      <c r="I55" s="394"/>
      <c r="J55" s="408"/>
      <c r="K55" s="253">
        <f t="shared" si="5"/>
        <v>0</v>
      </c>
      <c r="L55" s="132"/>
      <c r="M55" s="55"/>
      <c r="N55" s="132"/>
      <c r="O55" s="132"/>
    </row>
    <row r="56" spans="1:15" s="14" customFormat="1">
      <c r="A56" s="132"/>
      <c r="B56" s="132"/>
      <c r="C56" s="146"/>
      <c r="D56" s="132"/>
      <c r="E56" s="132"/>
      <c r="F56" s="145"/>
      <c r="G56" s="132"/>
      <c r="H56" s="128" t="s">
        <v>1558</v>
      </c>
      <c r="I56" s="394"/>
      <c r="J56" s="409"/>
      <c r="K56" s="253">
        <f t="shared" si="5"/>
        <v>0</v>
      </c>
      <c r="L56" s="132"/>
      <c r="M56" s="55"/>
      <c r="N56" s="132"/>
      <c r="O56" s="132"/>
    </row>
    <row r="57" spans="1:15" s="14" customFormat="1">
      <c r="A57" s="132"/>
      <c r="B57" s="132"/>
      <c r="C57" s="146"/>
      <c r="D57" s="132"/>
      <c r="E57" s="132"/>
      <c r="F57" s="145"/>
      <c r="G57" s="132"/>
      <c r="H57" s="128" t="s">
        <v>1559</v>
      </c>
      <c r="I57" s="394"/>
      <c r="J57" s="408"/>
      <c r="K57" s="253">
        <f t="shared" si="5"/>
        <v>0</v>
      </c>
      <c r="L57" s="132"/>
      <c r="M57" s="55"/>
      <c r="N57" s="132"/>
      <c r="O57" s="132"/>
    </row>
    <row r="58" spans="1:15" s="14" customFormat="1">
      <c r="A58" s="55"/>
      <c r="B58" s="132"/>
      <c r="C58" s="146"/>
      <c r="D58" s="132"/>
      <c r="E58" s="132"/>
      <c r="F58" s="145"/>
      <c r="G58" s="132"/>
      <c r="H58" s="128" t="s">
        <v>1560</v>
      </c>
      <c r="I58" s="394"/>
      <c r="J58" s="409"/>
      <c r="K58" s="253">
        <f t="shared" si="5"/>
        <v>0</v>
      </c>
      <c r="L58" s="132"/>
      <c r="M58" s="55"/>
      <c r="N58" s="55"/>
      <c r="O58" s="132"/>
    </row>
    <row r="59" spans="1:15" s="14" customFormat="1">
      <c r="A59" s="132"/>
      <c r="B59" s="132"/>
      <c r="C59" s="146"/>
      <c r="D59" s="132"/>
      <c r="E59" s="132"/>
      <c r="F59" s="145"/>
      <c r="G59" s="132"/>
      <c r="H59" s="128" t="s">
        <v>1561</v>
      </c>
      <c r="I59" s="394"/>
      <c r="J59" s="386"/>
      <c r="K59" s="253">
        <f t="shared" si="5"/>
        <v>0</v>
      </c>
      <c r="L59" s="132"/>
      <c r="M59" s="55"/>
      <c r="N59" s="55"/>
      <c r="O59" s="132"/>
    </row>
    <row r="60" spans="1:15" s="14" customFormat="1">
      <c r="A60" s="132"/>
      <c r="B60" s="132"/>
      <c r="C60" s="146"/>
      <c r="D60" s="132"/>
      <c r="E60" s="132"/>
      <c r="F60" s="145"/>
      <c r="G60" s="132"/>
      <c r="H60" s="128" t="s">
        <v>1562</v>
      </c>
      <c r="I60" s="394"/>
      <c r="J60" s="386"/>
      <c r="K60" s="253">
        <f t="shared" si="5"/>
        <v>0</v>
      </c>
      <c r="L60" s="132"/>
      <c r="M60" s="55"/>
      <c r="N60" s="55"/>
      <c r="O60" s="132"/>
    </row>
    <row r="61" spans="1:15" s="14" customFormat="1">
      <c r="A61" s="132"/>
      <c r="B61" s="132"/>
      <c r="C61" s="146"/>
      <c r="D61" s="132"/>
      <c r="E61" s="132"/>
      <c r="F61" s="145"/>
      <c r="G61" s="132"/>
      <c r="H61" s="128" t="s">
        <v>1565</v>
      </c>
      <c r="I61" s="394"/>
      <c r="J61" s="409"/>
      <c r="K61" s="253">
        <f>E45</f>
        <v>0</v>
      </c>
      <c r="L61" s="132"/>
      <c r="M61" s="55"/>
      <c r="N61" s="55"/>
      <c r="O61" s="132"/>
    </row>
    <row r="62" spans="1:15" s="14" customFormat="1">
      <c r="A62" s="132"/>
      <c r="B62" s="132"/>
      <c r="C62" s="146"/>
      <c r="D62" s="132"/>
      <c r="E62" s="132"/>
      <c r="F62" s="145"/>
      <c r="G62" s="132"/>
      <c r="H62" s="128"/>
      <c r="I62" s="411"/>
      <c r="J62" s="129"/>
      <c r="K62" s="252"/>
      <c r="L62" s="132"/>
      <c r="M62" s="55"/>
      <c r="N62" s="55"/>
      <c r="O62" s="132"/>
    </row>
    <row r="63" spans="1:15" s="14" customFormat="1">
      <c r="A63" s="132"/>
      <c r="B63" s="132"/>
      <c r="C63" s="146"/>
      <c r="D63" s="132"/>
      <c r="E63" s="132"/>
      <c r="F63" s="145"/>
      <c r="G63" s="132"/>
      <c r="H63" s="387" t="s">
        <v>1566</v>
      </c>
      <c r="I63" s="412"/>
      <c r="J63" s="413"/>
      <c r="K63" s="264" t="e">
        <f>SUM(K45:K62)</f>
        <v>#DIV/0!</v>
      </c>
      <c r="L63" s="132"/>
      <c r="M63" s="55"/>
      <c r="N63" s="55"/>
      <c r="O63" s="132"/>
    </row>
    <row r="64" spans="1:15" s="14" customFormat="1">
      <c r="A64" s="132"/>
      <c r="B64" s="132"/>
      <c r="C64" s="146"/>
      <c r="D64" s="132"/>
      <c r="E64" s="132"/>
      <c r="F64" s="145"/>
      <c r="G64" s="132"/>
      <c r="H64" s="55"/>
      <c r="I64" s="135"/>
      <c r="J64" s="414"/>
      <c r="K64" s="235"/>
      <c r="L64" s="132"/>
      <c r="M64" s="55"/>
      <c r="N64" s="55"/>
      <c r="O64" s="55"/>
    </row>
    <row r="65" spans="1:15" s="14" customFormat="1">
      <c r="A65" s="132"/>
      <c r="B65" s="132"/>
      <c r="C65" s="146"/>
      <c r="D65" s="132"/>
      <c r="E65" s="55"/>
      <c r="F65" s="145"/>
      <c r="G65" s="132"/>
      <c r="H65" s="415" t="s">
        <v>1567</v>
      </c>
      <c r="I65" s="416"/>
      <c r="J65" s="417"/>
      <c r="K65" s="267" t="e">
        <f>E49</f>
        <v>#DIV/0!</v>
      </c>
      <c r="L65" s="132"/>
      <c r="M65" s="55"/>
      <c r="N65" s="55"/>
      <c r="O65" s="55"/>
    </row>
    <row r="66" spans="1:15">
      <c r="H66" s="132"/>
      <c r="I66" s="142"/>
      <c r="J66" s="143"/>
      <c r="K66" s="269"/>
      <c r="L66" s="132"/>
    </row>
    <row r="67" spans="1:15">
      <c r="H67" s="415" t="s">
        <v>1568</v>
      </c>
      <c r="I67" s="416"/>
      <c r="J67" s="417"/>
      <c r="K67" s="267" t="e">
        <f>E51</f>
        <v>#DIV/0!</v>
      </c>
      <c r="L67" s="132"/>
    </row>
    <row r="68" spans="1:15">
      <c r="H68" s="132"/>
      <c r="I68" s="142"/>
      <c r="J68" s="143"/>
      <c r="K68" s="269"/>
      <c r="L68" s="132"/>
    </row>
    <row r="69" spans="1:15">
      <c r="H69" s="415" t="s">
        <v>1569</v>
      </c>
      <c r="I69" s="416"/>
      <c r="J69" s="417"/>
      <c r="K69" s="267" t="e">
        <f>E53</f>
        <v>#DIV/0!</v>
      </c>
      <c r="L69" s="132"/>
    </row>
    <row r="70" spans="1:15">
      <c r="L70" s="132"/>
      <c r="O70" s="132"/>
    </row>
    <row r="71" spans="1:15">
      <c r="O71" s="132"/>
    </row>
    <row r="72" spans="1:15">
      <c r="O72" s="132"/>
    </row>
    <row r="73" spans="1:15">
      <c r="O73" s="132"/>
    </row>
    <row r="74" spans="1:15">
      <c r="O74" s="132"/>
    </row>
    <row r="75" spans="1:15">
      <c r="O75" s="132"/>
    </row>
    <row r="76" spans="1:15">
      <c r="O76" s="132"/>
    </row>
  </sheetData>
  <mergeCells count="7">
    <mergeCell ref="I25:N25"/>
    <mergeCell ref="I17:N17"/>
    <mergeCell ref="E10:F10"/>
    <mergeCell ref="I10:N10"/>
    <mergeCell ref="H1:N2"/>
    <mergeCell ref="H3:N3"/>
    <mergeCell ref="H4:N5"/>
  </mergeCells>
  <conditionalFormatting sqref="O23">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47"/>
  <sheetViews>
    <sheetView showGridLines="0" zoomScale="110" zoomScaleNormal="110" workbookViewId="0">
      <pane ySplit="10" topLeftCell="A11" activePane="bottomLeft" state="frozen"/>
      <selection pane="bottomLeft" activeCell="H29" sqref="H29"/>
      <selection activeCell="B9" sqref="B9"/>
    </sheetView>
  </sheetViews>
  <sheetFormatPr defaultColWidth="9.140625" defaultRowHeight="13.15"/>
  <cols>
    <col min="1" max="1" width="32.5703125" style="55" customWidth="1"/>
    <col min="2" max="2" width="63" style="55" customWidth="1"/>
    <col min="3" max="3" width="15" style="55" customWidth="1"/>
    <col min="4" max="4" width="12.85546875" style="55" customWidth="1"/>
    <col min="5" max="5" width="13.5703125" style="55" customWidth="1"/>
    <col min="6" max="6" width="15.28515625" style="55" customWidth="1"/>
    <col min="7" max="7" width="12.85546875" style="55" customWidth="1"/>
    <col min="8" max="8" width="12.28515625" style="55" bestFit="1" customWidth="1"/>
    <col min="9" max="9" width="13.7109375" style="55" bestFit="1" customWidth="1"/>
    <col min="10" max="10" width="19.85546875" style="2" customWidth="1"/>
    <col min="11" max="11" width="9.140625" style="2"/>
    <col min="12" max="12" width="10.7109375" style="2" bestFit="1" customWidth="1"/>
    <col min="13" max="16384" width="9.140625" style="2"/>
  </cols>
  <sheetData>
    <row r="1" spans="1:10" ht="16.149999999999999">
      <c r="A1" s="423" t="s">
        <v>4</v>
      </c>
    </row>
    <row r="3" spans="1:10" ht="18.600000000000001">
      <c r="A3" s="200" t="str">
        <f>'2-Kosten per locatie'!A3</f>
        <v>Naam opdrachtgever</v>
      </c>
      <c r="B3" s="148" t="str">
        <f>'2-Kosten per locatie'!B3</f>
        <v>GVB Facilitair</v>
      </c>
      <c r="C3" s="148"/>
    </row>
    <row r="4" spans="1:10" ht="18.600000000000001">
      <c r="A4" s="200" t="str">
        <f>'2-Kosten per locatie'!A4</f>
        <v>Calculatie onderdeel</v>
      </c>
      <c r="B4" s="48" t="e">
        <f ca="1">MID(CELL("bestandsnaam",$D$9),SEARCH("]",CELL("bestandsnaam",$D$9),1)+1,256)</f>
        <v>#VALUE!</v>
      </c>
      <c r="C4" s="48"/>
    </row>
    <row r="5" spans="1:10" ht="18.600000000000001">
      <c r="A5" s="200" t="str">
        <f>'2-Kosten per locatie'!A5</f>
        <v>Gebouw/plaats</v>
      </c>
      <c r="B5" s="148" t="str">
        <f>'2-Kosten per locatie'!B5</f>
        <v>Amsterdam</v>
      </c>
      <c r="C5" s="148"/>
    </row>
    <row r="6" spans="1:10" ht="18.600000000000001">
      <c r="A6" s="200" t="str">
        <f>'2-Kosten per locatie'!A6</f>
        <v>Referentie nummer</v>
      </c>
      <c r="B6" s="148" t="str">
        <f>'2-Kosten per locatie'!B6</f>
        <v>2024-37</v>
      </c>
      <c r="C6" s="148"/>
    </row>
    <row r="7" spans="1:10" ht="15" customHeight="1">
      <c r="A7" s="200" t="str">
        <f>'2-Kosten per locatie'!A7</f>
        <v>Naam dienstverlener</v>
      </c>
      <c r="B7" s="148">
        <f>'2-Kosten per locatie'!B7</f>
        <v>0</v>
      </c>
      <c r="C7" s="148"/>
      <c r="J7" s="22"/>
    </row>
    <row r="8" spans="1:10" ht="18.600000000000001">
      <c r="A8" s="200" t="str">
        <f>'2-Kosten per locatie'!A8</f>
        <v>Prijspeil</v>
      </c>
      <c r="B8" s="277">
        <f>'2-Kosten per locatie'!B8</f>
        <v>45839</v>
      </c>
      <c r="C8" s="277"/>
      <c r="J8" s="22"/>
    </row>
    <row r="10" spans="1:10" ht="32.450000000000003">
      <c r="A10" s="424" t="s">
        <v>25</v>
      </c>
      <c r="B10" s="424" t="s">
        <v>1573</v>
      </c>
      <c r="C10" s="424" t="s">
        <v>1574</v>
      </c>
      <c r="D10" s="424" t="s">
        <v>1575</v>
      </c>
      <c r="E10" s="424" t="s">
        <v>1576</v>
      </c>
      <c r="F10" s="424" t="s">
        <v>1577</v>
      </c>
      <c r="G10" s="424" t="s">
        <v>1578</v>
      </c>
      <c r="H10" s="424" t="s">
        <v>1579</v>
      </c>
      <c r="I10" s="424" t="s">
        <v>1580</v>
      </c>
    </row>
    <row r="11" spans="1:10">
      <c r="A11" s="482" t="s">
        <v>76</v>
      </c>
      <c r="B11" s="69" t="s">
        <v>1581</v>
      </c>
      <c r="C11" s="558" t="s">
        <v>1582</v>
      </c>
      <c r="D11" s="425">
        <v>1</v>
      </c>
      <c r="E11" s="425">
        <v>255</v>
      </c>
      <c r="F11" s="579">
        <v>1</v>
      </c>
      <c r="G11" s="426">
        <f t="shared" ref="G11:G22" si="0">F11*E11*D11</f>
        <v>255</v>
      </c>
      <c r="H11" s="493">
        <v>0</v>
      </c>
      <c r="I11" s="219">
        <f t="shared" ref="I11:I22" si="1">H11*G11</f>
        <v>0</v>
      </c>
    </row>
    <row r="12" spans="1:10">
      <c r="A12" s="482" t="s">
        <v>76</v>
      </c>
      <c r="B12" s="69" t="s">
        <v>1583</v>
      </c>
      <c r="C12" s="558" t="s">
        <v>1582</v>
      </c>
      <c r="D12" s="425">
        <v>1</v>
      </c>
      <c r="E12" s="425">
        <v>255</v>
      </c>
      <c r="F12" s="579">
        <v>1</v>
      </c>
      <c r="G12" s="426">
        <f t="shared" si="0"/>
        <v>255</v>
      </c>
      <c r="H12" s="493">
        <v>0</v>
      </c>
      <c r="I12" s="219">
        <f t="shared" si="1"/>
        <v>0</v>
      </c>
    </row>
    <row r="13" spans="1:10">
      <c r="A13" s="482" t="s">
        <v>77</v>
      </c>
      <c r="B13" s="69" t="s">
        <v>1581</v>
      </c>
      <c r="C13" s="558" t="s">
        <v>1582</v>
      </c>
      <c r="D13" s="425">
        <v>1</v>
      </c>
      <c r="E13" s="425">
        <v>255</v>
      </c>
      <c r="F13" s="579">
        <v>1</v>
      </c>
      <c r="G13" s="426">
        <f t="shared" si="0"/>
        <v>255</v>
      </c>
      <c r="H13" s="493">
        <v>0</v>
      </c>
      <c r="I13" s="219">
        <f t="shared" si="1"/>
        <v>0</v>
      </c>
    </row>
    <row r="14" spans="1:10">
      <c r="A14" s="482" t="s">
        <v>77</v>
      </c>
      <c r="B14" s="69" t="s">
        <v>1583</v>
      </c>
      <c r="C14" s="558" t="s">
        <v>1582</v>
      </c>
      <c r="D14" s="425">
        <v>1</v>
      </c>
      <c r="E14" s="425">
        <v>255</v>
      </c>
      <c r="F14" s="579">
        <v>1</v>
      </c>
      <c r="G14" s="426">
        <f t="shared" si="0"/>
        <v>255</v>
      </c>
      <c r="H14" s="493">
        <v>0</v>
      </c>
      <c r="I14" s="219">
        <f t="shared" si="1"/>
        <v>0</v>
      </c>
    </row>
    <row r="15" spans="1:10">
      <c r="A15" s="482" t="s">
        <v>77</v>
      </c>
      <c r="B15" s="69" t="s">
        <v>1584</v>
      </c>
      <c r="C15" s="558" t="s">
        <v>1582</v>
      </c>
      <c r="D15" s="425">
        <v>1</v>
      </c>
      <c r="E15" s="425">
        <v>102</v>
      </c>
      <c r="F15" s="579">
        <v>1</v>
      </c>
      <c r="G15" s="426">
        <f t="shared" si="0"/>
        <v>102</v>
      </c>
      <c r="H15" s="493">
        <v>0</v>
      </c>
      <c r="I15" s="219">
        <f t="shared" si="1"/>
        <v>0</v>
      </c>
    </row>
    <row r="16" spans="1:10">
      <c r="A16" s="482" t="s">
        <v>77</v>
      </c>
      <c r="B16" s="69" t="s">
        <v>1585</v>
      </c>
      <c r="C16" s="558" t="s">
        <v>1582</v>
      </c>
      <c r="D16" s="425">
        <v>1</v>
      </c>
      <c r="E16" s="425">
        <v>102</v>
      </c>
      <c r="F16" s="579">
        <v>1</v>
      </c>
      <c r="G16" s="426">
        <f t="shared" si="0"/>
        <v>102</v>
      </c>
      <c r="H16" s="493">
        <v>0</v>
      </c>
      <c r="I16" s="219">
        <f t="shared" si="1"/>
        <v>0</v>
      </c>
    </row>
    <row r="17" spans="1:9">
      <c r="A17" s="482" t="s">
        <v>77</v>
      </c>
      <c r="B17" s="69" t="s">
        <v>1586</v>
      </c>
      <c r="C17" s="558" t="s">
        <v>1582</v>
      </c>
      <c r="D17" s="425">
        <v>1</v>
      </c>
      <c r="E17" s="425">
        <v>8</v>
      </c>
      <c r="F17" s="579">
        <v>1</v>
      </c>
      <c r="G17" s="426">
        <f t="shared" si="0"/>
        <v>8</v>
      </c>
      <c r="H17" s="493">
        <v>0</v>
      </c>
      <c r="I17" s="219">
        <f t="shared" si="1"/>
        <v>0</v>
      </c>
    </row>
    <row r="18" spans="1:9">
      <c r="A18" s="482" t="s">
        <v>77</v>
      </c>
      <c r="B18" s="69" t="s">
        <v>1587</v>
      </c>
      <c r="C18" s="558" t="s">
        <v>1582</v>
      </c>
      <c r="D18" s="425">
        <v>1</v>
      </c>
      <c r="E18" s="425">
        <v>8</v>
      </c>
      <c r="F18" s="579">
        <v>1</v>
      </c>
      <c r="G18" s="426">
        <f t="shared" si="0"/>
        <v>8</v>
      </c>
      <c r="H18" s="493">
        <v>0</v>
      </c>
      <c r="I18" s="219">
        <f t="shared" si="1"/>
        <v>0</v>
      </c>
    </row>
    <row r="19" spans="1:9">
      <c r="A19" s="482" t="s">
        <v>77</v>
      </c>
      <c r="B19" s="69" t="s">
        <v>1588</v>
      </c>
      <c r="C19" s="558" t="s">
        <v>1582</v>
      </c>
      <c r="D19" s="425">
        <v>1</v>
      </c>
      <c r="E19" s="425">
        <v>255</v>
      </c>
      <c r="F19" s="579">
        <v>2</v>
      </c>
      <c r="G19" s="426">
        <f t="shared" si="0"/>
        <v>510</v>
      </c>
      <c r="H19" s="493">
        <v>0</v>
      </c>
      <c r="I19" s="219">
        <f t="shared" si="1"/>
        <v>0</v>
      </c>
    </row>
    <row r="20" spans="1:9">
      <c r="A20" s="482" t="s">
        <v>64</v>
      </c>
      <c r="B20" s="69" t="s">
        <v>1588</v>
      </c>
      <c r="C20" s="558" t="s">
        <v>1582</v>
      </c>
      <c r="D20" s="425">
        <v>1</v>
      </c>
      <c r="E20" s="425">
        <v>255</v>
      </c>
      <c r="F20" s="579">
        <v>3</v>
      </c>
      <c r="G20" s="426">
        <f t="shared" si="0"/>
        <v>765</v>
      </c>
      <c r="H20" s="493">
        <v>0</v>
      </c>
      <c r="I20" s="219">
        <f t="shared" si="1"/>
        <v>0</v>
      </c>
    </row>
    <row r="21" spans="1:9">
      <c r="A21" s="482" t="s">
        <v>63</v>
      </c>
      <c r="B21" s="69" t="s">
        <v>1588</v>
      </c>
      <c r="C21" s="558" t="s">
        <v>1582</v>
      </c>
      <c r="D21" s="425">
        <v>1</v>
      </c>
      <c r="E21" s="425">
        <v>255</v>
      </c>
      <c r="F21" s="579">
        <v>1</v>
      </c>
      <c r="G21" s="426">
        <f t="shared" si="0"/>
        <v>255</v>
      </c>
      <c r="H21" s="493">
        <v>0</v>
      </c>
      <c r="I21" s="219">
        <f t="shared" si="1"/>
        <v>0</v>
      </c>
    </row>
    <row r="22" spans="1:9">
      <c r="A22" s="482" t="s">
        <v>65</v>
      </c>
      <c r="B22" s="69" t="s">
        <v>1588</v>
      </c>
      <c r="C22" s="558" t="s">
        <v>1582</v>
      </c>
      <c r="D22" s="425">
        <v>1</v>
      </c>
      <c r="E22" s="425">
        <v>255</v>
      </c>
      <c r="F22" s="579">
        <v>1</v>
      </c>
      <c r="G22" s="426">
        <f t="shared" si="0"/>
        <v>255</v>
      </c>
      <c r="H22" s="493">
        <v>0</v>
      </c>
      <c r="I22" s="219">
        <f t="shared" si="1"/>
        <v>0</v>
      </c>
    </row>
    <row r="23" spans="1:9">
      <c r="A23" s="300" t="s">
        <v>92</v>
      </c>
      <c r="B23" s="69" t="s">
        <v>1589</v>
      </c>
      <c r="C23" s="558" t="s">
        <v>1590</v>
      </c>
      <c r="D23" s="425">
        <v>76.17</v>
      </c>
      <c r="E23" s="425">
        <v>52</v>
      </c>
      <c r="F23" s="515">
        <v>0</v>
      </c>
      <c r="G23" s="426">
        <f t="shared" ref="G23:G26" si="2">F23*E23</f>
        <v>0</v>
      </c>
      <c r="H23" s="493">
        <v>0</v>
      </c>
      <c r="I23" s="219">
        <f t="shared" ref="I23:I26" si="3">H23*G23</f>
        <v>0</v>
      </c>
    </row>
    <row r="24" spans="1:9">
      <c r="A24" s="300" t="s">
        <v>90</v>
      </c>
      <c r="B24" s="69" t="s">
        <v>1589</v>
      </c>
      <c r="C24" s="558" t="s">
        <v>1590</v>
      </c>
      <c r="D24" s="425">
        <v>532.35</v>
      </c>
      <c r="E24" s="425">
        <v>52</v>
      </c>
      <c r="F24" s="515">
        <v>0</v>
      </c>
      <c r="G24" s="426">
        <f t="shared" si="2"/>
        <v>0</v>
      </c>
      <c r="H24" s="493">
        <v>0</v>
      </c>
      <c r="I24" s="219">
        <f t="shared" si="3"/>
        <v>0</v>
      </c>
    </row>
    <row r="25" spans="1:9">
      <c r="A25" s="300" t="s">
        <v>92</v>
      </c>
      <c r="B25" s="69" t="s">
        <v>1591</v>
      </c>
      <c r="C25" s="558" t="s">
        <v>1590</v>
      </c>
      <c r="D25" s="425">
        <v>399.24</v>
      </c>
      <c r="E25" s="425">
        <v>52</v>
      </c>
      <c r="F25" s="515">
        <v>0</v>
      </c>
      <c r="G25" s="426">
        <f t="shared" si="2"/>
        <v>0</v>
      </c>
      <c r="H25" s="493">
        <v>0</v>
      </c>
      <c r="I25" s="219">
        <f t="shared" si="3"/>
        <v>0</v>
      </c>
    </row>
    <row r="26" spans="1:9">
      <c r="A26" s="300" t="s">
        <v>90</v>
      </c>
      <c r="B26" s="69" t="s">
        <v>1591</v>
      </c>
      <c r="C26" s="558" t="s">
        <v>1590</v>
      </c>
      <c r="D26" s="425">
        <v>223.89</v>
      </c>
      <c r="E26" s="425">
        <v>52</v>
      </c>
      <c r="F26" s="515">
        <v>0</v>
      </c>
      <c r="G26" s="426">
        <f t="shared" si="2"/>
        <v>0</v>
      </c>
      <c r="H26" s="493">
        <v>0</v>
      </c>
      <c r="I26" s="219">
        <f t="shared" si="3"/>
        <v>0</v>
      </c>
    </row>
    <row r="27" spans="1:9">
      <c r="A27" s="300"/>
      <c r="B27" s="69"/>
      <c r="C27" s="558"/>
      <c r="D27" s="558"/>
      <c r="E27" s="558"/>
      <c r="F27" s="558"/>
      <c r="G27" s="558"/>
      <c r="H27" s="558"/>
      <c r="I27" s="558"/>
    </row>
    <row r="28" spans="1:9">
      <c r="A28" s="86"/>
      <c r="B28" s="514"/>
      <c r="C28" s="514"/>
      <c r="D28" s="514"/>
      <c r="E28" s="514"/>
      <c r="F28" s="514"/>
      <c r="G28" s="514"/>
      <c r="H28" s="514"/>
      <c r="I28" s="514"/>
    </row>
    <row r="29" spans="1:9" ht="32.450000000000003">
      <c r="A29" s="424" t="s">
        <v>25</v>
      </c>
      <c r="B29" s="424" t="s">
        <v>1573</v>
      </c>
      <c r="C29" s="424"/>
      <c r="D29" s="424" t="s">
        <v>1592</v>
      </c>
      <c r="E29" s="424" t="s">
        <v>1576</v>
      </c>
      <c r="F29" s="424" t="s">
        <v>1593</v>
      </c>
      <c r="G29" s="424" t="s">
        <v>1578</v>
      </c>
      <c r="H29" s="424" t="s">
        <v>1579</v>
      </c>
      <c r="I29" s="424" t="s">
        <v>1580</v>
      </c>
    </row>
    <row r="30" spans="1:9">
      <c r="A30" s="300" t="s">
        <v>113</v>
      </c>
      <c r="B30" s="69" t="s">
        <v>1594</v>
      </c>
      <c r="C30" s="69"/>
      <c r="D30" s="425">
        <v>29</v>
      </c>
      <c r="E30" s="425">
        <v>510</v>
      </c>
      <c r="F30" s="515">
        <v>0</v>
      </c>
      <c r="G30" s="426">
        <f>F30*E30*D30</f>
        <v>0</v>
      </c>
      <c r="H30" s="493">
        <v>0</v>
      </c>
      <c r="I30" s="219">
        <f>H30*G30</f>
        <v>0</v>
      </c>
    </row>
    <row r="31" spans="1:9">
      <c r="A31" s="300" t="s">
        <v>113</v>
      </c>
      <c r="B31" s="69" t="s">
        <v>1595</v>
      </c>
      <c r="C31" s="69"/>
      <c r="D31" s="425">
        <v>29</v>
      </c>
      <c r="E31" s="425">
        <v>208</v>
      </c>
      <c r="F31" s="515">
        <v>0</v>
      </c>
      <c r="G31" s="426">
        <f t="shared" ref="G31:G32" si="4">F31*E31*D31</f>
        <v>0</v>
      </c>
      <c r="H31" s="493">
        <v>0</v>
      </c>
      <c r="I31" s="219">
        <f t="shared" ref="I31:I32" si="5">H31*G31</f>
        <v>0</v>
      </c>
    </row>
    <row r="32" spans="1:9">
      <c r="A32" s="300" t="s">
        <v>113</v>
      </c>
      <c r="B32" s="69" t="s">
        <v>1596</v>
      </c>
      <c r="C32" s="69"/>
      <c r="D32" s="425">
        <v>29</v>
      </c>
      <c r="E32" s="425">
        <v>12</v>
      </c>
      <c r="F32" s="515">
        <v>0</v>
      </c>
      <c r="G32" s="426">
        <f t="shared" si="4"/>
        <v>0</v>
      </c>
      <c r="H32" s="493">
        <v>0</v>
      </c>
      <c r="I32" s="219">
        <f t="shared" si="5"/>
        <v>0</v>
      </c>
    </row>
    <row r="33" spans="1:9">
      <c r="A33" s="86"/>
      <c r="D33" s="238"/>
      <c r="E33" s="238"/>
      <c r="F33" s="238"/>
      <c r="G33" s="238"/>
      <c r="H33" s="238"/>
      <c r="I33" s="514"/>
    </row>
    <row r="34" spans="1:9" ht="32.450000000000003">
      <c r="A34" s="424" t="s">
        <v>25</v>
      </c>
      <c r="B34" s="201" t="s">
        <v>1597</v>
      </c>
      <c r="C34" s="201"/>
      <c r="D34" s="201"/>
      <c r="E34" s="202"/>
      <c r="F34" s="202"/>
      <c r="G34" s="202"/>
      <c r="H34" s="203"/>
      <c r="I34" s="203" t="s">
        <v>1580</v>
      </c>
    </row>
    <row r="35" spans="1:9">
      <c r="A35" s="300" t="s">
        <v>113</v>
      </c>
      <c r="B35" s="69" t="s">
        <v>1551</v>
      </c>
      <c r="C35" s="557"/>
      <c r="D35" s="149"/>
      <c r="E35" s="150"/>
      <c r="F35" s="150"/>
      <c r="G35" s="150"/>
      <c r="H35" s="151"/>
      <c r="I35" s="427">
        <f>'13-Machinekosten'!Q27</f>
        <v>0</v>
      </c>
    </row>
    <row r="36" spans="1:9">
      <c r="A36" s="300" t="s">
        <v>113</v>
      </c>
      <c r="B36" s="69" t="s">
        <v>1598</v>
      </c>
      <c r="C36" s="557"/>
      <c r="D36" s="149"/>
      <c r="E36" s="150"/>
      <c r="F36" s="150"/>
      <c r="G36" s="150"/>
      <c r="H36" s="151"/>
      <c r="I36" s="530">
        <f>'12 Sanitaire supplies'!G43</f>
        <v>0</v>
      </c>
    </row>
    <row r="37" spans="1:9">
      <c r="A37" s="300"/>
      <c r="B37" s="69"/>
      <c r="C37" s="557"/>
      <c r="D37" s="149"/>
      <c r="E37" s="150"/>
      <c r="F37" s="150"/>
      <c r="G37" s="150"/>
      <c r="H37" s="151"/>
      <c r="I37" s="151"/>
    </row>
    <row r="38" spans="1:9">
      <c r="I38" s="235"/>
    </row>
    <row r="39" spans="1:9">
      <c r="A39" s="350" t="s">
        <v>149</v>
      </c>
      <c r="B39" s="362"/>
      <c r="C39" s="362"/>
      <c r="D39" s="362"/>
      <c r="E39" s="362"/>
      <c r="F39" s="362"/>
      <c r="G39" s="428">
        <f>SUM(G11:G27)</f>
        <v>3025</v>
      </c>
      <c r="H39" s="362"/>
      <c r="I39" s="273">
        <f>SUM(I11:I38)</f>
        <v>0</v>
      </c>
    </row>
    <row r="47" spans="1:9" s="13" customFormat="1">
      <c r="A47" s="55"/>
      <c r="B47" s="55"/>
      <c r="C47" s="55"/>
      <c r="D47" s="55"/>
      <c r="E47" s="55"/>
      <c r="F47" s="55"/>
      <c r="G47" s="55"/>
      <c r="H47" s="55"/>
      <c r="I47" s="55"/>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L104"/>
  <sheetViews>
    <sheetView showGridLines="0" showZeros="0" zoomScaleNormal="100" zoomScaleSheetLayoutView="75" zoomScalePageLayoutView="50" workbookViewId="0">
      <pane ySplit="9" topLeftCell="A10" activePane="bottomLeft" state="frozen"/>
      <selection pane="bottomLeft" activeCell="B57" sqref="B57"/>
      <selection activeCell="K34" sqref="K34"/>
    </sheetView>
  </sheetViews>
  <sheetFormatPr defaultColWidth="11.42578125" defaultRowHeight="13.15"/>
  <cols>
    <col min="1" max="1" width="39" style="55" customWidth="1"/>
    <col min="2" max="2" width="17.28515625" style="55" customWidth="1"/>
    <col min="3" max="5" width="17.5703125" style="55" customWidth="1"/>
    <col min="6" max="6" width="19.28515625" style="55" customWidth="1"/>
    <col min="7" max="16384" width="11.42578125" style="2"/>
  </cols>
  <sheetData>
    <row r="1" spans="1:11" ht="16.149999999999999">
      <c r="A1" s="429" t="s">
        <v>4</v>
      </c>
      <c r="B1" s="152"/>
      <c r="C1" s="152"/>
    </row>
    <row r="2" spans="1:11" ht="16.149999999999999">
      <c r="A2" s="189"/>
    </row>
    <row r="3" spans="1:11" ht="18.600000000000001">
      <c r="A3" s="185" t="str">
        <f>'2-Kosten per locatie'!A3</f>
        <v>Naam opdrachtgever</v>
      </c>
      <c r="B3" s="48" t="str">
        <f>'2-Kosten per locatie'!B3</f>
        <v>GVB Facilitair</v>
      </c>
      <c r="C3" s="153"/>
      <c r="D3" s="153"/>
    </row>
    <row r="4" spans="1:11" ht="18.600000000000001">
      <c r="A4" s="185" t="str">
        <f>'2-Kosten per locatie'!A4</f>
        <v>Calculatie onderdeel</v>
      </c>
      <c r="B4" s="48" t="e">
        <f ca="1">MID(CELL("bestandsnaam",$C$9),SEARCH("]",CELL("bestandsnaam",$C$9),1)+1,256)</f>
        <v>#VALUE!</v>
      </c>
      <c r="C4" s="154"/>
      <c r="D4" s="155"/>
    </row>
    <row r="5" spans="1:11" ht="18.600000000000001">
      <c r="A5" s="185" t="str">
        <f>'2-Kosten per locatie'!A5</f>
        <v>Gebouw/plaats</v>
      </c>
      <c r="B5" s="48" t="str">
        <f>'2-Kosten per locatie'!B5</f>
        <v>Amsterdam</v>
      </c>
      <c r="C5" s="154"/>
      <c r="D5" s="155"/>
    </row>
    <row r="6" spans="1:11" ht="18.600000000000001">
      <c r="A6" s="185" t="str">
        <f>'2-Kosten per locatie'!A6</f>
        <v>Referentie nummer</v>
      </c>
      <c r="B6" s="48" t="str">
        <f>'2-Kosten per locatie'!B6</f>
        <v>2024-37</v>
      </c>
      <c r="C6" s="154"/>
      <c r="D6" s="155"/>
    </row>
    <row r="7" spans="1:11" ht="18.600000000000001">
      <c r="A7" s="185" t="str">
        <f>'2-Kosten per locatie'!A7</f>
        <v>Naam dienstverlener</v>
      </c>
      <c r="B7" s="48">
        <f>'2-Kosten per locatie'!B7</f>
        <v>0</v>
      </c>
      <c r="C7" s="154"/>
      <c r="D7" s="155"/>
    </row>
    <row r="8" spans="1:11" ht="18.600000000000001">
      <c r="A8" s="185" t="str">
        <f>'2-Kosten per locatie'!A8</f>
        <v>Prijspeil</v>
      </c>
      <c r="B8" s="248">
        <f>'2-Kosten per locatie'!B8</f>
        <v>45839</v>
      </c>
      <c r="C8" s="154"/>
      <c r="D8" s="154"/>
      <c r="E8" s="154"/>
      <c r="F8" s="154"/>
      <c r="G8" s="154"/>
      <c r="H8" s="154"/>
      <c r="I8" s="154"/>
      <c r="J8" s="154"/>
      <c r="K8" s="154"/>
    </row>
    <row r="9" spans="1:11" ht="15.6">
      <c r="A9" s="156"/>
      <c r="B9" s="157"/>
      <c r="C9" s="154"/>
      <c r="D9" s="155"/>
    </row>
    <row r="10" spans="1:11" ht="18.600000000000001">
      <c r="A10" s="430" t="s">
        <v>1599</v>
      </c>
      <c r="B10" s="431"/>
      <c r="C10" s="431"/>
      <c r="D10" s="432"/>
      <c r="E10" s="432"/>
      <c r="F10" s="433"/>
    </row>
    <row r="12" spans="1:11">
      <c r="A12" s="434"/>
      <c r="B12" s="435"/>
      <c r="C12" s="619" t="s">
        <v>1600</v>
      </c>
      <c r="D12" s="620"/>
      <c r="E12" s="620"/>
      <c r="F12" s="621"/>
    </row>
    <row r="13" spans="1:11">
      <c r="A13" s="436" t="s">
        <v>1601</v>
      </c>
      <c r="B13" s="436" t="s">
        <v>1602</v>
      </c>
      <c r="C13" s="437" t="s">
        <v>1603</v>
      </c>
      <c r="D13" s="425" t="s">
        <v>1604</v>
      </c>
      <c r="E13" s="425" t="s">
        <v>1605</v>
      </c>
      <c r="F13" s="425" t="s">
        <v>1606</v>
      </c>
    </row>
    <row r="14" spans="1:11">
      <c r="A14" s="438" t="s">
        <v>1607</v>
      </c>
      <c r="B14" s="438" t="s">
        <v>1608</v>
      </c>
      <c r="C14" s="439">
        <v>0</v>
      </c>
      <c r="D14" s="439">
        <v>0</v>
      </c>
      <c r="E14" s="439">
        <v>0</v>
      </c>
      <c r="F14" s="439">
        <v>0</v>
      </c>
    </row>
    <row r="15" spans="1:11">
      <c r="A15" s="438" t="s">
        <v>1609</v>
      </c>
      <c r="B15" s="438" t="s">
        <v>1608</v>
      </c>
      <c r="C15" s="439">
        <v>0</v>
      </c>
      <c r="D15" s="439">
        <v>0</v>
      </c>
      <c r="E15" s="439">
        <v>0</v>
      </c>
      <c r="F15" s="439">
        <v>0</v>
      </c>
    </row>
    <row r="16" spans="1:11">
      <c r="A16" s="438" t="s">
        <v>1610</v>
      </c>
      <c r="B16" s="438" t="s">
        <v>1611</v>
      </c>
      <c r="C16" s="439">
        <v>0</v>
      </c>
      <c r="D16" s="439">
        <v>0</v>
      </c>
      <c r="E16" s="439">
        <v>0</v>
      </c>
      <c r="F16" s="439">
        <v>0</v>
      </c>
    </row>
    <row r="17" spans="1:6">
      <c r="A17" s="436" t="s">
        <v>1612</v>
      </c>
      <c r="B17" s="440"/>
      <c r="C17" s="439">
        <v>0</v>
      </c>
      <c r="D17" s="439">
        <v>0</v>
      </c>
      <c r="E17" s="439">
        <v>0</v>
      </c>
      <c r="F17" s="439">
        <v>0</v>
      </c>
    </row>
    <row r="18" spans="1:6">
      <c r="A18" s="436" t="s">
        <v>1613</v>
      </c>
      <c r="B18" s="440"/>
      <c r="C18" s="439">
        <v>0</v>
      </c>
      <c r="D18" s="439">
        <v>0</v>
      </c>
      <c r="E18" s="439">
        <v>0</v>
      </c>
      <c r="F18" s="439">
        <v>0</v>
      </c>
    </row>
    <row r="19" spans="1:6">
      <c r="A19" s="158"/>
      <c r="B19" s="158"/>
      <c r="C19" s="158"/>
      <c r="D19" s="152"/>
    </row>
    <row r="20" spans="1:6" ht="18.600000000000001">
      <c r="A20" s="430" t="s">
        <v>1614</v>
      </c>
      <c r="B20" s="441"/>
      <c r="C20" s="441"/>
      <c r="D20" s="441"/>
      <c r="E20" s="441"/>
      <c r="F20" s="442"/>
    </row>
    <row r="21" spans="1:6">
      <c r="A21" s="159"/>
      <c r="B21" s="158"/>
      <c r="C21" s="158"/>
      <c r="D21" s="152"/>
      <c r="E21" s="619" t="s">
        <v>1615</v>
      </c>
      <c r="F21" s="621"/>
    </row>
    <row r="22" spans="1:6">
      <c r="A22" s="436" t="s">
        <v>1616</v>
      </c>
      <c r="B22" s="443" t="s">
        <v>1602</v>
      </c>
      <c r="C22" s="444"/>
      <c r="D22" s="445"/>
      <c r="E22" s="446" t="s">
        <v>1617</v>
      </c>
      <c r="F22" s="446" t="s">
        <v>1618</v>
      </c>
    </row>
    <row r="23" spans="1:6">
      <c r="A23" s="438" t="s">
        <v>1619</v>
      </c>
      <c r="B23" s="440" t="s">
        <v>1620</v>
      </c>
      <c r="C23" s="182"/>
      <c r="D23" s="182"/>
      <c r="E23" s="439">
        <v>0</v>
      </c>
      <c r="F23" s="439">
        <v>0</v>
      </c>
    </row>
    <row r="24" spans="1:6">
      <c r="A24" s="438" t="s">
        <v>1621</v>
      </c>
      <c r="B24" s="440" t="s">
        <v>1620</v>
      </c>
      <c r="C24" s="447"/>
      <c r="D24" s="447"/>
      <c r="E24" s="439">
        <v>0</v>
      </c>
      <c r="F24" s="439">
        <v>0</v>
      </c>
    </row>
    <row r="25" spans="1:6">
      <c r="A25" s="438" t="s">
        <v>1622</v>
      </c>
      <c r="B25" s="440" t="s">
        <v>1620</v>
      </c>
      <c r="C25" s="447"/>
      <c r="D25" s="447"/>
      <c r="E25" s="439">
        <v>0</v>
      </c>
      <c r="F25" s="439">
        <v>0</v>
      </c>
    </row>
    <row r="26" spans="1:6">
      <c r="A26" s="438" t="s">
        <v>1623</v>
      </c>
      <c r="B26" s="440" t="s">
        <v>1620</v>
      </c>
      <c r="C26" s="448"/>
      <c r="D26" s="447"/>
      <c r="E26" s="439">
        <v>0</v>
      </c>
      <c r="F26" s="439">
        <v>0</v>
      </c>
    </row>
    <row r="27" spans="1:6">
      <c r="A27" s="438" t="s">
        <v>1624</v>
      </c>
      <c r="B27" s="440" t="s">
        <v>1620</v>
      </c>
      <c r="C27" s="448"/>
      <c r="D27" s="447"/>
      <c r="E27" s="439">
        <v>0</v>
      </c>
      <c r="F27" s="439">
        <v>0</v>
      </c>
    </row>
    <row r="28" spans="1:6">
      <c r="A28" s="160"/>
      <c r="B28" s="161"/>
      <c r="C28" s="161"/>
      <c r="D28" s="160"/>
    </row>
    <row r="29" spans="1:6" ht="18.600000000000001">
      <c r="A29" s="430" t="s">
        <v>1625</v>
      </c>
      <c r="B29" s="441"/>
      <c r="C29" s="441"/>
      <c r="D29" s="441"/>
      <c r="E29" s="441"/>
      <c r="F29" s="442"/>
    </row>
    <row r="30" spans="1:6">
      <c r="A30" s="449"/>
      <c r="B30" s="449"/>
      <c r="C30" s="449"/>
      <c r="D30" s="449"/>
    </row>
    <row r="31" spans="1:6" ht="26.45">
      <c r="A31" s="450" t="s">
        <v>1626</v>
      </c>
      <c r="B31" s="451" t="s">
        <v>1602</v>
      </c>
      <c r="C31" s="444"/>
      <c r="D31" s="445"/>
      <c r="E31" s="452" t="s">
        <v>1627</v>
      </c>
      <c r="F31" s="453" t="s">
        <v>1628</v>
      </c>
    </row>
    <row r="32" spans="1:6">
      <c r="A32" s="438" t="s">
        <v>1629</v>
      </c>
      <c r="B32" s="440" t="s">
        <v>1620</v>
      </c>
      <c r="C32" s="182"/>
      <c r="D32" s="182"/>
      <c r="E32" s="439">
        <v>0</v>
      </c>
      <c r="F32" s="439">
        <v>0</v>
      </c>
    </row>
    <row r="33" spans="1:12">
      <c r="A33" s="438" t="s">
        <v>1630</v>
      </c>
      <c r="B33" s="440" t="s">
        <v>1620</v>
      </c>
      <c r="C33" s="447"/>
      <c r="D33" s="447"/>
      <c r="E33" s="439">
        <v>0</v>
      </c>
      <c r="F33" s="439">
        <v>0</v>
      </c>
    </row>
    <row r="34" spans="1:12">
      <c r="A34" s="438" t="s">
        <v>1631</v>
      </c>
      <c r="B34" s="440" t="s">
        <v>1620</v>
      </c>
      <c r="C34" s="448"/>
      <c r="D34" s="447"/>
      <c r="E34" s="439">
        <v>0</v>
      </c>
      <c r="F34" s="439">
        <v>0</v>
      </c>
    </row>
    <row r="35" spans="1:12">
      <c r="A35" s="438" t="s">
        <v>1632</v>
      </c>
      <c r="B35" s="440" t="s">
        <v>1620</v>
      </c>
      <c r="C35" s="448"/>
      <c r="D35" s="447"/>
      <c r="E35" s="439">
        <v>0</v>
      </c>
      <c r="F35" s="439">
        <v>0</v>
      </c>
    </row>
    <row r="36" spans="1:12">
      <c r="A36" s="438" t="s">
        <v>1633</v>
      </c>
      <c r="B36" s="440" t="s">
        <v>1620</v>
      </c>
      <c r="C36" s="448"/>
      <c r="D36" s="447"/>
      <c r="E36" s="439">
        <v>0</v>
      </c>
      <c r="F36" s="439">
        <v>0</v>
      </c>
    </row>
    <row r="38" spans="1:12" ht="18.600000000000001">
      <c r="A38" s="430" t="s">
        <v>1634</v>
      </c>
      <c r="B38" s="441"/>
      <c r="C38" s="441"/>
      <c r="D38" s="441"/>
      <c r="E38" s="441"/>
      <c r="F38" s="442"/>
    </row>
    <row r="39" spans="1:12">
      <c r="A39" s="159"/>
      <c r="B39" s="158"/>
      <c r="C39" s="158"/>
      <c r="D39" s="152"/>
    </row>
    <row r="40" spans="1:12">
      <c r="A40" s="436" t="s">
        <v>1601</v>
      </c>
      <c r="B40" s="434" t="s">
        <v>1602</v>
      </c>
      <c r="C40" s="449"/>
      <c r="D40" s="449"/>
      <c r="E40" s="449"/>
      <c r="F40" s="454" t="s">
        <v>1635</v>
      </c>
    </row>
    <row r="41" spans="1:12">
      <c r="A41" s="438" t="s">
        <v>1636</v>
      </c>
      <c r="B41" s="162" t="s">
        <v>1637</v>
      </c>
      <c r="C41" s="162"/>
      <c r="D41" s="162"/>
      <c r="E41" s="162"/>
      <c r="F41" s="439">
        <v>0</v>
      </c>
    </row>
    <row r="42" spans="1:12">
      <c r="A42" s="438" t="s">
        <v>1636</v>
      </c>
      <c r="B42" s="162" t="s">
        <v>1638</v>
      </c>
      <c r="C42" s="162"/>
      <c r="D42" s="162"/>
      <c r="E42" s="162"/>
      <c r="F42" s="439">
        <v>0</v>
      </c>
    </row>
    <row r="43" spans="1:12">
      <c r="A43" s="438" t="s">
        <v>1636</v>
      </c>
      <c r="B43" s="162" t="s">
        <v>1639</v>
      </c>
      <c r="C43" s="162"/>
      <c r="D43" s="162"/>
      <c r="E43" s="162"/>
      <c r="F43" s="439">
        <v>0</v>
      </c>
    </row>
    <row r="44" spans="1:12">
      <c r="A44" s="438" t="s">
        <v>1640</v>
      </c>
      <c r="B44" s="162" t="s">
        <v>1637</v>
      </c>
      <c r="C44" s="162"/>
      <c r="D44" s="162"/>
      <c r="E44" s="162"/>
      <c r="F44" s="439">
        <v>0</v>
      </c>
    </row>
    <row r="45" spans="1:12" s="12" customFormat="1">
      <c r="A45" s="41"/>
      <c r="B45" s="41"/>
      <c r="C45" s="41"/>
      <c r="D45" s="41"/>
    </row>
    <row r="46" spans="1:12" s="12" customFormat="1">
      <c r="A46" s="158"/>
      <c r="B46" s="158"/>
      <c r="C46" s="158"/>
    </row>
    <row r="47" spans="1:12" s="12" customFormat="1" ht="18.600000000000001">
      <c r="A47" s="455" t="s">
        <v>1641</v>
      </c>
      <c r="B47" s="442"/>
      <c r="C47" s="158"/>
      <c r="D47" s="158"/>
    </row>
    <row r="48" spans="1:12" s="12" customFormat="1" ht="26.45">
      <c r="A48" s="436" t="s">
        <v>1642</v>
      </c>
      <c r="B48" s="456" t="s">
        <v>1643</v>
      </c>
      <c r="C48" s="158"/>
      <c r="D48" s="158"/>
      <c r="E48" s="158"/>
      <c r="F48" s="158"/>
      <c r="G48" s="158"/>
      <c r="H48" s="158"/>
      <c r="I48" s="158"/>
      <c r="J48" s="158"/>
      <c r="K48" s="158"/>
      <c r="L48" s="158"/>
    </row>
    <row r="49" spans="1:12" s="12" customFormat="1">
      <c r="A49" s="438" t="s">
        <v>1644</v>
      </c>
      <c r="B49" s="439">
        <v>0</v>
      </c>
      <c r="C49" s="158"/>
      <c r="D49" s="158"/>
      <c r="E49" s="158"/>
      <c r="F49" s="158"/>
      <c r="G49" s="158"/>
      <c r="H49" s="158"/>
      <c r="I49" s="158"/>
      <c r="J49" s="158"/>
      <c r="K49" s="158"/>
      <c r="L49" s="158"/>
    </row>
    <row r="50" spans="1:12" s="12" customFormat="1">
      <c r="A50" s="158"/>
      <c r="B50" s="158"/>
      <c r="C50" s="158"/>
      <c r="D50" s="158"/>
      <c r="E50" s="158"/>
      <c r="F50" s="158"/>
      <c r="G50" s="158"/>
      <c r="H50" s="158"/>
      <c r="I50" s="158"/>
      <c r="J50" s="158"/>
      <c r="K50" s="158"/>
      <c r="L50" s="158"/>
    </row>
    <row r="51" spans="1:12" s="12" customFormat="1" ht="18.600000000000001">
      <c r="A51" s="622" t="s">
        <v>1645</v>
      </c>
      <c r="B51" s="623"/>
      <c r="C51" s="624"/>
      <c r="D51" s="41"/>
      <c r="E51" s="41"/>
      <c r="F51" s="41"/>
    </row>
    <row r="52" spans="1:12" s="12" customFormat="1" ht="26.45">
      <c r="A52" s="436" t="s">
        <v>1646</v>
      </c>
      <c r="B52" s="456" t="s">
        <v>1647</v>
      </c>
      <c r="C52" s="456" t="s">
        <v>1648</v>
      </c>
      <c r="D52" s="41"/>
      <c r="E52" s="41"/>
      <c r="F52" s="41"/>
    </row>
    <row r="53" spans="1:12" s="12" customFormat="1">
      <c r="A53" s="438" t="s">
        <v>1649</v>
      </c>
      <c r="B53" s="533">
        <v>0</v>
      </c>
      <c r="C53" s="439">
        <v>0</v>
      </c>
      <c r="D53" s="41"/>
      <c r="E53" s="41"/>
      <c r="F53" s="41"/>
    </row>
    <row r="54" spans="1:12" s="12" customFormat="1">
      <c r="A54" s="158"/>
      <c r="B54" s="158"/>
      <c r="C54" s="158"/>
      <c r="D54" s="158"/>
      <c r="E54" s="41"/>
      <c r="F54" s="41"/>
    </row>
    <row r="55" spans="1:12" s="12" customFormat="1" ht="18.600000000000001">
      <c r="A55" s="617" t="s">
        <v>1650</v>
      </c>
      <c r="B55" s="618"/>
      <c r="C55" s="618"/>
      <c r="D55" s="618"/>
      <c r="E55" s="618"/>
      <c r="F55" s="618"/>
    </row>
    <row r="56" spans="1:12" s="12" customFormat="1" ht="26.45">
      <c r="A56" s="450" t="s">
        <v>25</v>
      </c>
      <c r="B56" s="450" t="s">
        <v>1651</v>
      </c>
      <c r="C56" s="453" t="s">
        <v>1652</v>
      </c>
      <c r="D56" s="453" t="s">
        <v>1653</v>
      </c>
      <c r="E56" s="452" t="s">
        <v>1654</v>
      </c>
      <c r="F56" s="453" t="s">
        <v>1655</v>
      </c>
    </row>
    <row r="57" spans="1:12" s="12" customFormat="1" ht="13.9">
      <c r="A57" s="552" t="s">
        <v>90</v>
      </c>
      <c r="B57" s="553">
        <v>634</v>
      </c>
      <c r="C57" s="439">
        <v>0</v>
      </c>
      <c r="D57" s="439">
        <v>0</v>
      </c>
      <c r="E57" s="439">
        <v>0</v>
      </c>
      <c r="F57" s="439">
        <v>0</v>
      </c>
    </row>
    <row r="58" spans="1:12" s="12" customFormat="1" ht="13.9">
      <c r="A58" s="552" t="s">
        <v>92</v>
      </c>
      <c r="B58" s="553">
        <v>524</v>
      </c>
      <c r="C58" s="439">
        <v>0</v>
      </c>
      <c r="D58" s="439">
        <v>0</v>
      </c>
      <c r="E58" s="439">
        <v>0</v>
      </c>
      <c r="F58" s="439">
        <v>0</v>
      </c>
    </row>
    <row r="59" spans="1:12" s="12" customFormat="1" ht="13.9">
      <c r="A59" s="552" t="s">
        <v>1656</v>
      </c>
      <c r="B59" s="553">
        <v>631</v>
      </c>
      <c r="C59" s="439">
        <v>0</v>
      </c>
      <c r="D59" s="439">
        <v>0</v>
      </c>
      <c r="E59" s="439">
        <v>0</v>
      </c>
      <c r="F59" s="439">
        <v>0</v>
      </c>
    </row>
    <row r="60" spans="1:12" s="12" customFormat="1" ht="13.9">
      <c r="A60" s="552" t="s">
        <v>1657</v>
      </c>
      <c r="B60" s="553">
        <v>1281</v>
      </c>
      <c r="C60" s="439">
        <v>0</v>
      </c>
      <c r="D60" s="439">
        <v>0</v>
      </c>
      <c r="E60" s="439">
        <v>0</v>
      </c>
      <c r="F60" s="439">
        <v>0</v>
      </c>
    </row>
    <row r="61" spans="1:12" s="12" customFormat="1" ht="13.9">
      <c r="A61" s="552" t="s">
        <v>1658</v>
      </c>
      <c r="B61" s="553">
        <v>729</v>
      </c>
      <c r="C61" s="439">
        <v>0</v>
      </c>
      <c r="D61" s="439">
        <v>0</v>
      </c>
      <c r="E61" s="439">
        <v>0</v>
      </c>
      <c r="F61" s="439">
        <v>0</v>
      </c>
    </row>
    <row r="62" spans="1:12" s="12" customFormat="1" ht="13.9">
      <c r="A62" s="552" t="s">
        <v>1659</v>
      </c>
      <c r="B62" s="553">
        <v>549</v>
      </c>
      <c r="C62" s="439">
        <v>0</v>
      </c>
      <c r="D62" s="439">
        <v>0</v>
      </c>
      <c r="E62" s="439">
        <v>0</v>
      </c>
      <c r="F62" s="439">
        <v>0</v>
      </c>
    </row>
    <row r="63" spans="1:12" s="12" customFormat="1" ht="13.9">
      <c r="A63" s="552" t="s">
        <v>1660</v>
      </c>
      <c r="B63" s="553">
        <v>1071</v>
      </c>
      <c r="C63" s="439">
        <v>0</v>
      </c>
      <c r="D63" s="439">
        <v>0</v>
      </c>
      <c r="E63" s="439">
        <v>0</v>
      </c>
      <c r="F63" s="439">
        <v>0</v>
      </c>
    </row>
    <row r="64" spans="1:12" s="12" customFormat="1" ht="13.9">
      <c r="A64" s="552" t="s">
        <v>1661</v>
      </c>
      <c r="B64" s="553">
        <v>431</v>
      </c>
      <c r="C64" s="439">
        <v>0</v>
      </c>
      <c r="D64" s="439">
        <v>0</v>
      </c>
      <c r="E64" s="439">
        <v>0</v>
      </c>
      <c r="F64" s="439">
        <v>0</v>
      </c>
    </row>
    <row r="65" spans="1:6" s="12" customFormat="1" ht="13.9">
      <c r="A65" s="552" t="s">
        <v>1662</v>
      </c>
      <c r="B65" s="553">
        <v>225</v>
      </c>
      <c r="C65" s="439">
        <v>0</v>
      </c>
      <c r="D65" s="439">
        <v>0</v>
      </c>
      <c r="E65" s="439">
        <v>0</v>
      </c>
      <c r="F65" s="439">
        <v>0</v>
      </c>
    </row>
    <row r="66" spans="1:6" s="12" customFormat="1" ht="13.9">
      <c r="A66" s="552" t="s">
        <v>1663</v>
      </c>
      <c r="B66" s="553">
        <v>152</v>
      </c>
      <c r="C66" s="439">
        <v>0</v>
      </c>
      <c r="D66" s="439">
        <v>0</v>
      </c>
      <c r="E66" s="439">
        <v>0</v>
      </c>
      <c r="F66" s="439">
        <v>0</v>
      </c>
    </row>
    <row r="67" spans="1:6" s="12" customFormat="1" ht="13.9">
      <c r="A67" s="552" t="s">
        <v>1664</v>
      </c>
      <c r="B67" s="553">
        <v>271</v>
      </c>
      <c r="C67" s="439">
        <v>0</v>
      </c>
      <c r="D67" s="439">
        <v>0</v>
      </c>
      <c r="E67" s="439">
        <v>0</v>
      </c>
      <c r="F67" s="439">
        <v>0</v>
      </c>
    </row>
    <row r="68" spans="1:6" s="12" customFormat="1" ht="13.9">
      <c r="A68" s="552" t="s">
        <v>1665</v>
      </c>
      <c r="B68" s="553">
        <v>120</v>
      </c>
      <c r="C68" s="439">
        <v>0</v>
      </c>
      <c r="D68" s="439">
        <v>0</v>
      </c>
      <c r="E68" s="439">
        <v>0</v>
      </c>
      <c r="F68" s="439">
        <v>0</v>
      </c>
    </row>
    <row r="69" spans="1:6" s="12" customFormat="1" ht="13.9">
      <c r="A69" s="552" t="s">
        <v>1666</v>
      </c>
      <c r="B69" s="553">
        <v>172</v>
      </c>
      <c r="C69" s="439">
        <v>0</v>
      </c>
      <c r="D69" s="439">
        <v>0</v>
      </c>
      <c r="E69" s="439">
        <v>0</v>
      </c>
      <c r="F69" s="439">
        <v>0</v>
      </c>
    </row>
    <row r="70" spans="1:6" s="12" customFormat="1" ht="13.9">
      <c r="A70" s="552" t="s">
        <v>1667</v>
      </c>
      <c r="B70" s="553">
        <v>171</v>
      </c>
      <c r="C70" s="439">
        <v>0</v>
      </c>
      <c r="D70" s="439">
        <v>0</v>
      </c>
      <c r="E70" s="439">
        <v>0</v>
      </c>
      <c r="F70" s="439">
        <v>0</v>
      </c>
    </row>
    <row r="71" spans="1:6" s="12" customFormat="1" ht="13.9">
      <c r="A71" s="552" t="s">
        <v>1668</v>
      </c>
      <c r="B71" s="553">
        <v>225</v>
      </c>
      <c r="C71" s="439">
        <v>0</v>
      </c>
      <c r="D71" s="439">
        <v>0</v>
      </c>
      <c r="E71" s="439">
        <v>0</v>
      </c>
      <c r="F71" s="439">
        <v>0</v>
      </c>
    </row>
    <row r="72" spans="1:6" s="12" customFormat="1" ht="13.9">
      <c r="A72" s="552" t="s">
        <v>1669</v>
      </c>
      <c r="B72" s="553">
        <v>320</v>
      </c>
      <c r="C72" s="439">
        <v>0</v>
      </c>
      <c r="D72" s="439">
        <v>0</v>
      </c>
      <c r="E72" s="439">
        <v>0</v>
      </c>
      <c r="F72" s="439">
        <v>0</v>
      </c>
    </row>
    <row r="73" spans="1:6" s="12" customFormat="1" ht="13.9">
      <c r="A73" s="552" t="s">
        <v>1670</v>
      </c>
      <c r="B73" s="553">
        <v>1800</v>
      </c>
      <c r="C73" s="439">
        <v>0</v>
      </c>
      <c r="D73" s="439">
        <v>0</v>
      </c>
      <c r="E73" s="439">
        <v>0</v>
      </c>
      <c r="F73" s="439">
        <v>0</v>
      </c>
    </row>
    <row r="74" spans="1:6" s="12" customFormat="1" ht="13.9">
      <c r="A74" s="552" t="s">
        <v>1671</v>
      </c>
      <c r="B74" s="553">
        <v>125</v>
      </c>
      <c r="C74" s="439">
        <v>0</v>
      </c>
      <c r="D74" s="439">
        <v>0</v>
      </c>
      <c r="E74" s="439">
        <v>0</v>
      </c>
      <c r="F74" s="439">
        <v>0</v>
      </c>
    </row>
    <row r="75" spans="1:6" s="12" customFormat="1" ht="13.9">
      <c r="A75" s="552" t="s">
        <v>1672</v>
      </c>
      <c r="B75" s="553">
        <v>245</v>
      </c>
      <c r="C75" s="439">
        <v>0</v>
      </c>
      <c r="D75" s="439">
        <v>0</v>
      </c>
      <c r="E75" s="439">
        <v>0</v>
      </c>
      <c r="F75" s="439">
        <v>0</v>
      </c>
    </row>
    <row r="76" spans="1:6" s="12" customFormat="1" ht="13.9">
      <c r="A76" s="552" t="s">
        <v>1673</v>
      </c>
      <c r="B76" s="553">
        <v>167</v>
      </c>
      <c r="C76" s="439">
        <v>0</v>
      </c>
      <c r="D76" s="439">
        <v>0</v>
      </c>
      <c r="E76" s="439">
        <v>0</v>
      </c>
      <c r="F76" s="439">
        <v>0</v>
      </c>
    </row>
    <row r="77" spans="1:6" s="12" customFormat="1" ht="13.9">
      <c r="A77" s="552" t="s">
        <v>1673</v>
      </c>
      <c r="B77" s="553">
        <v>173</v>
      </c>
      <c r="C77" s="439">
        <v>0</v>
      </c>
      <c r="D77" s="439">
        <v>0</v>
      </c>
      <c r="E77" s="439">
        <v>0</v>
      </c>
      <c r="F77" s="439">
        <v>0</v>
      </c>
    </row>
    <row r="78" spans="1:6" s="12" customFormat="1" ht="13.9">
      <c r="A78" s="552" t="s">
        <v>1674</v>
      </c>
      <c r="B78" s="553">
        <v>142</v>
      </c>
      <c r="C78" s="439">
        <v>0</v>
      </c>
      <c r="D78" s="439">
        <v>0</v>
      </c>
      <c r="E78" s="439">
        <v>0</v>
      </c>
      <c r="F78" s="439">
        <v>0</v>
      </c>
    </row>
    <row r="79" spans="1:6" s="12" customFormat="1" ht="13.9">
      <c r="A79" s="552" t="s">
        <v>1675</v>
      </c>
      <c r="B79" s="553">
        <v>160</v>
      </c>
      <c r="C79" s="439">
        <v>0</v>
      </c>
      <c r="D79" s="439">
        <v>0</v>
      </c>
      <c r="E79" s="439">
        <v>0</v>
      </c>
      <c r="F79" s="439">
        <v>0</v>
      </c>
    </row>
    <row r="80" spans="1:6" s="12" customFormat="1" ht="13.9">
      <c r="A80" s="552" t="s">
        <v>1676</v>
      </c>
      <c r="B80" s="553">
        <v>110</v>
      </c>
      <c r="C80" s="439">
        <v>0</v>
      </c>
      <c r="D80" s="439">
        <v>0</v>
      </c>
      <c r="E80" s="439">
        <v>0</v>
      </c>
      <c r="F80" s="439">
        <v>0</v>
      </c>
    </row>
    <row r="81" spans="1:6" s="12" customFormat="1" ht="13.9">
      <c r="A81" s="552" t="s">
        <v>1677</v>
      </c>
      <c r="B81" s="553">
        <v>140</v>
      </c>
      <c r="C81" s="439">
        <v>0</v>
      </c>
      <c r="D81" s="439">
        <v>0</v>
      </c>
      <c r="E81" s="439">
        <v>0</v>
      </c>
      <c r="F81" s="439">
        <v>0</v>
      </c>
    </row>
    <row r="82" spans="1:6" s="12" customFormat="1" ht="13.9">
      <c r="A82" s="552" t="s">
        <v>1678</v>
      </c>
      <c r="B82" s="553">
        <v>123</v>
      </c>
      <c r="C82" s="439">
        <v>0</v>
      </c>
      <c r="D82" s="439">
        <v>0</v>
      </c>
      <c r="E82" s="439">
        <v>0</v>
      </c>
      <c r="F82" s="439">
        <v>0</v>
      </c>
    </row>
    <row r="83" spans="1:6" s="12" customFormat="1" ht="13.9">
      <c r="A83" s="552" t="s">
        <v>1679</v>
      </c>
      <c r="B83" s="553">
        <v>295</v>
      </c>
      <c r="C83" s="439">
        <v>0</v>
      </c>
      <c r="D83" s="439">
        <v>0</v>
      </c>
      <c r="E83" s="439">
        <v>0</v>
      </c>
      <c r="F83" s="439">
        <v>0</v>
      </c>
    </row>
    <row r="84" spans="1:6" s="12" customFormat="1" ht="13.9">
      <c r="A84" s="552" t="s">
        <v>1680</v>
      </c>
      <c r="B84" s="553">
        <v>339</v>
      </c>
      <c r="C84" s="439">
        <v>0</v>
      </c>
      <c r="D84" s="439">
        <v>0</v>
      </c>
      <c r="E84" s="439">
        <v>0</v>
      </c>
      <c r="F84" s="439">
        <v>0</v>
      </c>
    </row>
    <row r="85" spans="1:6" s="12" customFormat="1" ht="13.9">
      <c r="A85" s="552" t="s">
        <v>1681</v>
      </c>
      <c r="B85" s="553">
        <v>96</v>
      </c>
      <c r="C85" s="439">
        <v>0</v>
      </c>
      <c r="D85" s="439">
        <v>0</v>
      </c>
      <c r="E85" s="439">
        <v>0</v>
      </c>
      <c r="F85" s="439">
        <v>0</v>
      </c>
    </row>
    <row r="86" spans="1:6" s="12" customFormat="1" ht="13.9">
      <c r="A86" s="552" t="s">
        <v>1682</v>
      </c>
      <c r="B86" s="553">
        <v>55</v>
      </c>
      <c r="C86" s="439">
        <v>0</v>
      </c>
      <c r="D86" s="439">
        <v>0</v>
      </c>
      <c r="E86" s="439">
        <v>0</v>
      </c>
      <c r="F86" s="439">
        <v>0</v>
      </c>
    </row>
    <row r="87" spans="1:6" s="12" customFormat="1" ht="13.9">
      <c r="A87" s="552" t="s">
        <v>1683</v>
      </c>
      <c r="B87" s="553">
        <v>183</v>
      </c>
      <c r="C87" s="439">
        <v>0</v>
      </c>
      <c r="D87" s="439">
        <v>0</v>
      </c>
      <c r="E87" s="439">
        <v>0</v>
      </c>
      <c r="F87" s="439">
        <v>0</v>
      </c>
    </row>
    <row r="88" spans="1:6" s="12" customFormat="1" ht="13.9">
      <c r="A88" s="552" t="s">
        <v>1684</v>
      </c>
      <c r="B88" s="553">
        <v>120</v>
      </c>
      <c r="C88" s="439">
        <v>0</v>
      </c>
      <c r="D88" s="439">
        <v>0</v>
      </c>
      <c r="E88" s="439">
        <v>0</v>
      </c>
      <c r="F88" s="439">
        <v>0</v>
      </c>
    </row>
    <row r="89" spans="1:6" s="12" customFormat="1" ht="13.9">
      <c r="A89" s="552" t="s">
        <v>1685</v>
      </c>
      <c r="B89" s="553">
        <v>191</v>
      </c>
      <c r="C89" s="439">
        <v>0</v>
      </c>
      <c r="D89" s="439">
        <v>0</v>
      </c>
      <c r="E89" s="439">
        <v>0</v>
      </c>
      <c r="F89" s="439">
        <v>0</v>
      </c>
    </row>
    <row r="90" spans="1:6" s="12" customFormat="1" ht="13.9">
      <c r="A90" s="552" t="s">
        <v>1686</v>
      </c>
      <c r="B90" s="553">
        <v>246</v>
      </c>
      <c r="C90" s="439">
        <v>0</v>
      </c>
      <c r="D90" s="439">
        <v>0</v>
      </c>
      <c r="E90" s="439">
        <v>0</v>
      </c>
      <c r="F90" s="439">
        <v>0</v>
      </c>
    </row>
    <row r="91" spans="1:6" s="12" customFormat="1" ht="13.9">
      <c r="A91" s="552" t="s">
        <v>1687</v>
      </c>
      <c r="B91" s="553">
        <v>197</v>
      </c>
      <c r="C91" s="439">
        <v>0</v>
      </c>
      <c r="D91" s="439">
        <v>0</v>
      </c>
      <c r="E91" s="439">
        <v>0</v>
      </c>
      <c r="F91" s="439">
        <v>0</v>
      </c>
    </row>
    <row r="92" spans="1:6" s="12" customFormat="1" ht="13.9">
      <c r="A92" s="552" t="s">
        <v>1688</v>
      </c>
      <c r="B92" s="553">
        <v>172</v>
      </c>
      <c r="C92" s="439">
        <v>0</v>
      </c>
      <c r="D92" s="439">
        <v>0</v>
      </c>
      <c r="E92" s="439">
        <v>0</v>
      </c>
      <c r="F92" s="439">
        <v>0</v>
      </c>
    </row>
    <row r="93" spans="1:6" s="12" customFormat="1">
      <c r="A93" s="158"/>
      <c r="B93" s="158"/>
      <c r="C93" s="41"/>
      <c r="D93" s="41"/>
      <c r="E93" s="41"/>
      <c r="F93" s="41"/>
    </row>
    <row r="94" spans="1:6" ht="15.6">
      <c r="A94" s="204" t="s">
        <v>1689</v>
      </c>
      <c r="B94" s="152"/>
      <c r="C94" s="152"/>
      <c r="D94" s="158"/>
    </row>
    <row r="95" spans="1:6">
      <c r="A95" s="158" t="s">
        <v>1690</v>
      </c>
    </row>
    <row r="96" spans="1:6">
      <c r="A96" s="158" t="s">
        <v>1691</v>
      </c>
      <c r="B96" s="152"/>
      <c r="C96" s="152"/>
      <c r="D96" s="158"/>
    </row>
    <row r="97" spans="1:4" ht="12.75" customHeight="1">
      <c r="A97" s="158"/>
      <c r="B97" s="152"/>
      <c r="C97" s="152"/>
      <c r="D97" s="158"/>
    </row>
    <row r="98" spans="1:4">
      <c r="A98" s="158"/>
      <c r="B98" s="152"/>
      <c r="C98" s="152"/>
      <c r="D98" s="158"/>
    </row>
    <row r="99" spans="1:4">
      <c r="A99" s="158"/>
      <c r="B99" s="152"/>
      <c r="C99" s="152"/>
      <c r="D99" s="158"/>
    </row>
    <row r="101" spans="1:4">
      <c r="A101" s="163"/>
      <c r="B101" s="152"/>
      <c r="C101" s="152"/>
      <c r="D101" s="152"/>
    </row>
    <row r="102" spans="1:4">
      <c r="A102" s="163"/>
    </row>
    <row r="103" spans="1:4">
      <c r="A103" s="163"/>
    </row>
    <row r="104" spans="1:4">
      <c r="A104" s="163"/>
    </row>
  </sheetData>
  <mergeCells count="4">
    <mergeCell ref="A55:F55"/>
    <mergeCell ref="C12:F12"/>
    <mergeCell ref="E21:F21"/>
    <mergeCell ref="A51:C51"/>
  </mergeCells>
  <phoneticPr fontId="11"/>
  <conditionalFormatting sqref="B49">
    <cfRule type="cellIs" dxfId="4" priority="5" stopIfTrue="1" operator="equal">
      <formula>"nvt"</formula>
    </cfRule>
  </conditionalFormatting>
  <conditionalFormatting sqref="B53:C53">
    <cfRule type="cellIs" dxfId="3" priority="4" stopIfTrue="1" operator="equal">
      <formula>"nvt"</formula>
    </cfRule>
  </conditionalFormatting>
  <conditionalFormatting sqref="C56:F92">
    <cfRule type="cellIs" dxfId="2" priority="1" stopIfTrue="1" operator="equal">
      <formula>"nvt"</formula>
    </cfRule>
  </conditionalFormatting>
  <conditionalFormatting sqref="E23:F36">
    <cfRule type="cellIs" dxfId="1" priority="8" stopIfTrue="1" operator="equal">
      <formula>"nvt"</formula>
    </cfRule>
  </conditionalFormatting>
  <conditionalFormatting sqref="F41:F44">
    <cfRule type="cellIs" dxfId="0" priority="14"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SharedWithUsers xmlns="5369c8c0-e3aa-48e6-9f6d-519510a25555">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035F356-D467-4419-ACDC-D5F1ED7369F8}"/>
</file>

<file path=customXml/itemProps2.xml><?xml version="1.0" encoding="utf-8"?>
<ds:datastoreItem xmlns:ds="http://schemas.openxmlformats.org/officeDocument/2006/customXml" ds:itemID="{CB9357A0-74EE-4EF5-91F0-DC5FEC2CAEE1}"/>
</file>

<file path=customXml/itemProps3.xml><?xml version="1.0" encoding="utf-8"?>
<ds:datastoreItem xmlns:ds="http://schemas.openxmlformats.org/officeDocument/2006/customXml" ds:itemID="{AC3E4837-CE50-4A32-A54A-9639DA900B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cp:lastModifiedBy>
  <cp:revision/>
  <dcterms:created xsi:type="dcterms:W3CDTF">1999-10-05T12:28:40Z</dcterms:created>
  <dcterms:modified xsi:type="dcterms:W3CDTF">2024-11-11T08:09:56Z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