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telschool.sharepoint.com/sites/Procurement/Shared Documents/Aanbestedingen/Europese O Aanbestedingen (European)/2025 - Afvalverwerking/Nota van Inlichtingen/"/>
    </mc:Choice>
  </mc:AlternateContent>
  <xr:revisionPtr revIDLastSave="0" documentId="8_{671BAA3D-CEB8-48CE-8204-04CA35B03B46}" xr6:coauthVersionLast="47" xr6:coauthVersionMax="47" xr10:uidLastSave="{00000000-0000-0000-0000-000000000000}"/>
  <bookViews>
    <workbookView xWindow="-28920" yWindow="-75" windowWidth="29040" windowHeight="15720" activeTab="1" xr2:uid="{00000000-000D-0000-FFFF-FFFF00000000}"/>
  </bookViews>
  <sheets>
    <sheet name="TOTAL" sheetId="2" r:id="rId1"/>
    <sheet name="Sheet1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14" i="1"/>
  <c r="F46" i="1"/>
  <c r="F38" i="1"/>
  <c r="K56" i="1"/>
  <c r="K55" i="1"/>
  <c r="M55" i="1" s="1"/>
  <c r="K54" i="1"/>
  <c r="K53" i="1"/>
  <c r="M53" i="1" s="1"/>
  <c r="K49" i="1"/>
  <c r="M49" i="1" s="1"/>
  <c r="D20" i="2" s="1"/>
  <c r="K44" i="1"/>
  <c r="K43" i="1"/>
  <c r="M43" i="1" s="1"/>
  <c r="M13" i="1"/>
  <c r="I57" i="1"/>
  <c r="D15" i="2" s="1"/>
  <c r="D8" i="2"/>
  <c r="G42" i="1"/>
  <c r="G48" i="1" s="1"/>
  <c r="D6" i="2"/>
  <c r="D52" i="1"/>
  <c r="D48" i="1"/>
  <c r="D42" i="1"/>
  <c r="M54" i="1"/>
  <c r="M56" i="1"/>
  <c r="I56" i="1"/>
  <c r="I55" i="1"/>
  <c r="I54" i="1"/>
  <c r="I53" i="1"/>
  <c r="F52" i="1"/>
  <c r="G52" i="1"/>
  <c r="H52" i="1"/>
  <c r="I52" i="1"/>
  <c r="J52" i="1"/>
  <c r="K52" i="1"/>
  <c r="L52" i="1"/>
  <c r="M52" i="1"/>
  <c r="E52" i="1"/>
  <c r="I49" i="1"/>
  <c r="D14" i="2" s="1"/>
  <c r="F49" i="1"/>
  <c r="L48" i="1"/>
  <c r="M48" i="1"/>
  <c r="N48" i="1"/>
  <c r="I44" i="1"/>
  <c r="I45" i="1"/>
  <c r="I43" i="1"/>
  <c r="I46" i="1" s="1"/>
  <c r="D13" i="2" s="1"/>
  <c r="M45" i="1"/>
  <c r="M44" i="1"/>
  <c r="M42" i="1"/>
  <c r="L42" i="1"/>
  <c r="K42" i="1"/>
  <c r="K48" i="1" s="1"/>
  <c r="J42" i="1"/>
  <c r="J48" i="1" s="1"/>
  <c r="I42" i="1"/>
  <c r="I48" i="1" s="1"/>
  <c r="H42" i="1"/>
  <c r="H48" i="1" s="1"/>
  <c r="F42" i="1"/>
  <c r="F48" i="1" s="1"/>
  <c r="F44" i="1"/>
  <c r="F43" i="1"/>
  <c r="M37" i="1"/>
  <c r="M36" i="1"/>
  <c r="M35" i="1"/>
  <c r="M34" i="1"/>
  <c r="M38" i="1" s="1"/>
  <c r="D18" i="2" s="1"/>
  <c r="M33" i="1"/>
  <c r="M32" i="1"/>
  <c r="M31" i="1"/>
  <c r="M30" i="1"/>
  <c r="I37" i="1"/>
  <c r="I36" i="1"/>
  <c r="I35" i="1"/>
  <c r="I34" i="1"/>
  <c r="I33" i="1"/>
  <c r="I32" i="1"/>
  <c r="I31" i="1"/>
  <c r="I30" i="1"/>
  <c r="A29" i="1"/>
  <c r="B29" i="1"/>
  <c r="C29" i="1"/>
  <c r="B17" i="1"/>
  <c r="M29" i="1"/>
  <c r="N18" i="1"/>
  <c r="M26" i="1"/>
  <c r="M25" i="1"/>
  <c r="M24" i="1"/>
  <c r="M23" i="1"/>
  <c r="M22" i="1"/>
  <c r="M20" i="1"/>
  <c r="M19" i="1"/>
  <c r="M18" i="1"/>
  <c r="M27" i="1" s="1"/>
  <c r="D17" i="2" s="1"/>
  <c r="I26" i="1"/>
  <c r="I25" i="1"/>
  <c r="I24" i="1"/>
  <c r="I23" i="1"/>
  <c r="I22" i="1"/>
  <c r="I21" i="1"/>
  <c r="I20" i="1"/>
  <c r="I19" i="1"/>
  <c r="I18" i="1"/>
  <c r="I27" i="1" s="1"/>
  <c r="D11" i="2" s="1"/>
  <c r="M14" i="1"/>
  <c r="M7" i="1"/>
  <c r="F7" i="1"/>
  <c r="I7" i="1"/>
  <c r="I8" i="1"/>
  <c r="I9" i="1"/>
  <c r="I10" i="1"/>
  <c r="I11" i="1"/>
  <c r="I12" i="1"/>
  <c r="I13" i="1"/>
  <c r="I14" i="1"/>
  <c r="M5" i="1"/>
  <c r="M17" i="1"/>
  <c r="I5" i="1"/>
  <c r="F5" i="1"/>
  <c r="M21" i="1"/>
  <c r="M12" i="1"/>
  <c r="M11" i="1"/>
  <c r="M10" i="1"/>
  <c r="M9" i="1"/>
  <c r="M8" i="1"/>
  <c r="E29" i="1"/>
  <c r="F29" i="1"/>
  <c r="G29" i="1"/>
  <c r="H29" i="1"/>
  <c r="I29" i="1"/>
  <c r="J29" i="1"/>
  <c r="K29" i="1"/>
  <c r="L29" i="1"/>
  <c r="N29" i="1"/>
  <c r="O29" i="1"/>
  <c r="P29" i="1"/>
  <c r="Q29" i="1"/>
  <c r="R29" i="1"/>
  <c r="S29" i="1"/>
  <c r="T29" i="1"/>
  <c r="D29" i="1"/>
  <c r="E17" i="1"/>
  <c r="F17" i="1"/>
  <c r="G17" i="1"/>
  <c r="H17" i="1"/>
  <c r="I17" i="1"/>
  <c r="J17" i="1"/>
  <c r="K17" i="1"/>
  <c r="L17" i="1"/>
  <c r="N17" i="1"/>
  <c r="O17" i="1"/>
  <c r="P17" i="1"/>
  <c r="Q17" i="1"/>
  <c r="R17" i="1"/>
  <c r="S17" i="1"/>
  <c r="T17" i="1"/>
  <c r="D17" i="1"/>
  <c r="M57" i="1" l="1"/>
  <c r="D21" i="2" s="1"/>
  <c r="N49" i="1"/>
  <c r="M46" i="1"/>
  <c r="D19" i="2" s="1"/>
  <c r="N44" i="1"/>
  <c r="N43" i="1"/>
  <c r="M15" i="1"/>
  <c r="D16" i="2" s="1"/>
  <c r="I38" i="1"/>
  <c r="D12" i="2" s="1"/>
  <c r="I15" i="1"/>
  <c r="D10" i="2" s="1"/>
  <c r="N7" i="1"/>
  <c r="N5" i="1"/>
  <c r="F11" i="1" l="1"/>
  <c r="N11" i="1" s="1"/>
  <c r="F12" i="1"/>
  <c r="N12" i="1" s="1"/>
  <c r="F9" i="1"/>
  <c r="N9" i="1" s="1"/>
  <c r="F10" i="1"/>
  <c r="N10" i="1" s="1"/>
  <c r="F6" i="1"/>
  <c r="F8" i="1"/>
  <c r="N8" i="1" s="1"/>
  <c r="N6" i="1" l="1"/>
  <c r="F15" i="1"/>
  <c r="D3" i="2" s="1"/>
  <c r="B5" i="2"/>
  <c r="B8" i="2" l="1"/>
  <c r="B18" i="2"/>
  <c r="B17" i="2"/>
  <c r="B16" i="2"/>
  <c r="F54" i="1" l="1"/>
  <c r="N54" i="1" s="1"/>
  <c r="F55" i="1"/>
  <c r="N55" i="1" s="1"/>
  <c r="F56" i="1"/>
  <c r="N56" i="1" s="1"/>
  <c r="F53" i="1"/>
  <c r="F45" i="1"/>
  <c r="F31" i="1"/>
  <c r="N31" i="1" s="1"/>
  <c r="F32" i="1"/>
  <c r="N32" i="1" s="1"/>
  <c r="F33" i="1"/>
  <c r="N33" i="1" s="1"/>
  <c r="F34" i="1"/>
  <c r="N34" i="1" s="1"/>
  <c r="F35" i="1"/>
  <c r="N35" i="1" s="1"/>
  <c r="N36" i="1"/>
  <c r="N37" i="1"/>
  <c r="F30" i="1"/>
  <c r="F20" i="1"/>
  <c r="N20" i="1" s="1"/>
  <c r="F21" i="1"/>
  <c r="N21" i="1" s="1"/>
  <c r="F22" i="1"/>
  <c r="N22" i="1" s="1"/>
  <c r="F23" i="1"/>
  <c r="N23" i="1" s="1"/>
  <c r="F24" i="1"/>
  <c r="N24" i="1" s="1"/>
  <c r="N25" i="1"/>
  <c r="N26" i="1"/>
  <c r="F19" i="1"/>
  <c r="B9" i="2"/>
  <c r="B7" i="2"/>
  <c r="B4" i="2"/>
  <c r="B3" i="2"/>
  <c r="N45" i="1" l="1"/>
  <c r="D7" i="2"/>
  <c r="N30" i="1"/>
  <c r="D5" i="2"/>
  <c r="N19" i="1"/>
  <c r="F27" i="1"/>
  <c r="D4" i="2" s="1"/>
  <c r="F57" i="1"/>
  <c r="D9" i="2" s="1"/>
  <c r="N53" i="1"/>
  <c r="D22" i="2" l="1"/>
</calcChain>
</file>

<file path=xl/sharedStrings.xml><?xml version="1.0" encoding="utf-8"?>
<sst xmlns="http://schemas.openxmlformats.org/spreadsheetml/2006/main" count="446" uniqueCount="206">
  <si>
    <t>Huur per maand</t>
  </si>
  <si>
    <t>Huur containers en hulpmiddel</t>
  </si>
  <si>
    <t>Huur elektronisch hulpmiddel voor zware (rol)containers (aangeschaft door Opdrachtnemer) *</t>
  </si>
  <si>
    <t>Incidentele huurkosten containers</t>
  </si>
  <si>
    <t>Afval verwerking</t>
  </si>
  <si>
    <t>TOTALE KOSTEN ALLE LOCATIES</t>
  </si>
  <si>
    <t>* Huur elektronisch hulpmiddel (aan te schaffen door Opdrachtnemer) om zware (rol) containers vanuit garage Amsterdam omhoog te kunnen brengen.</t>
  </si>
  <si>
    <t>Afvalstromen Jan Evertsenstraat 171-173 - 1057 BW - Amsterdam</t>
  </si>
  <si>
    <t>Afvalstroom</t>
  </si>
  <si>
    <t>Huidig type container/frequentie</t>
  </si>
  <si>
    <t>Beschrijving</t>
  </si>
  <si>
    <t>Aantal containers/wagen</t>
  </si>
  <si>
    <t>Huur per container</t>
  </si>
  <si>
    <t>Totaal huur per jaar</t>
  </si>
  <si>
    <t>Transportkosten per jaar</t>
  </si>
  <si>
    <t>Eenheid:  
kg  of container</t>
  </si>
  <si>
    <t>Aantal eenheden per jaar</t>
  </si>
  <si>
    <t>Afvalverwerkings-kosten per eenheid</t>
  </si>
  <si>
    <t>Afvalverwerkings-kosten per jaar</t>
  </si>
  <si>
    <t>Totaal all-in* per jaar</t>
  </si>
  <si>
    <t>BTW tarief</t>
  </si>
  <si>
    <t xml:space="preserve">Inhoud/afmeting </t>
  </si>
  <si>
    <t>Frequentie lediging/ wisseling</t>
  </si>
  <si>
    <t>Huidige dagen</t>
  </si>
  <si>
    <t>Levering door inschrijver</t>
  </si>
  <si>
    <t>Aanvullende info</t>
  </si>
  <si>
    <t xml:space="preserve">Restafval </t>
  </si>
  <si>
    <t>1 x 2,5 m³ minipers, 2 x per week gewisseld. Opstelplaats in perscontainerruimte in inpandige ondergrondse parkeergarage met hellingbaan.</t>
  </si>
  <si>
    <t>kg</t>
  </si>
  <si>
    <t>2500 liter</t>
  </si>
  <si>
    <t>2x per week</t>
  </si>
  <si>
    <t xml:space="preserve">dinsdag en vrijdag </t>
  </si>
  <si>
    <r>
      <t xml:space="preserve">Minipers 2.5m³ </t>
    </r>
    <r>
      <rPr>
        <sz val="11"/>
        <rFont val="Raleway Medium"/>
      </rPr>
      <t>met volmelder</t>
    </r>
  </si>
  <si>
    <t>Opstelplaats in ondergrondse garage</t>
  </si>
  <si>
    <t>22 x 140 liter rolcontainer t.b.v. studentenkeukens</t>
  </si>
  <si>
    <t>n.v.t.</t>
  </si>
  <si>
    <t>140 liter</t>
  </si>
  <si>
    <t>Rolcontainer 140 liter</t>
  </si>
  <si>
    <t>Opstelplaats in studentenhuisvesting</t>
  </si>
  <si>
    <t>Papier en karton gebaald</t>
  </si>
  <si>
    <t>1 x balenpers X25 Bramidan 2,3 m³ incl. bindtouw. Opstelplaats in perscontainerruimte in inpandige ondergrondse parkeergarage met hellingbaan.</t>
  </si>
  <si>
    <t>200-300 kg per baal</t>
  </si>
  <si>
    <t>op afroep/ca. 6 x per jaar (40 balen totaal)</t>
  </si>
  <si>
    <t>n.t.b.</t>
  </si>
  <si>
    <t>Balenpers incl. aansluiting *</t>
  </si>
  <si>
    <t>Swill</t>
  </si>
  <si>
    <t>14 x 140 liter rolcontainer, 1 x per week gewisseld. Opstelplaats in containerruimte in inpandige ondergrondse parkeergarage met hellingbaan.</t>
  </si>
  <si>
    <t>container</t>
  </si>
  <si>
    <t>1 x per week</t>
  </si>
  <si>
    <t>dinsdag</t>
  </si>
  <si>
    <t>Abo rolcontainer 140 liter</t>
  </si>
  <si>
    <t>Spijsolie en vetten</t>
  </si>
  <si>
    <t>9 x 60 liter PVC vat, lediging op afroep. Opstelplaats in containerruimte in inpandige ondergrondse parkeergarage met hellingbaan.</t>
  </si>
  <si>
    <t>60 liter</t>
  </si>
  <si>
    <t>op afroep</t>
  </si>
  <si>
    <t xml:space="preserve">PVC vat afsluitbaar </t>
  </si>
  <si>
    <t>Glas</t>
  </si>
  <si>
    <t>5 x 240 liter rolcontainer, 1 x per week gewisseld/geledigd. Opstelplaats in containerruimte in inpandige ondergrondse parkeergarage met hellingbaan.</t>
  </si>
  <si>
    <t>240 liter</t>
  </si>
  <si>
    <t>maandag</t>
  </si>
  <si>
    <t>Abo rolcontainer 240 liter/containerwissel **</t>
  </si>
  <si>
    <t>PD</t>
  </si>
  <si>
    <t>10 x 240 liter rolcontainer, 1 x per week. Opstelplaats in containerruimte in inpandige ondergrondse parkeergarage met hellingbaan.</t>
  </si>
  <si>
    <t>woensdag</t>
  </si>
  <si>
    <t>Abo rolcontainer 240 liter</t>
  </si>
  <si>
    <t>Vertrouwelijk papier</t>
  </si>
  <si>
    <t>2 x 240 liter rolcontainer vertrouwelijke  documenten, lediging op afroep. Opstelplaats op begane grond</t>
  </si>
  <si>
    <t>op afroep/ca. 3 x per jaar</t>
  </si>
  <si>
    <t>Abo rolcontainer 240 liter met slot</t>
  </si>
  <si>
    <t>Opstelplaats binnen, nader aan te wijzen</t>
  </si>
  <si>
    <t>KGA/tl-buizen</t>
  </si>
  <si>
    <t>1 x 200 liter metalen dekselvat. Opstelplaats in TD-ruimte in inpandige ondergrondse parkeergarage met hellingbaan</t>
  </si>
  <si>
    <t>200 liter</t>
  </si>
  <si>
    <t>Metalen dekselvat 200 liter (bruikleen)</t>
  </si>
  <si>
    <t>KGA/batterijen</t>
  </si>
  <si>
    <t xml:space="preserve">1 x 60 liter PVC vat. Opstelplaats in TD-ruimte in inpandige ondergrondse parkeergarage met hellingbaan </t>
  </si>
  <si>
    <t>PVC vat afsluitbaar 60 liter (bruikleen)</t>
  </si>
  <si>
    <t>Afvalstromen Hotelschool The Hague  - Brusselselaan 2 - 2587 AH - Den Haag</t>
  </si>
  <si>
    <r>
      <t xml:space="preserve">1 x 20 m³ perscontainer </t>
    </r>
    <r>
      <rPr>
        <sz val="11"/>
        <rFont val="Raleway Medium"/>
      </rPr>
      <t>(eigendom HTH)</t>
    </r>
    <r>
      <rPr>
        <sz val="11"/>
        <color rgb="FF000000"/>
        <rFont val="Raleway Medium"/>
      </rPr>
      <t>. Opstelplaats buiten achter de school</t>
    </r>
  </si>
  <si>
    <t>20.000 liter</t>
  </si>
  <si>
    <t>n.t.b./ca. 5 x per jaar</t>
  </si>
  <si>
    <t>n.v.t., perscontainer 20m³ is eigendom HTH</t>
  </si>
  <si>
    <t>Opstelplaats buiten achter gebouw</t>
  </si>
  <si>
    <t>Papier en karton</t>
  </si>
  <si>
    <t>1 x 23 m³ perscontainer met hefarm.  Opstelplaats buiten achter de school.</t>
  </si>
  <si>
    <t>23.000 liter</t>
  </si>
  <si>
    <t>n.t.b./ca. 1 x per jaar</t>
  </si>
  <si>
    <t>Perscontainer 23m³ met hefarm ***</t>
  </si>
  <si>
    <t>5 x 140 liter rolcontainer, 1 x per week gewisseld. Opstelplaats binnen leveranciersingang.</t>
  </si>
  <si>
    <t>vrijdag</t>
  </si>
  <si>
    <t>2 x 100 liter PVC vat, lediging op afroep. Opstelplaats binnen leveranciersingang</t>
  </si>
  <si>
    <t>100 liter</t>
  </si>
  <si>
    <t>dinsdag/vrijdag</t>
  </si>
  <si>
    <t xml:space="preserve">PVC ton afsluitbaar </t>
  </si>
  <si>
    <t>5 x 240 liter rolcontainer, 1 x per week gewisseld/geledigd. Opstelplaats binnen leveranciersgang.</t>
  </si>
  <si>
    <t>1x per week</t>
  </si>
  <si>
    <t>7 x 240 liter rolcontainer, 1 x per week. Opstelplaats binnen leveranciersingang.</t>
  </si>
  <si>
    <t>2 x 240 liter rolcontainer vertrouwelijke  documenten. Opstelplaats binnen leveranciersingang.</t>
  </si>
  <si>
    <t xml:space="preserve">240 liter </t>
  </si>
  <si>
    <t>n.t.b./ca. 3 x per jaar</t>
  </si>
  <si>
    <t>Afvalstromen Hotelschool The Hague / Skotel  - Zwolsestraat 189 - 2587 EZ -Den Haag</t>
  </si>
  <si>
    <t>14 x 660 liter rolcontainer, 2 x per week gewisseld/geledigd. Opstelplaats buiten aan de weg.</t>
  </si>
  <si>
    <t>660 liter</t>
  </si>
  <si>
    <t>2 x per week</t>
  </si>
  <si>
    <t>Rolcontainer 660 liter</t>
  </si>
  <si>
    <t>Moeten altijd goed rollend zijn</t>
  </si>
  <si>
    <t>7 x 660 liter rolcontainer, 1 x per week gewisseld. Opstelplaats buiten aan de weg.</t>
  </si>
  <si>
    <t>donderdag</t>
  </si>
  <si>
    <t>Opstelplaats openbare weg</t>
  </si>
  <si>
    <t>Spijsolie/ spijsvet</t>
  </si>
  <si>
    <t>2 x 200 liter PVC vat, lediging op afroep.  Opstelplaats in de keuken.</t>
  </si>
  <si>
    <t>Opstelplaats in de keuken</t>
  </si>
  <si>
    <t>4 x 240 liter rolcontainer, 1 x per week gewisseld/geledigd. Opstelplaats buiten aan de weg.</t>
  </si>
  <si>
    <t>3 x 660 liter rolcontainer, 1 x per week. Opstelplaats buiten aan de weg.</t>
  </si>
  <si>
    <t>Abo rolcontainer 660 liter</t>
  </si>
  <si>
    <t>1 x 200 liter metalen dekselvat. Opstelplaats n.o.t.k.</t>
  </si>
  <si>
    <t>1 x 60 liter PVC vat. Opstelplaats n.o.t.k.</t>
  </si>
  <si>
    <t>Incidentele kosten</t>
  </si>
  <si>
    <t>Huur per container  per DAG</t>
  </si>
  <si>
    <t>Frequentie lediging /wisseling</t>
  </si>
  <si>
    <t>Grof afval</t>
  </si>
  <si>
    <t xml:space="preserve">20 x 660 liter rolcontainer, 1 x per jaar zomer. Opstelplaats in inpandige ondergrondse parkeergarage met hellingbaan </t>
  </si>
  <si>
    <t xml:space="preserve">1x per jaar winter </t>
  </si>
  <si>
    <r>
      <t>Rolcontainers 660 liter ****/</t>
    </r>
    <r>
      <rPr>
        <b/>
        <sz val="11"/>
        <color rgb="FF000000"/>
        <rFont val="Raleway Medium"/>
      </rPr>
      <t>ca. 14 dgn. huur</t>
    </r>
  </si>
  <si>
    <t xml:space="preserve">40 x 660 liter rolcontainer, 1 x per jaar winter. Opstelplaats in inpandige ondergrondse parkeergarage met hellingbaan </t>
  </si>
  <si>
    <t>1x per jaar zomer</t>
  </si>
  <si>
    <t>1 x inzet kraak-perswagen met chauffeur. Opstelplaats nabij de inpandige ondergrondse parkeergarage onderaan de hellingbaan.</t>
  </si>
  <si>
    <t>2 x per jaar zomer/winter</t>
  </si>
  <si>
    <t>zaterdagen</t>
  </si>
  <si>
    <t>Kraak-perswagen met chauffeur *****</t>
  </si>
  <si>
    <t>Opstelplaats buiten, nabij ingang ondergrondse garage</t>
  </si>
  <si>
    <t>1 x 40m³ open afzet/puincontainer t.b.v. huishoudelijk afval. Opstelplaats buiten, lokatie n.t.b.</t>
  </si>
  <si>
    <t>40m³</t>
  </si>
  <si>
    <t>Afzet/puincontainer open ******</t>
  </si>
  <si>
    <t>Opstelplaats buiten, nader aan te wijzen</t>
  </si>
  <si>
    <t>Afvalstromen Hotelschool The Hague / alle lokaties</t>
  </si>
  <si>
    <t>1 x 10m³ afzet/puincontainer afsluitbaar op afroep. Opstelplaats buiten, lokatie n.t.b.</t>
  </si>
  <si>
    <t>10m³</t>
  </si>
  <si>
    <t xml:space="preserve">Afzet/puincontainer afsluitbaar </t>
  </si>
  <si>
    <t>1 x 20m³ afzet/puincontainer afsluitbaar op afroep. Opstelplaats buiten, lokatie n.t.b.</t>
  </si>
  <si>
    <t>20m³</t>
  </si>
  <si>
    <t>1 x 30m³ afzet/puincontainer afsluitbaar op afroep. Opstelplaats buiten, lokatie n.t.b.</t>
  </si>
  <si>
    <t>30m³</t>
  </si>
  <si>
    <t>Afzet/puincontainer afsluitbaar</t>
  </si>
  <si>
    <t>1 x 40m³ afzet/puincontainer afsluitbaar op afroep. Opstelplaats buiten, lokatie n.t.b.</t>
  </si>
  <si>
    <t>Naam Inschrijver:</t>
  </si>
  <si>
    <t>Naam rechtspersoon:</t>
  </si>
  <si>
    <t>Plaats:</t>
  </si>
  <si>
    <t>Datum:</t>
  </si>
  <si>
    <t>Handtekening</t>
  </si>
  <si>
    <t>Let op; Lees onderstaande uitleg s.v.p.</t>
  </si>
  <si>
    <t>*</t>
  </si>
  <si>
    <t>Leeg pallet per opgehaalde baal terugplaatsen (80cm x 120cm x 15cm)</t>
  </si>
  <si>
    <t>**</t>
  </si>
  <si>
    <t>***</t>
  </si>
  <si>
    <t>Hefarm op perscontainer t.b.v. het legen van de 660 liter containers</t>
  </si>
  <si>
    <t>****</t>
  </si>
  <si>
    <t>Rolcontainers met klep/stop/schoon/goed werkend-t.b.v. check-out studenten en vaste standplaats Skotel Den Haag</t>
  </si>
  <si>
    <t>*****</t>
  </si>
  <si>
    <t>Chauffeur continue aanwezig op zaterdag van 09.30-circa 16.00 uur- t.b.v. check-out studenten</t>
  </si>
  <si>
    <t>******</t>
  </si>
  <si>
    <t>Open 40m³ afzet/puincontainer t.b.v. huishoudelijk afval bij check-out studenten.</t>
  </si>
  <si>
    <t>Plaatsing op zaterdag vóór 08.00 uur en afvoeren zelfde dag rond 17.00 uur na telefonisch contact HTH en uw chauffeur.</t>
  </si>
  <si>
    <t>Het bovenstaande overzicht mb.t. afvalsoort, aantallen en ophaalfrequentie is te gebruiken als richtlijn voor de inzamelmiddelen.</t>
  </si>
  <si>
    <t>Gelieve aan te geven of containers uitsluitend geledigd worden of gewisseld voor een schone container.</t>
  </si>
  <si>
    <t>Tarieven voor huur containers/transport/lediging/wisseling dienen apart te worden vermeld. (PD + glas kostenloos indien deelname Verpact).</t>
  </si>
  <si>
    <t>Tarieven afzet/puincontainers exclusief precariorecht/vergunning.</t>
  </si>
  <si>
    <t>DEELNAME VERPACT (m.i.v. 2025)</t>
  </si>
  <si>
    <t>Inzameling, sortering en recycling van het PD  (voorheen PMD)  en het glas wordt collectief uitgevoerd door Verpact (voorheen Stichting Afvalfonds Verpakkingen).</t>
  </si>
  <si>
    <t>Dit betreft een volledig kostenloze dienstverlening inclusief huur, transport en verwerking van rolcontainers.</t>
  </si>
  <si>
    <t>Huidige opdrachtnemer ontvangt een vergoeding vanuit de Verpact regeling voor het transport van het PD materiaal en glas naar het inzamelpunt.</t>
  </si>
  <si>
    <t>De Opdrachtnemer blijft/wordt de inzamelaar van het afval en ontvangt een vergoeding  vanuit de Verpact regeling. Zie ook Bijlage A voor verduidelijking.</t>
  </si>
  <si>
    <t>https://www.verpact.nl/nl/</t>
  </si>
  <si>
    <t>Tarieven zijn incl. het transport in- en uit de ondergrondse parkeergarage  van de campus Amsterdam.</t>
  </si>
  <si>
    <t>Gezien de containers opgesteld staan in de ondergrondse parkeergarage (perscontainerruimte en rolcontainer/vetton ruimte) dient u rekening te houden met:</t>
  </si>
  <si>
    <t>- circa 15 min. voor aankomst  telefonisch aanmelden bij onze receptie i.v.m. het handmatig laten openen van de garagedeur, de voertaal is Engels</t>
  </si>
  <si>
    <t>- de vrachtwagen dient in een parkeervak aan de Staalmeesterslaan geparkeerd te worden</t>
  </si>
  <si>
    <t>- de containers dienen door uw chauffeurs de hellingbaan van de parkeergarage af- en opgereden te worden (zonder assistentie van HTH medewerkers/studenten)</t>
  </si>
  <si>
    <t>- de ruimte en de hoogte in de perscontainerruimte en parkeergarage is beperkt, u dient rekening te houden met het plaatsen en uitrijden van de perscontainers</t>
  </si>
  <si>
    <t>- er is geen mogelijkheid voor het uitgeven van een toegangspas t.b.v. het zelfstandig openen van de garagedeur/slagboom</t>
  </si>
  <si>
    <t xml:space="preserve">Aantal ritten per jaar </t>
  </si>
  <si>
    <t>2 x 140 liter rolcontainer, 1 x per week gewisseld. Opstelplaats buiten aan de weg.</t>
  </si>
  <si>
    <t>Transportkosten per rit</t>
  </si>
  <si>
    <t>Huur per maand,
transportkosten per rit,
Afval-verwerkingskosten per eenheid. 
Op afroep ca. 4 x per jaar (8 containers totaal)</t>
  </si>
  <si>
    <t xml:space="preserve">Huur per maand,
transportkosten per rit,
Afval-verwerkingskosten per eenheid.
Op afroep ca. 2 x per jaar </t>
  </si>
  <si>
    <t>Huur per dag
transportkosten per rit (inkl. uren chauffeur)
Afval-verwerkingskosten per eenheid.
2 x per jaar zomer/winter op zaterdag, ca. 6,5 uur</t>
  </si>
  <si>
    <t>Huur per dag (ca 2 dgn huur)
transportkosten per rit,
Afval-verwerkingskosten per eenheid.
2 x per jaar zomer/winter op zaterdag</t>
  </si>
  <si>
    <t xml:space="preserve">Huur per maand/overige kosten n.v.t. </t>
  </si>
  <si>
    <r>
      <t>Huur per maand,
transportkosten per rit, afvalverwerkingskosten per eenheid
Op afroep ca. 6 x per jaar</t>
    </r>
    <r>
      <rPr>
        <b/>
        <sz val="11"/>
        <color rgb="FF000000"/>
        <rFont val="Raleway Medium"/>
      </rPr>
      <t xml:space="preserve"> (6-7 vaten per rit</t>
    </r>
    <r>
      <rPr>
        <sz val="11"/>
        <color rgb="FF000000"/>
        <rFont val="Raleway Medium"/>
      </rPr>
      <t>, 40 vaten totaal per jaar)</t>
    </r>
  </si>
  <si>
    <t>Huur per maand,
transportkosten per rit, 
afvalverwerkingskosten per eenheid</t>
  </si>
  <si>
    <t xml:space="preserve"> Huur per maand,
transportkosten per rit, 
afvalverwerkingskosten per eenheid.
Op afroep, ca. 5 x per jaar.</t>
  </si>
  <si>
    <t>Huur per maand,
transportkosten per rit, 
afvalverwerkingskosten eenheid.
Op afroep, ca. 1 x per jaar.</t>
  </si>
  <si>
    <r>
      <t>Huur per maand,
transportkosten per rit, 
afvalverwerkingskosten per eenheid
Op afroep ca. 6 x per jaar (</t>
    </r>
    <r>
      <rPr>
        <b/>
        <sz val="11"/>
        <color rgb="FF000000"/>
        <rFont val="Raleway Medium"/>
      </rPr>
      <t>6-7 vaten per rit,</t>
    </r>
    <r>
      <rPr>
        <sz val="11"/>
        <color rgb="FF000000"/>
        <rFont val="Raleway Medium"/>
      </rPr>
      <t xml:space="preserve"> 40 vaten totaal per jaar)</t>
    </r>
  </si>
  <si>
    <t>Huur per dag, (ca.14 dgn huur)
transportkosten per rit, 
afvalverwerkingskosten per eenheid. (uitgaande van 20 containers). Data neerzetten/ophalen n.o.t.k.</t>
  </si>
  <si>
    <t xml:space="preserve">Incidentele kosten transport </t>
  </si>
  <si>
    <t xml:space="preserve">All-in kosten transport </t>
  </si>
  <si>
    <t>Incidentele kosten verwerking</t>
  </si>
  <si>
    <t>Totaal</t>
  </si>
  <si>
    <t xml:space="preserve">Transportkosten per rit,
Afval-verwerkingskosten per eenheid.
Op afroep ca. 2 x per jaar </t>
  </si>
  <si>
    <r>
      <rPr>
        <sz val="11"/>
        <color rgb="FF000000"/>
        <rFont val="Raleway Medium"/>
      </rPr>
      <t>Huur per maand. 
afvalverwerkingskosten per eenheid
Op afroep ca. 6 x per jaar</t>
    </r>
    <r>
      <rPr>
        <b/>
        <sz val="11"/>
        <color rgb="FF000000"/>
        <rFont val="Raleway Medium"/>
      </rPr>
      <t xml:space="preserve">  (6-7 balen per rit,</t>
    </r>
    <r>
      <rPr>
        <sz val="11"/>
        <color rgb="FF000000"/>
        <rFont val="Raleway Medium"/>
      </rPr>
      <t xml:space="preserve"> 40 balen totaal per jaar). Tegen inlevering zelfde aantal pallets.</t>
    </r>
  </si>
  <si>
    <t xml:space="preserve">
Transportkosten per rit,
Afval-verwerkingskosten per eenheid.
Op afroep ca. 2 x per jaar </t>
  </si>
  <si>
    <t>Huur per maand,
transportkosten per rit, 
Afvalverwerkingskosten per eenheid
Op afroep ca. 6 x per jaar (6-7 vaten per rit, 40 vaten totaal per jaar)</t>
  </si>
  <si>
    <t>Gecorrigeerde Bijlage 2 prijsinvulformulier Europese Openbare Aanbesteding "Afvalverwerking"Hotelschool The Hague d.d. 04-04-2025</t>
  </si>
  <si>
    <t>De glascontainers dienen schoon en veilig te zijn (geen glas -en drankresten)</t>
  </si>
  <si>
    <t>Totale jaarlijkse kosten "EA Afvalverwerking voor Hotelschool The Hague" 04-04-2025</t>
  </si>
  <si>
    <t>nvt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</si>
</sst>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305496"/>
      <name val="Raleway Medium"/>
    </font>
    <font>
      <sz val="11"/>
      <color rgb="FF000000"/>
      <name val="Raleway Medium"/>
    </font>
    <font>
      <b/>
      <sz val="11"/>
      <color rgb="FF000000"/>
      <name val="Raleway Medium"/>
    </font>
    <font>
      <b/>
      <sz val="11"/>
      <name val="Raleway Medium"/>
    </font>
    <font>
      <sz val="11"/>
      <name val="Raleway Medium"/>
    </font>
    <font>
      <sz val="11"/>
      <color rgb="FFFF0000"/>
      <name val="Raleway Medium"/>
    </font>
    <font>
      <b/>
      <sz val="11"/>
      <color theme="1"/>
      <name val="Calibri"/>
      <family val="2"/>
      <scheme val="minor"/>
    </font>
    <font>
      <b/>
      <sz val="18"/>
      <name val="Raleway Medium"/>
    </font>
    <font>
      <b/>
      <sz val="14"/>
      <color rgb="FF000000"/>
      <name val="Calibri"/>
      <family val="2"/>
      <scheme val="minor"/>
    </font>
    <font>
      <sz val="10"/>
      <color rgb="FF000000"/>
      <name val="Raleway Medium"/>
    </font>
    <font>
      <b/>
      <sz val="10"/>
      <color theme="1"/>
      <name val="Calibri"/>
      <family val="2"/>
      <scheme val="minor"/>
    </font>
    <font>
      <b/>
      <sz val="13"/>
      <color rgb="FF000000"/>
      <name val="Raleway Medium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0" fillId="0" borderId="0" xfId="0" applyAlignment="1">
      <alignment horizontal="center"/>
    </xf>
    <xf numFmtId="0" fontId="10" fillId="5" borderId="13" xfId="0" applyFont="1" applyFill="1" applyBorder="1" applyAlignment="1">
      <alignment wrapText="1"/>
    </xf>
    <xf numFmtId="0" fontId="10" fillId="5" borderId="16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/>
    <xf numFmtId="0" fontId="0" fillId="7" borderId="12" xfId="0" applyFill="1" applyBorder="1" applyAlignment="1">
      <alignment horizontal="center"/>
    </xf>
    <xf numFmtId="0" fontId="14" fillId="0" borderId="0" xfId="0" applyFont="1"/>
    <xf numFmtId="0" fontId="12" fillId="4" borderId="6" xfId="0" applyFont="1" applyFill="1" applyBorder="1"/>
    <xf numFmtId="0" fontId="15" fillId="0" borderId="3" xfId="0" applyFont="1" applyBorder="1"/>
    <xf numFmtId="0" fontId="15" fillId="0" borderId="4" xfId="0" applyFont="1" applyBorder="1"/>
    <xf numFmtId="0" fontId="15" fillId="0" borderId="6" xfId="0" applyFont="1" applyBorder="1"/>
    <xf numFmtId="0" fontId="6" fillId="0" borderId="1" xfId="0" applyFont="1" applyBorder="1" applyAlignment="1">
      <alignment horizontal="left" vertical="top" wrapText="1"/>
    </xf>
    <xf numFmtId="0" fontId="16" fillId="0" borderId="6" xfId="0" applyFont="1" applyBorder="1"/>
    <xf numFmtId="0" fontId="15" fillId="0" borderId="33" xfId="0" applyFont="1" applyBorder="1"/>
    <xf numFmtId="0" fontId="15" fillId="0" borderId="0" xfId="0" applyFont="1"/>
    <xf numFmtId="0" fontId="15" fillId="0" borderId="27" xfId="0" applyFont="1" applyBorder="1"/>
    <xf numFmtId="0" fontId="12" fillId="4" borderId="27" xfId="0" applyFont="1" applyFill="1" applyBorder="1"/>
    <xf numFmtId="0" fontId="16" fillId="3" borderId="27" xfId="0" applyFont="1" applyFill="1" applyBorder="1"/>
    <xf numFmtId="0" fontId="0" fillId="3" borderId="0" xfId="0" applyFill="1"/>
    <xf numFmtId="0" fontId="0" fillId="8" borderId="0" xfId="0" applyFill="1"/>
    <xf numFmtId="0" fontId="18" fillId="8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9" fontId="3" fillId="3" borderId="1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0" fillId="0" borderId="3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9" fillId="4" borderId="35" xfId="0" applyFont="1" applyFill="1" applyBorder="1" applyAlignment="1">
      <alignment vertical="top"/>
    </xf>
    <xf numFmtId="0" fontId="9" fillId="4" borderId="36" xfId="0" applyFont="1" applyFill="1" applyBorder="1" applyAlignment="1">
      <alignment vertical="top"/>
    </xf>
    <xf numFmtId="0" fontId="0" fillId="4" borderId="36" xfId="0" applyFill="1" applyBorder="1"/>
    <xf numFmtId="0" fontId="9" fillId="4" borderId="37" xfId="0" applyFont="1" applyFill="1" applyBorder="1" applyAlignment="1">
      <alignment vertical="top"/>
    </xf>
    <xf numFmtId="0" fontId="0" fillId="0" borderId="38" xfId="0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top" wrapText="1"/>
    </xf>
    <xf numFmtId="0" fontId="14" fillId="0" borderId="31" xfId="0" applyFont="1" applyBorder="1" applyAlignment="1">
      <alignment horizontal="left" vertical="top" wrapText="1"/>
    </xf>
    <xf numFmtId="0" fontId="14" fillId="0" borderId="32" xfId="0" applyFont="1" applyBorder="1" applyAlignment="1">
      <alignment horizontal="left" vertical="top" wrapText="1"/>
    </xf>
    <xf numFmtId="0" fontId="17" fillId="8" borderId="0" xfId="0" applyFont="1" applyFill="1" applyAlignment="1">
      <alignment horizontal="left" vertical="top" wrapText="1"/>
    </xf>
    <xf numFmtId="0" fontId="10" fillId="5" borderId="19" xfId="0" applyFont="1" applyFill="1" applyBorder="1" applyAlignment="1">
      <alignment horizontal="left" vertical="top" wrapText="1"/>
    </xf>
    <xf numFmtId="0" fontId="10" fillId="5" borderId="20" xfId="0" applyFont="1" applyFill="1" applyBorder="1" applyAlignment="1">
      <alignment horizontal="left" vertical="top" wrapText="1"/>
    </xf>
    <xf numFmtId="0" fontId="10" fillId="5" borderId="25" xfId="0" applyFont="1" applyFill="1" applyBorder="1" applyAlignment="1">
      <alignment horizontal="left" vertical="top" wrapText="1"/>
    </xf>
    <xf numFmtId="0" fontId="10" fillId="5" borderId="8" xfId="0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 vertical="top" wrapText="1"/>
    </xf>
    <xf numFmtId="0" fontId="10" fillId="5" borderId="24" xfId="0" applyFont="1" applyFill="1" applyBorder="1" applyAlignment="1">
      <alignment horizontal="center" vertical="top" wrapText="1"/>
    </xf>
    <xf numFmtId="0" fontId="10" fillId="5" borderId="9" xfId="0" applyFont="1" applyFill="1" applyBorder="1" applyAlignment="1">
      <alignment horizontal="center" vertical="top" wrapText="1"/>
    </xf>
    <xf numFmtId="0" fontId="10" fillId="5" borderId="0" xfId="0" applyFont="1" applyFill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  <xf numFmtId="0" fontId="10" fillId="5" borderId="26" xfId="0" applyFont="1" applyFill="1" applyBorder="1" applyAlignment="1">
      <alignment horizontal="center" vertical="top" wrapText="1"/>
    </xf>
    <xf numFmtId="0" fontId="10" fillId="5" borderId="27" xfId="0" applyFont="1" applyFill="1" applyBorder="1" applyAlignment="1">
      <alignment horizontal="center" vertical="top" wrapText="1"/>
    </xf>
    <xf numFmtId="0" fontId="10" fillId="5" borderId="7" xfId="0" applyFont="1" applyFill="1" applyBorder="1" applyAlignment="1">
      <alignment horizontal="center" vertical="top" wrapText="1"/>
    </xf>
    <xf numFmtId="0" fontId="10" fillId="5" borderId="14" xfId="0" applyFont="1" applyFill="1" applyBorder="1" applyAlignment="1">
      <alignment horizontal="center" wrapText="1"/>
    </xf>
    <xf numFmtId="0" fontId="10" fillId="5" borderId="15" xfId="0" applyFont="1" applyFill="1" applyBorder="1" applyAlignment="1">
      <alignment horizontal="center" wrapText="1"/>
    </xf>
    <xf numFmtId="0" fontId="10" fillId="5" borderId="22" xfId="0" applyFont="1" applyFill="1" applyBorder="1" applyAlignment="1">
      <alignment horizontal="center" wrapText="1"/>
    </xf>
    <xf numFmtId="0" fontId="10" fillId="5" borderId="17" xfId="0" applyFont="1" applyFill="1" applyBorder="1" applyAlignment="1">
      <alignment horizontal="center" vertical="top" wrapText="1"/>
    </xf>
    <xf numFmtId="0" fontId="10" fillId="5" borderId="18" xfId="0" applyFont="1" applyFill="1" applyBorder="1" applyAlignment="1">
      <alignment horizontal="center" vertical="top" wrapText="1"/>
    </xf>
    <xf numFmtId="0" fontId="10" fillId="5" borderId="23" xfId="0" applyFont="1" applyFill="1" applyBorder="1" applyAlignment="1">
      <alignment horizontal="center" vertical="top" wrapText="1"/>
    </xf>
    <xf numFmtId="0" fontId="0" fillId="8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zoomScale="120" zoomScaleNormal="120" workbookViewId="0">
      <selection activeCell="D18" sqref="D18"/>
    </sheetView>
  </sheetViews>
  <sheetFormatPr defaultRowHeight="15" x14ac:dyDescent="0.25"/>
  <cols>
    <col min="1" max="1" width="13.140625" customWidth="1"/>
    <col min="2" max="2" width="76.28515625" bestFit="1" customWidth="1"/>
    <col min="3" max="3" width="15.42578125" customWidth="1"/>
    <col min="4" max="4" width="9.42578125" style="26" customWidth="1"/>
    <col min="5" max="5" width="8" customWidth="1"/>
  </cols>
  <sheetData>
    <row r="1" spans="1:5" ht="17.25" x14ac:dyDescent="0.25">
      <c r="A1" s="87" t="s">
        <v>204</v>
      </c>
      <c r="B1" s="87"/>
      <c r="C1" s="87"/>
      <c r="D1" s="87"/>
      <c r="E1" s="87"/>
    </row>
    <row r="2" spans="1:5" ht="15.75" thickBot="1" x14ac:dyDescent="0.3">
      <c r="C2" s="59" t="s">
        <v>0</v>
      </c>
      <c r="D2" s="26" t="s">
        <v>197</v>
      </c>
    </row>
    <row r="3" spans="1:5" x14ac:dyDescent="0.25">
      <c r="A3" s="78" t="s">
        <v>1</v>
      </c>
      <c r="B3" s="49" t="str">
        <f>Sheet1!A3</f>
        <v>Afvalstromen Jan Evertsenstraat 171-173 - 1057 BW - Amsterdam</v>
      </c>
      <c r="C3" s="54"/>
      <c r="D3" s="67">
        <f>Sheet1!F15</f>
        <v>0</v>
      </c>
    </row>
    <row r="4" spans="1:5" x14ac:dyDescent="0.25">
      <c r="A4" s="79"/>
      <c r="B4" s="50" t="str">
        <f>Sheet1!A16</f>
        <v>Afvalstromen Hotelschool The Hague  - Brusselselaan 2 - 2587 AH - Den Haag</v>
      </c>
      <c r="C4" s="55"/>
      <c r="D4" s="68">
        <f>Sheet1!F27</f>
        <v>0</v>
      </c>
    </row>
    <row r="5" spans="1:5" ht="15.75" thickBot="1" x14ac:dyDescent="0.3">
      <c r="A5" s="79"/>
      <c r="B5" s="51" t="str">
        <f>Sheet1!A28</f>
        <v>Afvalstromen Hotelschool The Hague / Skotel  - Zwolsestraat 189 - 2587 EZ -Den Haag</v>
      </c>
      <c r="C5" s="56"/>
      <c r="D5" s="69">
        <f>Sheet1!F38</f>
        <v>0</v>
      </c>
    </row>
    <row r="6" spans="1:5" ht="15.75" thickBot="1" x14ac:dyDescent="0.3">
      <c r="A6" s="80"/>
      <c r="B6" s="53" t="s">
        <v>2</v>
      </c>
      <c r="C6" s="58"/>
      <c r="D6" s="70">
        <f>C6*12</f>
        <v>0</v>
      </c>
    </row>
    <row r="7" spans="1:5" x14ac:dyDescent="0.25">
      <c r="A7" s="78" t="s">
        <v>3</v>
      </c>
      <c r="B7" s="49" t="str">
        <f>Sheet1!A41</f>
        <v>Afvalstromen Jan Evertsenstraat 171-173 - 1057 BW - Amsterdam</v>
      </c>
      <c r="C7" s="54"/>
      <c r="D7" s="67">
        <f>Sheet1!F46</f>
        <v>0</v>
      </c>
    </row>
    <row r="8" spans="1:5" x14ac:dyDescent="0.25">
      <c r="A8" s="79"/>
      <c r="B8" s="50" t="str">
        <f>Sheet1!A47</f>
        <v>Afvalstromen Hotelschool The Hague / Skotel  - Zwolsestraat 189 - 2587 EZ -Den Haag</v>
      </c>
      <c r="C8" s="55"/>
      <c r="D8" s="68">
        <f>Sheet1!F49</f>
        <v>0</v>
      </c>
    </row>
    <row r="9" spans="1:5" ht="15.75" thickBot="1" x14ac:dyDescent="0.3">
      <c r="A9" s="80"/>
      <c r="B9" s="51" t="str">
        <f>Sheet1!A51</f>
        <v>Afvalstromen Hotelschool The Hague / alle lokaties</v>
      </c>
      <c r="C9" s="56"/>
      <c r="D9" s="69">
        <f>Sheet1!F57</f>
        <v>0</v>
      </c>
    </row>
    <row r="10" spans="1:5" ht="15.75" customHeight="1" x14ac:dyDescent="0.25">
      <c r="A10" s="81" t="s">
        <v>195</v>
      </c>
      <c r="B10" s="49" t="s">
        <v>7</v>
      </c>
      <c r="C10" s="54"/>
      <c r="D10" s="67">
        <f>Sheet1!I15</f>
        <v>0</v>
      </c>
    </row>
    <row r="11" spans="1:5" x14ac:dyDescent="0.25">
      <c r="A11" s="82"/>
      <c r="B11" s="50" t="s">
        <v>77</v>
      </c>
      <c r="C11" s="55"/>
      <c r="D11" s="68">
        <f>Sheet1!I27</f>
        <v>0</v>
      </c>
    </row>
    <row r="12" spans="1:5" ht="15.75" thickBot="1" x14ac:dyDescent="0.3">
      <c r="A12" s="83"/>
      <c r="B12" s="51" t="s">
        <v>100</v>
      </c>
      <c r="C12" s="56"/>
      <c r="D12" s="69">
        <f>Sheet1!I38</f>
        <v>0</v>
      </c>
    </row>
    <row r="13" spans="1:5" x14ac:dyDescent="0.25">
      <c r="A13" s="84" t="s">
        <v>194</v>
      </c>
      <c r="B13" s="49" t="s">
        <v>7</v>
      </c>
      <c r="C13" s="54"/>
      <c r="D13" s="67">
        <f>Sheet1!I46</f>
        <v>0</v>
      </c>
    </row>
    <row r="14" spans="1:5" x14ac:dyDescent="0.25">
      <c r="A14" s="85"/>
      <c r="B14" s="50" t="s">
        <v>100</v>
      </c>
      <c r="C14" s="55"/>
      <c r="D14" s="68">
        <f>Sheet1!I49</f>
        <v>0</v>
      </c>
    </row>
    <row r="15" spans="1:5" ht="15.75" thickBot="1" x14ac:dyDescent="0.3">
      <c r="A15" s="86"/>
      <c r="B15" s="51" t="s">
        <v>135</v>
      </c>
      <c r="C15" s="56"/>
      <c r="D15" s="69">
        <f>Sheet1!I57</f>
        <v>0</v>
      </c>
    </row>
    <row r="16" spans="1:5" x14ac:dyDescent="0.25">
      <c r="A16" s="81" t="s">
        <v>4</v>
      </c>
      <c r="B16" s="49" t="str">
        <f>Sheet1!A3</f>
        <v>Afvalstromen Jan Evertsenstraat 171-173 - 1057 BW - Amsterdam</v>
      </c>
      <c r="C16" s="54"/>
      <c r="D16" s="67">
        <f>Sheet1!M15</f>
        <v>0</v>
      </c>
    </row>
    <row r="17" spans="1:4" x14ac:dyDescent="0.25">
      <c r="A17" s="82"/>
      <c r="B17" s="50" t="str">
        <f>Sheet1!A16</f>
        <v>Afvalstromen Hotelschool The Hague  - Brusselselaan 2 - 2587 AH - Den Haag</v>
      </c>
      <c r="C17" s="55"/>
      <c r="D17" s="68">
        <f>Sheet1!M27</f>
        <v>0</v>
      </c>
    </row>
    <row r="18" spans="1:4" ht="15.75" thickBot="1" x14ac:dyDescent="0.3">
      <c r="A18" s="83"/>
      <c r="B18" s="51" t="str">
        <f>Sheet1!A28</f>
        <v>Afvalstromen Hotelschool The Hague / Skotel  - Zwolsestraat 189 - 2587 EZ -Den Haag</v>
      </c>
      <c r="C18" s="56"/>
      <c r="D18" s="69">
        <f>Sheet1!M38</f>
        <v>0</v>
      </c>
    </row>
    <row r="19" spans="1:4" x14ac:dyDescent="0.25">
      <c r="A19" s="84" t="s">
        <v>196</v>
      </c>
      <c r="B19" s="49" t="s">
        <v>7</v>
      </c>
      <c r="C19" s="54"/>
      <c r="D19" s="67">
        <f>Sheet1!M46</f>
        <v>0</v>
      </c>
    </row>
    <row r="20" spans="1:4" x14ac:dyDescent="0.25">
      <c r="A20" s="85"/>
      <c r="B20" s="50" t="s">
        <v>100</v>
      </c>
      <c r="C20" s="55"/>
      <c r="D20" s="68">
        <f>Sheet1!M49</f>
        <v>0</v>
      </c>
    </row>
    <row r="21" spans="1:4" ht="17.25" customHeight="1" thickBot="1" x14ac:dyDescent="0.3">
      <c r="A21" s="86"/>
      <c r="B21" s="51" t="s">
        <v>135</v>
      </c>
      <c r="C21" s="56"/>
      <c r="D21" s="69">
        <f>Sheet1!M57</f>
        <v>0</v>
      </c>
    </row>
    <row r="22" spans="1:4" ht="15.75" thickBot="1" x14ac:dyDescent="0.3">
      <c r="A22" s="47"/>
      <c r="B22" s="48" t="s">
        <v>5</v>
      </c>
      <c r="C22" s="57"/>
      <c r="D22" s="46">
        <f>SUM(D3:D21)</f>
        <v>0</v>
      </c>
    </row>
    <row r="23" spans="1:4" x14ac:dyDescent="0.25">
      <c r="A23" s="47"/>
      <c r="B23" s="47"/>
      <c r="C23" s="47"/>
    </row>
    <row r="25" spans="1:4" x14ac:dyDescent="0.25">
      <c r="A25" s="15" t="s">
        <v>6</v>
      </c>
    </row>
  </sheetData>
  <mergeCells count="7">
    <mergeCell ref="A7:A9"/>
    <mergeCell ref="A3:A6"/>
    <mergeCell ref="A16:A18"/>
    <mergeCell ref="A19:A21"/>
    <mergeCell ref="A1:E1"/>
    <mergeCell ref="A10:A12"/>
    <mergeCell ref="A13:A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5"/>
  <sheetViews>
    <sheetView tabSelected="1" zoomScale="80" zoomScaleNormal="80" workbookViewId="0">
      <pane ySplit="4" topLeftCell="A5" activePane="bottomLeft" state="frozen"/>
      <selection pane="bottomLeft" activeCell="B5" sqref="B5"/>
    </sheetView>
  </sheetViews>
  <sheetFormatPr defaultRowHeight="15" x14ac:dyDescent="0.25"/>
  <cols>
    <col min="1" max="1" width="18.140625" customWidth="1"/>
    <col min="2" max="2" width="48.28515625" customWidth="1"/>
    <col min="3" max="3" width="64.7109375" customWidth="1"/>
    <col min="4" max="4" width="17.140625" customWidth="1"/>
    <col min="5" max="5" width="18" customWidth="1"/>
    <col min="6" max="6" width="12.28515625" customWidth="1"/>
    <col min="7" max="7" width="17.28515625" customWidth="1"/>
    <col min="8" max="9" width="17.85546875" customWidth="1"/>
    <col min="10" max="10" width="15.5703125" customWidth="1"/>
    <col min="11" max="11" width="15" customWidth="1"/>
    <col min="12" max="13" width="19" customWidth="1"/>
    <col min="14" max="14" width="17" customWidth="1"/>
    <col min="15" max="15" width="8.5703125" customWidth="1"/>
    <col min="16" max="16" width="21" customWidth="1"/>
    <col min="17" max="17" width="21.28515625" customWidth="1"/>
    <col min="18" max="18" width="22.28515625" customWidth="1"/>
    <col min="19" max="19" width="27.5703125" style="35" customWidth="1"/>
    <col min="20" max="20" width="27.28515625" style="38" customWidth="1"/>
  </cols>
  <sheetData>
    <row r="1" spans="1:20" ht="35.25" customHeight="1" thickBot="1" x14ac:dyDescent="0.3">
      <c r="A1" s="71" t="s">
        <v>202</v>
      </c>
      <c r="B1" s="72"/>
      <c r="C1" s="72"/>
      <c r="D1" s="72"/>
      <c r="E1" s="72"/>
      <c r="F1" s="72"/>
      <c r="G1" s="72"/>
      <c r="H1" s="72"/>
      <c r="I1" s="72"/>
      <c r="J1" s="72"/>
      <c r="K1" s="73"/>
      <c r="L1" s="74"/>
      <c r="M1" s="63"/>
      <c r="N1" s="25"/>
      <c r="O1" s="25"/>
      <c r="P1" s="25"/>
      <c r="Q1" s="25"/>
      <c r="R1" s="25"/>
      <c r="S1" s="32"/>
      <c r="T1" s="32"/>
    </row>
    <row r="2" spans="1:20" ht="18" x14ac:dyDescent="0.35">
      <c r="A2" s="1"/>
      <c r="B2" s="2"/>
      <c r="C2" s="2"/>
      <c r="D2" s="2"/>
      <c r="E2" s="2"/>
      <c r="F2" s="2"/>
      <c r="G2" s="2"/>
      <c r="H2" s="2"/>
      <c r="I2" s="2"/>
      <c r="J2" s="2"/>
      <c r="L2" s="2"/>
      <c r="M2" s="2"/>
      <c r="N2" s="2"/>
      <c r="O2" s="2"/>
      <c r="P2" s="2"/>
      <c r="Q2" s="3"/>
      <c r="R2" s="4"/>
      <c r="S2" s="33"/>
      <c r="T2" s="36"/>
    </row>
    <row r="3" spans="1:20" ht="29.1" customHeight="1" x14ac:dyDescent="0.4">
      <c r="A3" s="45" t="s">
        <v>7</v>
      </c>
      <c r="B3" s="2"/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P3" s="2"/>
      <c r="Q3" s="3"/>
      <c r="R3" s="4"/>
      <c r="S3" s="33"/>
      <c r="T3" s="36"/>
    </row>
    <row r="4" spans="1:20" ht="54" x14ac:dyDescent="0.25">
      <c r="A4" s="6" t="s">
        <v>8</v>
      </c>
      <c r="B4" s="8" t="s">
        <v>9</v>
      </c>
      <c r="C4" s="8" t="s">
        <v>10</v>
      </c>
      <c r="D4" s="8" t="s">
        <v>11</v>
      </c>
      <c r="E4" s="62" t="s">
        <v>12</v>
      </c>
      <c r="F4" s="8" t="s">
        <v>13</v>
      </c>
      <c r="G4" s="8" t="s">
        <v>180</v>
      </c>
      <c r="H4" s="8" t="s">
        <v>182</v>
      </c>
      <c r="I4" s="8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8" t="s">
        <v>19</v>
      </c>
      <c r="O4" s="8" t="s">
        <v>20</v>
      </c>
      <c r="P4" s="7" t="s">
        <v>21</v>
      </c>
      <c r="Q4" s="8" t="s">
        <v>22</v>
      </c>
      <c r="R4" s="8" t="s">
        <v>23</v>
      </c>
      <c r="S4" s="34" t="s">
        <v>24</v>
      </c>
      <c r="T4" s="34" t="s">
        <v>25</v>
      </c>
    </row>
    <row r="5" spans="1:20" ht="75.75" customHeight="1" x14ac:dyDescent="0.25">
      <c r="A5" s="14" t="s">
        <v>26</v>
      </c>
      <c r="B5" s="13" t="s">
        <v>27</v>
      </c>
      <c r="C5" s="20" t="s">
        <v>189</v>
      </c>
      <c r="D5" s="9">
        <v>1</v>
      </c>
      <c r="E5" s="23"/>
      <c r="F5" s="9">
        <f>E5*D5*12</f>
        <v>0</v>
      </c>
      <c r="G5" s="9">
        <v>96</v>
      </c>
      <c r="H5" s="23"/>
      <c r="I5" s="9">
        <f>G5*H5</f>
        <v>0</v>
      </c>
      <c r="J5" s="29" t="s">
        <v>28</v>
      </c>
      <c r="K5" s="29">
        <v>56420</v>
      </c>
      <c r="L5" s="23"/>
      <c r="M5" s="9">
        <f>K5*L5</f>
        <v>0</v>
      </c>
      <c r="N5" s="9">
        <f>F5+I5+M5</f>
        <v>0</v>
      </c>
      <c r="O5" s="64"/>
      <c r="P5" s="9" t="s">
        <v>29</v>
      </c>
      <c r="Q5" s="10" t="s">
        <v>30</v>
      </c>
      <c r="R5" s="10" t="s">
        <v>31</v>
      </c>
      <c r="S5" s="20" t="s">
        <v>32</v>
      </c>
      <c r="T5" s="20" t="s">
        <v>33</v>
      </c>
    </row>
    <row r="6" spans="1:20" ht="34.5" customHeight="1" x14ac:dyDescent="0.25">
      <c r="A6" s="14" t="s">
        <v>26</v>
      </c>
      <c r="B6" s="9" t="s">
        <v>34</v>
      </c>
      <c r="C6" s="20" t="s">
        <v>187</v>
      </c>
      <c r="D6" s="9">
        <v>22</v>
      </c>
      <c r="E6" s="23"/>
      <c r="F6" s="9">
        <f t="shared" ref="F6:F12" si="0">E6*D6*12</f>
        <v>0</v>
      </c>
      <c r="G6" s="9" t="s">
        <v>35</v>
      </c>
      <c r="H6" s="9" t="s">
        <v>35</v>
      </c>
      <c r="I6" s="9" t="s">
        <v>35</v>
      </c>
      <c r="J6" s="9" t="s">
        <v>35</v>
      </c>
      <c r="K6" s="9" t="s">
        <v>35</v>
      </c>
      <c r="L6" s="9" t="s">
        <v>35</v>
      </c>
      <c r="M6" s="9" t="s">
        <v>35</v>
      </c>
      <c r="N6" s="9">
        <f>F6</f>
        <v>0</v>
      </c>
      <c r="O6" s="64"/>
      <c r="P6" s="9" t="s">
        <v>36</v>
      </c>
      <c r="Q6" s="10" t="s">
        <v>35</v>
      </c>
      <c r="R6" s="10" t="s">
        <v>35</v>
      </c>
      <c r="S6" s="20" t="s">
        <v>37</v>
      </c>
      <c r="T6" s="20" t="s">
        <v>38</v>
      </c>
    </row>
    <row r="7" spans="1:20" ht="85.5" customHeight="1" x14ac:dyDescent="0.25">
      <c r="A7" s="52" t="s">
        <v>39</v>
      </c>
      <c r="B7" s="13" t="s">
        <v>40</v>
      </c>
      <c r="C7" s="76" t="s">
        <v>199</v>
      </c>
      <c r="D7" s="9">
        <v>1</v>
      </c>
      <c r="E7" s="23"/>
      <c r="F7" s="9">
        <f t="shared" si="0"/>
        <v>0</v>
      </c>
      <c r="G7" s="9">
        <v>6</v>
      </c>
      <c r="H7" s="23"/>
      <c r="I7" s="9">
        <f t="shared" ref="I7:I14" si="1">G7*H7</f>
        <v>0</v>
      </c>
      <c r="J7" s="12" t="s">
        <v>28</v>
      </c>
      <c r="K7" s="12">
        <v>10000</v>
      </c>
      <c r="L7" s="23"/>
      <c r="M7" s="9">
        <f>K7*L7</f>
        <v>0</v>
      </c>
      <c r="N7" s="9">
        <f t="shared" ref="N7:N14" si="2">F7+I7+M7</f>
        <v>0</v>
      </c>
      <c r="O7" s="64"/>
      <c r="P7" s="9" t="s">
        <v>41</v>
      </c>
      <c r="Q7" s="20" t="s">
        <v>42</v>
      </c>
      <c r="R7" s="10" t="s">
        <v>43</v>
      </c>
      <c r="S7" s="20" t="s">
        <v>44</v>
      </c>
      <c r="T7" s="20" t="s">
        <v>33</v>
      </c>
    </row>
    <row r="8" spans="1:20" ht="66.75" customHeight="1" x14ac:dyDescent="0.25">
      <c r="A8" s="14" t="s">
        <v>45</v>
      </c>
      <c r="B8" s="13" t="s">
        <v>46</v>
      </c>
      <c r="C8" s="20" t="s">
        <v>189</v>
      </c>
      <c r="D8" s="9">
        <v>14</v>
      </c>
      <c r="E8" s="23"/>
      <c r="F8" s="9">
        <f t="shared" si="0"/>
        <v>0</v>
      </c>
      <c r="G8" s="9">
        <v>48</v>
      </c>
      <c r="H8" s="23"/>
      <c r="I8" s="9">
        <f t="shared" si="1"/>
        <v>0</v>
      </c>
      <c r="J8" s="29" t="s">
        <v>47</v>
      </c>
      <c r="K8" s="29">
        <v>672</v>
      </c>
      <c r="L8" s="23"/>
      <c r="M8" s="9">
        <f t="shared" ref="M8:M14" si="3">K8*L8</f>
        <v>0</v>
      </c>
      <c r="N8" s="9">
        <f t="shared" si="2"/>
        <v>0</v>
      </c>
      <c r="O8" s="64"/>
      <c r="P8" s="9" t="s">
        <v>36</v>
      </c>
      <c r="Q8" s="10" t="s">
        <v>48</v>
      </c>
      <c r="R8" s="10" t="s">
        <v>49</v>
      </c>
      <c r="S8" s="20" t="s">
        <v>50</v>
      </c>
      <c r="T8" s="20" t="s">
        <v>33</v>
      </c>
    </row>
    <row r="9" spans="1:20" ht="82.5" customHeight="1" x14ac:dyDescent="0.25">
      <c r="A9" s="77" t="s">
        <v>51</v>
      </c>
      <c r="B9" s="13" t="s">
        <v>52</v>
      </c>
      <c r="C9" s="20" t="s">
        <v>188</v>
      </c>
      <c r="D9" s="9">
        <v>9</v>
      </c>
      <c r="E9" s="23"/>
      <c r="F9" s="9">
        <f t="shared" si="0"/>
        <v>0</v>
      </c>
      <c r="G9" s="9">
        <v>6</v>
      </c>
      <c r="H9" s="23"/>
      <c r="I9" s="9">
        <f t="shared" si="1"/>
        <v>0</v>
      </c>
      <c r="J9" s="29" t="s">
        <v>47</v>
      </c>
      <c r="K9" s="29">
        <v>40</v>
      </c>
      <c r="L9" s="23"/>
      <c r="M9" s="9">
        <f t="shared" si="3"/>
        <v>0</v>
      </c>
      <c r="N9" s="9">
        <f t="shared" si="2"/>
        <v>0</v>
      </c>
      <c r="O9" s="64"/>
      <c r="P9" s="9" t="s">
        <v>53</v>
      </c>
      <c r="Q9" s="10" t="s">
        <v>54</v>
      </c>
      <c r="R9" s="10" t="s">
        <v>49</v>
      </c>
      <c r="S9" s="20" t="s">
        <v>55</v>
      </c>
      <c r="T9" s="20" t="s">
        <v>33</v>
      </c>
    </row>
    <row r="10" spans="1:20" ht="72" customHeight="1" x14ac:dyDescent="0.25">
      <c r="A10" s="14" t="s">
        <v>56</v>
      </c>
      <c r="B10" s="13" t="s">
        <v>57</v>
      </c>
      <c r="C10" s="20" t="s">
        <v>189</v>
      </c>
      <c r="D10" s="9">
        <v>5</v>
      </c>
      <c r="E10" s="23"/>
      <c r="F10" s="9">
        <f t="shared" si="0"/>
        <v>0</v>
      </c>
      <c r="G10" s="9">
        <v>48</v>
      </c>
      <c r="H10" s="23"/>
      <c r="I10" s="9">
        <f t="shared" si="1"/>
        <v>0</v>
      </c>
      <c r="J10" s="29" t="s">
        <v>47</v>
      </c>
      <c r="K10" s="29">
        <v>240</v>
      </c>
      <c r="L10" s="23"/>
      <c r="M10" s="9">
        <f t="shared" si="3"/>
        <v>0</v>
      </c>
      <c r="N10" s="9">
        <f t="shared" si="2"/>
        <v>0</v>
      </c>
      <c r="O10" s="64"/>
      <c r="P10" s="9" t="s">
        <v>58</v>
      </c>
      <c r="Q10" s="10" t="s">
        <v>48</v>
      </c>
      <c r="R10" s="10" t="s">
        <v>59</v>
      </c>
      <c r="S10" s="20" t="s">
        <v>60</v>
      </c>
      <c r="T10" s="20" t="s">
        <v>33</v>
      </c>
    </row>
    <row r="11" spans="1:20" ht="68.25" customHeight="1" x14ac:dyDescent="0.25">
      <c r="A11" s="21" t="s">
        <v>61</v>
      </c>
      <c r="B11" s="13" t="s">
        <v>62</v>
      </c>
      <c r="C11" s="20" t="s">
        <v>201</v>
      </c>
      <c r="D11" s="9">
        <v>10</v>
      </c>
      <c r="E11" s="23"/>
      <c r="F11" s="9">
        <f t="shared" si="0"/>
        <v>0</v>
      </c>
      <c r="G11" s="9">
        <v>48</v>
      </c>
      <c r="H11" s="23"/>
      <c r="I11" s="9">
        <f t="shared" si="1"/>
        <v>0</v>
      </c>
      <c r="J11" s="29" t="s">
        <v>47</v>
      </c>
      <c r="K11" s="29">
        <v>480</v>
      </c>
      <c r="L11" s="23"/>
      <c r="M11" s="9">
        <f t="shared" si="3"/>
        <v>0</v>
      </c>
      <c r="N11" s="9">
        <f t="shared" si="2"/>
        <v>0</v>
      </c>
      <c r="O11" s="64"/>
      <c r="P11" s="9" t="s">
        <v>58</v>
      </c>
      <c r="Q11" s="10" t="s">
        <v>48</v>
      </c>
      <c r="R11" s="10" t="s">
        <v>63</v>
      </c>
      <c r="S11" s="20" t="s">
        <v>64</v>
      </c>
      <c r="T11" s="20" t="s">
        <v>33</v>
      </c>
    </row>
    <row r="12" spans="1:20" ht="84.75" customHeight="1" x14ac:dyDescent="0.25">
      <c r="A12" s="77" t="s">
        <v>65</v>
      </c>
      <c r="B12" s="13" t="s">
        <v>66</v>
      </c>
      <c r="C12" s="20" t="s">
        <v>183</v>
      </c>
      <c r="D12" s="9">
        <v>2</v>
      </c>
      <c r="E12" s="23"/>
      <c r="F12" s="9">
        <f t="shared" si="0"/>
        <v>0</v>
      </c>
      <c r="G12" s="9">
        <v>4</v>
      </c>
      <c r="H12" s="23"/>
      <c r="I12" s="9">
        <f t="shared" si="1"/>
        <v>0</v>
      </c>
      <c r="J12" s="9" t="s">
        <v>28</v>
      </c>
      <c r="K12" s="29">
        <v>200</v>
      </c>
      <c r="L12" s="23"/>
      <c r="M12" s="9">
        <f t="shared" si="3"/>
        <v>0</v>
      </c>
      <c r="N12" s="9">
        <f t="shared" si="2"/>
        <v>0</v>
      </c>
      <c r="O12" s="64"/>
      <c r="P12" s="9" t="s">
        <v>58</v>
      </c>
      <c r="Q12" s="10" t="s">
        <v>67</v>
      </c>
      <c r="R12" s="10" t="s">
        <v>43</v>
      </c>
      <c r="S12" s="20" t="s">
        <v>68</v>
      </c>
      <c r="T12" s="20" t="s">
        <v>69</v>
      </c>
    </row>
    <row r="13" spans="1:20" ht="69" customHeight="1" x14ac:dyDescent="0.25">
      <c r="A13" s="14" t="s">
        <v>70</v>
      </c>
      <c r="B13" s="13" t="s">
        <v>71</v>
      </c>
      <c r="C13" s="20" t="s">
        <v>198</v>
      </c>
      <c r="D13" s="9">
        <v>1</v>
      </c>
      <c r="E13" s="9" t="s">
        <v>205</v>
      </c>
      <c r="F13" s="9">
        <v>0</v>
      </c>
      <c r="G13" s="9">
        <v>2</v>
      </c>
      <c r="H13" s="23"/>
      <c r="I13" s="9">
        <f t="shared" si="1"/>
        <v>0</v>
      </c>
      <c r="J13" s="31" t="s">
        <v>28</v>
      </c>
      <c r="K13" s="9">
        <v>50</v>
      </c>
      <c r="L13" s="23"/>
      <c r="M13" s="9">
        <f>K13*L13</f>
        <v>0</v>
      </c>
      <c r="N13" s="9">
        <f>F13+I13+M13</f>
        <v>0</v>
      </c>
      <c r="O13" s="64"/>
      <c r="P13" s="9" t="s">
        <v>72</v>
      </c>
      <c r="Q13" s="10" t="s">
        <v>54</v>
      </c>
      <c r="R13" s="10" t="s">
        <v>43</v>
      </c>
      <c r="S13" s="20" t="s">
        <v>73</v>
      </c>
      <c r="T13" s="20" t="s">
        <v>69</v>
      </c>
    </row>
    <row r="14" spans="1:20" ht="70.5" customHeight="1" x14ac:dyDescent="0.25">
      <c r="A14" s="14" t="s">
        <v>74</v>
      </c>
      <c r="B14" s="13" t="s">
        <v>75</v>
      </c>
      <c r="C14" s="20" t="s">
        <v>200</v>
      </c>
      <c r="D14" s="9">
        <v>1</v>
      </c>
      <c r="E14" s="9" t="s">
        <v>205</v>
      </c>
      <c r="F14" s="9">
        <v>0</v>
      </c>
      <c r="G14" s="9">
        <v>2</v>
      </c>
      <c r="H14" s="23"/>
      <c r="I14" s="9">
        <f t="shared" si="1"/>
        <v>0</v>
      </c>
      <c r="J14" s="29" t="s">
        <v>28</v>
      </c>
      <c r="K14" s="9">
        <v>200</v>
      </c>
      <c r="L14" s="23"/>
      <c r="M14" s="9">
        <f t="shared" si="3"/>
        <v>0</v>
      </c>
      <c r="N14" s="9">
        <f t="shared" si="2"/>
        <v>0</v>
      </c>
      <c r="O14" s="64"/>
      <c r="P14" s="9" t="s">
        <v>53</v>
      </c>
      <c r="Q14" s="10" t="s">
        <v>54</v>
      </c>
      <c r="R14" s="10" t="s">
        <v>43</v>
      </c>
      <c r="S14" s="20" t="s">
        <v>76</v>
      </c>
      <c r="T14" s="20" t="s">
        <v>69</v>
      </c>
    </row>
    <row r="15" spans="1:20" ht="18" x14ac:dyDescent="0.35">
      <c r="A15" s="1"/>
      <c r="B15" s="2"/>
      <c r="C15" s="2"/>
      <c r="D15" s="2"/>
      <c r="E15" s="2"/>
      <c r="F15" s="44">
        <f>SUM(F5:F14)</f>
        <v>0</v>
      </c>
      <c r="G15" s="2"/>
      <c r="H15" s="2"/>
      <c r="I15" s="44">
        <f>SUM(I5:I14)</f>
        <v>0</v>
      </c>
      <c r="J15" s="2"/>
      <c r="L15" s="2"/>
      <c r="M15" s="44">
        <f>SUM(M5:M14)</f>
        <v>0</v>
      </c>
      <c r="N15" s="44"/>
      <c r="O15" s="2"/>
      <c r="P15" s="1"/>
      <c r="Q15" s="3"/>
      <c r="R15" s="3"/>
      <c r="S15" s="33"/>
      <c r="T15" s="37"/>
    </row>
    <row r="16" spans="1:20" ht="21" x14ac:dyDescent="0.4">
      <c r="A16" s="45" t="s">
        <v>77</v>
      </c>
      <c r="B16" s="2"/>
      <c r="C16" s="2"/>
      <c r="D16" s="2"/>
      <c r="E16" s="2"/>
      <c r="F16" s="2"/>
      <c r="G16" s="2"/>
      <c r="H16" s="2"/>
      <c r="I16" s="2"/>
      <c r="J16" s="2"/>
      <c r="L16" s="2"/>
      <c r="M16" s="2"/>
      <c r="N16" s="2"/>
      <c r="O16" s="2"/>
      <c r="P16" s="2"/>
      <c r="Q16" s="3"/>
      <c r="R16" s="3"/>
      <c r="S16" s="33"/>
      <c r="T16" s="33"/>
    </row>
    <row r="17" spans="1:20" ht="54" x14ac:dyDescent="0.25">
      <c r="A17" s="6" t="s">
        <v>8</v>
      </c>
      <c r="B17" s="7" t="str">
        <f>B4</f>
        <v>Huidig type container/frequentie</v>
      </c>
      <c r="C17" s="7"/>
      <c r="D17" s="8" t="str">
        <f t="shared" ref="D17:T17" si="4">D4</f>
        <v>Aantal containers/wagen</v>
      </c>
      <c r="E17" s="8" t="str">
        <f t="shared" si="4"/>
        <v>Huur per container</v>
      </c>
      <c r="F17" s="8" t="str">
        <f t="shared" si="4"/>
        <v>Totaal huur per jaar</v>
      </c>
      <c r="G17" s="8" t="str">
        <f t="shared" si="4"/>
        <v xml:space="preserve">Aantal ritten per jaar </v>
      </c>
      <c r="H17" s="8" t="str">
        <f t="shared" si="4"/>
        <v>Transportkosten per rit</v>
      </c>
      <c r="I17" s="8" t="str">
        <f t="shared" si="4"/>
        <v>Transportkosten per jaar</v>
      </c>
      <c r="J17" s="8" t="str">
        <f t="shared" si="4"/>
        <v>Eenheid:  
kg  of container</v>
      </c>
      <c r="K17" s="8" t="str">
        <f t="shared" si="4"/>
        <v>Aantal eenheden per jaar</v>
      </c>
      <c r="L17" s="8" t="str">
        <f t="shared" si="4"/>
        <v>Afvalverwerkings-kosten per eenheid</v>
      </c>
      <c r="M17" s="8" t="str">
        <f t="shared" si="4"/>
        <v>Afvalverwerkings-kosten per jaar</v>
      </c>
      <c r="N17" s="8" t="str">
        <f t="shared" si="4"/>
        <v>Totaal all-in* per jaar</v>
      </c>
      <c r="O17" s="8" t="str">
        <f t="shared" si="4"/>
        <v>BTW tarief</v>
      </c>
      <c r="P17" s="8" t="str">
        <f t="shared" si="4"/>
        <v xml:space="preserve">Inhoud/afmeting </v>
      </c>
      <c r="Q17" s="8" t="str">
        <f t="shared" si="4"/>
        <v>Frequentie lediging/ wisseling</v>
      </c>
      <c r="R17" s="8" t="str">
        <f t="shared" si="4"/>
        <v>Huidige dagen</v>
      </c>
      <c r="S17" s="8" t="str">
        <f t="shared" si="4"/>
        <v>Levering door inschrijver</v>
      </c>
      <c r="T17" s="8" t="str">
        <f t="shared" si="4"/>
        <v>Aanvullende info</v>
      </c>
    </row>
    <row r="18" spans="1:20" ht="77.25" customHeight="1" x14ac:dyDescent="0.25">
      <c r="A18" s="14" t="s">
        <v>26</v>
      </c>
      <c r="B18" s="13" t="s">
        <v>78</v>
      </c>
      <c r="C18" s="20" t="s">
        <v>190</v>
      </c>
      <c r="D18" s="9">
        <v>1</v>
      </c>
      <c r="E18" s="9" t="s">
        <v>35</v>
      </c>
      <c r="F18" s="9" t="s">
        <v>35</v>
      </c>
      <c r="G18" s="9">
        <v>5</v>
      </c>
      <c r="H18" s="23"/>
      <c r="I18" s="9">
        <f t="shared" ref="I18:I26" si="5">G18*H18</f>
        <v>0</v>
      </c>
      <c r="J18" s="29" t="s">
        <v>28</v>
      </c>
      <c r="K18" s="29">
        <v>23040</v>
      </c>
      <c r="L18" s="23"/>
      <c r="M18" s="9">
        <f t="shared" ref="M18:M26" si="6">K18*L18</f>
        <v>0</v>
      </c>
      <c r="N18" s="9">
        <f>I18+M18</f>
        <v>0</v>
      </c>
      <c r="O18" s="23"/>
      <c r="P18" s="9" t="s">
        <v>79</v>
      </c>
      <c r="Q18" s="10" t="s">
        <v>54</v>
      </c>
      <c r="R18" s="10" t="s">
        <v>80</v>
      </c>
      <c r="S18" s="20" t="s">
        <v>81</v>
      </c>
      <c r="T18" s="20" t="s">
        <v>82</v>
      </c>
    </row>
    <row r="19" spans="1:20" ht="82.5" customHeight="1" x14ac:dyDescent="0.25">
      <c r="A19" s="52" t="s">
        <v>83</v>
      </c>
      <c r="B19" s="13" t="s">
        <v>84</v>
      </c>
      <c r="C19" s="20" t="s">
        <v>191</v>
      </c>
      <c r="D19" s="9">
        <v>1</v>
      </c>
      <c r="E19" s="23"/>
      <c r="F19" s="9">
        <f t="shared" ref="F19:F24" si="7">E19*D19*12</f>
        <v>0</v>
      </c>
      <c r="G19" s="9">
        <v>1</v>
      </c>
      <c r="H19" s="23"/>
      <c r="I19" s="9">
        <f t="shared" si="5"/>
        <v>0</v>
      </c>
      <c r="J19" s="29" t="s">
        <v>28</v>
      </c>
      <c r="K19" s="9">
        <v>3287</v>
      </c>
      <c r="L19" s="23"/>
      <c r="M19" s="9">
        <f t="shared" si="6"/>
        <v>0</v>
      </c>
      <c r="N19" s="9">
        <f t="shared" ref="N19:N26" si="8">F19+I19+M19</f>
        <v>0</v>
      </c>
      <c r="O19" s="23"/>
      <c r="P19" s="9" t="s">
        <v>85</v>
      </c>
      <c r="Q19" s="10" t="s">
        <v>54</v>
      </c>
      <c r="R19" s="10" t="s">
        <v>86</v>
      </c>
      <c r="S19" s="20" t="s">
        <v>87</v>
      </c>
      <c r="T19" s="20" t="s">
        <v>82</v>
      </c>
    </row>
    <row r="20" spans="1:20" ht="54" x14ac:dyDescent="0.25">
      <c r="A20" s="14" t="s">
        <v>45</v>
      </c>
      <c r="B20" s="13" t="s">
        <v>88</v>
      </c>
      <c r="C20" s="20" t="s">
        <v>189</v>
      </c>
      <c r="D20" s="9">
        <v>5</v>
      </c>
      <c r="E20" s="23"/>
      <c r="F20" s="9">
        <f t="shared" si="7"/>
        <v>0</v>
      </c>
      <c r="G20" s="9">
        <v>48</v>
      </c>
      <c r="H20" s="23"/>
      <c r="I20" s="9">
        <f t="shared" si="5"/>
        <v>0</v>
      </c>
      <c r="J20" s="29" t="s">
        <v>47</v>
      </c>
      <c r="K20" s="29">
        <v>240</v>
      </c>
      <c r="L20" s="23"/>
      <c r="M20" s="9">
        <f t="shared" si="6"/>
        <v>0</v>
      </c>
      <c r="N20" s="9">
        <f t="shared" si="8"/>
        <v>0</v>
      </c>
      <c r="O20" s="23"/>
      <c r="P20" s="9" t="s">
        <v>36</v>
      </c>
      <c r="Q20" s="10" t="s">
        <v>48</v>
      </c>
      <c r="R20" s="10" t="s">
        <v>89</v>
      </c>
      <c r="S20" s="20" t="s">
        <v>50</v>
      </c>
      <c r="T20" s="20" t="s">
        <v>82</v>
      </c>
    </row>
    <row r="21" spans="1:20" ht="102.75" customHeight="1" x14ac:dyDescent="0.25">
      <c r="A21" s="14" t="s">
        <v>51</v>
      </c>
      <c r="B21" s="13" t="s">
        <v>90</v>
      </c>
      <c r="C21" s="20" t="s">
        <v>192</v>
      </c>
      <c r="D21" s="9">
        <v>2</v>
      </c>
      <c r="E21" s="23"/>
      <c r="F21" s="9">
        <f t="shared" si="7"/>
        <v>0</v>
      </c>
      <c r="G21" s="9">
        <v>6</v>
      </c>
      <c r="H21" s="23"/>
      <c r="I21" s="9">
        <f t="shared" si="5"/>
        <v>0</v>
      </c>
      <c r="J21" s="29" t="s">
        <v>47</v>
      </c>
      <c r="K21" s="29">
        <v>40</v>
      </c>
      <c r="L21" s="23"/>
      <c r="M21" s="9">
        <f t="shared" si="6"/>
        <v>0</v>
      </c>
      <c r="N21" s="9">
        <f t="shared" si="8"/>
        <v>0</v>
      </c>
      <c r="O21" s="23"/>
      <c r="P21" s="9" t="s">
        <v>91</v>
      </c>
      <c r="Q21" s="10" t="s">
        <v>54</v>
      </c>
      <c r="R21" s="10" t="s">
        <v>92</v>
      </c>
      <c r="S21" s="20" t="s">
        <v>93</v>
      </c>
      <c r="T21" s="20" t="s">
        <v>82</v>
      </c>
    </row>
    <row r="22" spans="1:20" ht="54" x14ac:dyDescent="0.25">
      <c r="A22" s="14" t="s">
        <v>56</v>
      </c>
      <c r="B22" s="13" t="s">
        <v>94</v>
      </c>
      <c r="C22" s="20" t="s">
        <v>189</v>
      </c>
      <c r="D22" s="9">
        <v>5</v>
      </c>
      <c r="E22" s="23"/>
      <c r="F22" s="9">
        <f t="shared" si="7"/>
        <v>0</v>
      </c>
      <c r="G22" s="9">
        <v>48</v>
      </c>
      <c r="H22" s="23"/>
      <c r="I22" s="9">
        <f t="shared" si="5"/>
        <v>0</v>
      </c>
      <c r="J22" s="29" t="s">
        <v>47</v>
      </c>
      <c r="K22" s="29">
        <v>240</v>
      </c>
      <c r="L22" s="23"/>
      <c r="M22" s="9">
        <f t="shared" si="6"/>
        <v>0</v>
      </c>
      <c r="N22" s="9">
        <f t="shared" si="8"/>
        <v>0</v>
      </c>
      <c r="O22" s="23"/>
      <c r="P22" s="9" t="s">
        <v>58</v>
      </c>
      <c r="Q22" s="10" t="s">
        <v>95</v>
      </c>
      <c r="R22" s="10" t="s">
        <v>49</v>
      </c>
      <c r="S22" s="20" t="s">
        <v>60</v>
      </c>
      <c r="T22" s="20" t="s">
        <v>82</v>
      </c>
    </row>
    <row r="23" spans="1:20" ht="54" x14ac:dyDescent="0.25">
      <c r="A23" s="21" t="s">
        <v>61</v>
      </c>
      <c r="B23" s="13" t="s">
        <v>96</v>
      </c>
      <c r="C23" s="20" t="s">
        <v>189</v>
      </c>
      <c r="D23" s="9">
        <v>7</v>
      </c>
      <c r="E23" s="23"/>
      <c r="F23" s="9">
        <f t="shared" si="7"/>
        <v>0</v>
      </c>
      <c r="G23" s="9">
        <v>48</v>
      </c>
      <c r="H23" s="23"/>
      <c r="I23" s="9">
        <f t="shared" si="5"/>
        <v>0</v>
      </c>
      <c r="J23" s="29" t="s">
        <v>47</v>
      </c>
      <c r="K23" s="29">
        <v>336</v>
      </c>
      <c r="L23" s="23"/>
      <c r="M23" s="9">
        <f t="shared" si="6"/>
        <v>0</v>
      </c>
      <c r="N23" s="9">
        <f t="shared" si="8"/>
        <v>0</v>
      </c>
      <c r="O23" s="23"/>
      <c r="P23" s="9" t="s">
        <v>58</v>
      </c>
      <c r="Q23" s="10" t="s">
        <v>95</v>
      </c>
      <c r="R23" s="10" t="s">
        <v>63</v>
      </c>
      <c r="S23" s="20" t="s">
        <v>64</v>
      </c>
      <c r="T23" s="20" t="s">
        <v>82</v>
      </c>
    </row>
    <row r="24" spans="1:20" ht="72" x14ac:dyDescent="0.25">
      <c r="A24" s="52" t="s">
        <v>65</v>
      </c>
      <c r="B24" s="13" t="s">
        <v>97</v>
      </c>
      <c r="C24" s="20" t="s">
        <v>183</v>
      </c>
      <c r="D24" s="9">
        <v>2</v>
      </c>
      <c r="E24" s="23"/>
      <c r="F24" s="9">
        <f t="shared" si="7"/>
        <v>0</v>
      </c>
      <c r="G24" s="9">
        <v>4</v>
      </c>
      <c r="H24" s="23"/>
      <c r="I24" s="9">
        <f t="shared" si="5"/>
        <v>0</v>
      </c>
      <c r="J24" s="9" t="s">
        <v>28</v>
      </c>
      <c r="K24" s="29">
        <v>200</v>
      </c>
      <c r="L24" s="23"/>
      <c r="M24" s="9">
        <f t="shared" si="6"/>
        <v>0</v>
      </c>
      <c r="N24" s="9">
        <f t="shared" si="8"/>
        <v>0</v>
      </c>
      <c r="O24" s="23"/>
      <c r="P24" s="9" t="s">
        <v>98</v>
      </c>
      <c r="Q24" s="10" t="s">
        <v>54</v>
      </c>
      <c r="R24" s="10" t="s">
        <v>99</v>
      </c>
      <c r="S24" s="20" t="s">
        <v>68</v>
      </c>
      <c r="T24" s="20" t="s">
        <v>69</v>
      </c>
    </row>
    <row r="25" spans="1:20" ht="72" x14ac:dyDescent="0.25">
      <c r="A25" s="14" t="s">
        <v>70</v>
      </c>
      <c r="B25" s="13" t="s">
        <v>71</v>
      </c>
      <c r="C25" s="20" t="s">
        <v>184</v>
      </c>
      <c r="D25" s="9">
        <v>1</v>
      </c>
      <c r="E25" s="9" t="s">
        <v>205</v>
      </c>
      <c r="F25" s="9">
        <v>0</v>
      </c>
      <c r="G25" s="9">
        <v>2</v>
      </c>
      <c r="H25" s="23"/>
      <c r="I25" s="9">
        <f t="shared" si="5"/>
        <v>0</v>
      </c>
      <c r="J25" s="31" t="s">
        <v>28</v>
      </c>
      <c r="K25" s="29">
        <v>25</v>
      </c>
      <c r="L25" s="23"/>
      <c r="M25" s="9">
        <f t="shared" si="6"/>
        <v>0</v>
      </c>
      <c r="N25" s="9">
        <f t="shared" si="8"/>
        <v>0</v>
      </c>
      <c r="O25" s="23"/>
      <c r="P25" s="9" t="s">
        <v>72</v>
      </c>
      <c r="Q25" s="10" t="s">
        <v>54</v>
      </c>
      <c r="R25" s="10" t="s">
        <v>43</v>
      </c>
      <c r="S25" s="20" t="s">
        <v>73</v>
      </c>
      <c r="T25" s="20" t="s">
        <v>69</v>
      </c>
    </row>
    <row r="26" spans="1:20" ht="72" x14ac:dyDescent="0.25">
      <c r="A26" s="14" t="s">
        <v>74</v>
      </c>
      <c r="B26" s="13" t="s">
        <v>75</v>
      </c>
      <c r="C26" s="20" t="s">
        <v>184</v>
      </c>
      <c r="D26" s="9">
        <v>1</v>
      </c>
      <c r="E26" s="9" t="s">
        <v>205</v>
      </c>
      <c r="F26" s="9">
        <v>0</v>
      </c>
      <c r="G26" s="9">
        <v>2</v>
      </c>
      <c r="H26" s="23"/>
      <c r="I26" s="9">
        <f t="shared" si="5"/>
        <v>0</v>
      </c>
      <c r="J26" s="29" t="s">
        <v>28</v>
      </c>
      <c r="K26" s="9">
        <v>100</v>
      </c>
      <c r="L26" s="23"/>
      <c r="M26" s="9">
        <f t="shared" si="6"/>
        <v>0</v>
      </c>
      <c r="N26" s="9">
        <f t="shared" si="8"/>
        <v>0</v>
      </c>
      <c r="O26" s="23"/>
      <c r="P26" s="9" t="s">
        <v>53</v>
      </c>
      <c r="Q26" s="10" t="s">
        <v>54</v>
      </c>
      <c r="R26" s="10" t="s">
        <v>43</v>
      </c>
      <c r="S26" s="20" t="s">
        <v>76</v>
      </c>
      <c r="T26" s="20" t="s">
        <v>69</v>
      </c>
    </row>
    <row r="27" spans="1:20" ht="18" x14ac:dyDescent="0.35">
      <c r="A27" s="1"/>
      <c r="B27" s="2"/>
      <c r="C27" s="2"/>
      <c r="D27" s="2"/>
      <c r="E27" s="2"/>
      <c r="F27" s="44">
        <f>SUM(F18:F26)</f>
        <v>0</v>
      </c>
      <c r="G27" s="2"/>
      <c r="H27" s="2"/>
      <c r="I27" s="44">
        <f>SUM(I18:I26)</f>
        <v>0</v>
      </c>
      <c r="J27" s="2"/>
      <c r="L27" s="2"/>
      <c r="M27" s="44">
        <f>SUM(M18:M26)</f>
        <v>0</v>
      </c>
      <c r="N27" s="2"/>
      <c r="O27" s="2"/>
      <c r="P27" s="2"/>
      <c r="Q27" s="3"/>
      <c r="R27" s="3"/>
      <c r="S27" s="33"/>
      <c r="T27" s="33"/>
    </row>
    <row r="28" spans="1:20" ht="26.65" customHeight="1" x14ac:dyDescent="0.4">
      <c r="A28" s="45" t="s">
        <v>100</v>
      </c>
      <c r="B28" s="2"/>
      <c r="C28" s="2"/>
      <c r="D28" s="2"/>
      <c r="E28" s="2"/>
      <c r="F28" s="2"/>
      <c r="G28" s="2"/>
      <c r="H28" s="2"/>
      <c r="I28" s="2"/>
      <c r="J28" s="2"/>
      <c r="L28" s="2"/>
      <c r="M28" s="2"/>
      <c r="N28" s="2"/>
      <c r="O28" s="2"/>
      <c r="P28" s="2"/>
      <c r="Q28" s="3"/>
      <c r="R28" s="3"/>
      <c r="S28" s="33"/>
      <c r="T28" s="33"/>
    </row>
    <row r="29" spans="1:20" ht="54" x14ac:dyDescent="0.25">
      <c r="A29" s="8" t="str">
        <f t="shared" ref="A29:C29" si="9">A4</f>
        <v>Afvalstroom</v>
      </c>
      <c r="B29" s="8" t="str">
        <f t="shared" si="9"/>
        <v>Huidig type container/frequentie</v>
      </c>
      <c r="C29" s="8" t="str">
        <f t="shared" si="9"/>
        <v>Beschrijving</v>
      </c>
      <c r="D29" s="8" t="str">
        <f t="shared" ref="D29:T29" si="10">D4</f>
        <v>Aantal containers/wagen</v>
      </c>
      <c r="E29" s="8" t="str">
        <f t="shared" si="10"/>
        <v>Huur per container</v>
      </c>
      <c r="F29" s="8" t="str">
        <f t="shared" si="10"/>
        <v>Totaal huur per jaar</v>
      </c>
      <c r="G29" s="8" t="str">
        <f t="shared" si="10"/>
        <v xml:space="preserve">Aantal ritten per jaar </v>
      </c>
      <c r="H29" s="8" t="str">
        <f t="shared" si="10"/>
        <v>Transportkosten per rit</v>
      </c>
      <c r="I29" s="8" t="str">
        <f t="shared" si="10"/>
        <v>Transportkosten per jaar</v>
      </c>
      <c r="J29" s="8" t="str">
        <f t="shared" si="10"/>
        <v>Eenheid:  
kg  of container</v>
      </c>
      <c r="K29" s="8" t="str">
        <f t="shared" si="10"/>
        <v>Aantal eenheden per jaar</v>
      </c>
      <c r="L29" s="8" t="str">
        <f t="shared" si="10"/>
        <v>Afvalverwerkings-kosten per eenheid</v>
      </c>
      <c r="M29" s="8" t="str">
        <f t="shared" si="10"/>
        <v>Afvalverwerkings-kosten per jaar</v>
      </c>
      <c r="N29" s="8" t="str">
        <f t="shared" si="10"/>
        <v>Totaal all-in* per jaar</v>
      </c>
      <c r="O29" s="8" t="str">
        <f t="shared" si="10"/>
        <v>BTW tarief</v>
      </c>
      <c r="P29" s="8" t="str">
        <f t="shared" si="10"/>
        <v xml:space="preserve">Inhoud/afmeting </v>
      </c>
      <c r="Q29" s="8" t="str">
        <f t="shared" si="10"/>
        <v>Frequentie lediging/ wisseling</v>
      </c>
      <c r="R29" s="8" t="str">
        <f t="shared" si="10"/>
        <v>Huidige dagen</v>
      </c>
      <c r="S29" s="8" t="str">
        <f t="shared" si="10"/>
        <v>Levering door inschrijver</v>
      </c>
      <c r="T29" s="8" t="str">
        <f t="shared" si="10"/>
        <v>Aanvullende info</v>
      </c>
    </row>
    <row r="30" spans="1:20" ht="51.75" customHeight="1" x14ac:dyDescent="0.25">
      <c r="A30" s="14" t="s">
        <v>26</v>
      </c>
      <c r="B30" s="13" t="s">
        <v>101</v>
      </c>
      <c r="C30" s="20" t="s">
        <v>189</v>
      </c>
      <c r="D30" s="9">
        <v>14</v>
      </c>
      <c r="E30" s="23"/>
      <c r="F30" s="9">
        <f t="shared" ref="F30:F35" si="11">E30*D30*12</f>
        <v>0</v>
      </c>
      <c r="G30" s="9">
        <v>96</v>
      </c>
      <c r="H30" s="23"/>
      <c r="I30" s="9">
        <f t="shared" ref="I30:I37" si="12">G30*H30</f>
        <v>0</v>
      </c>
      <c r="J30" s="29" t="s">
        <v>28</v>
      </c>
      <c r="K30" s="9">
        <v>35545</v>
      </c>
      <c r="L30" s="23"/>
      <c r="M30" s="9">
        <f t="shared" ref="M30:M37" si="13">K30*L30</f>
        <v>0</v>
      </c>
      <c r="N30" s="9">
        <f t="shared" ref="N30:N37" si="14">F30+I30+M30</f>
        <v>0</v>
      </c>
      <c r="O30" s="23"/>
      <c r="P30" s="9" t="s">
        <v>102</v>
      </c>
      <c r="Q30" s="10" t="s">
        <v>103</v>
      </c>
      <c r="R30" s="10" t="s">
        <v>92</v>
      </c>
      <c r="S30" s="20" t="s">
        <v>104</v>
      </c>
      <c r="T30" s="20" t="s">
        <v>105</v>
      </c>
    </row>
    <row r="31" spans="1:20" ht="54" x14ac:dyDescent="0.25">
      <c r="A31" s="14" t="s">
        <v>83</v>
      </c>
      <c r="B31" s="13" t="s">
        <v>106</v>
      </c>
      <c r="C31" s="20" t="s">
        <v>189</v>
      </c>
      <c r="D31" s="9">
        <v>7</v>
      </c>
      <c r="E31" s="23"/>
      <c r="F31" s="9">
        <f t="shared" si="11"/>
        <v>0</v>
      </c>
      <c r="G31" s="9">
        <v>48</v>
      </c>
      <c r="H31" s="23"/>
      <c r="I31" s="9">
        <f t="shared" si="12"/>
        <v>0</v>
      </c>
      <c r="J31" s="29" t="s">
        <v>28</v>
      </c>
      <c r="K31" s="9">
        <v>2110</v>
      </c>
      <c r="L31" s="23"/>
      <c r="M31" s="9">
        <f t="shared" si="13"/>
        <v>0</v>
      </c>
      <c r="N31" s="9">
        <f t="shared" si="14"/>
        <v>0</v>
      </c>
      <c r="O31" s="23"/>
      <c r="P31" s="9" t="s">
        <v>102</v>
      </c>
      <c r="Q31" s="10" t="s">
        <v>48</v>
      </c>
      <c r="R31" s="10" t="s">
        <v>107</v>
      </c>
      <c r="S31" s="20" t="s">
        <v>104</v>
      </c>
      <c r="T31" s="20" t="s">
        <v>108</v>
      </c>
    </row>
    <row r="32" spans="1:20" ht="54" x14ac:dyDescent="0.25">
      <c r="A32" s="14" t="s">
        <v>45</v>
      </c>
      <c r="B32" s="30" t="s">
        <v>181</v>
      </c>
      <c r="C32" s="20" t="s">
        <v>189</v>
      </c>
      <c r="D32" s="12">
        <v>2</v>
      </c>
      <c r="E32" s="24"/>
      <c r="F32" s="9">
        <f t="shared" si="11"/>
        <v>0</v>
      </c>
      <c r="G32" s="12">
        <v>48</v>
      </c>
      <c r="H32" s="24"/>
      <c r="I32" s="9">
        <f t="shared" si="12"/>
        <v>0</v>
      </c>
      <c r="J32" s="31" t="s">
        <v>47</v>
      </c>
      <c r="K32" s="12">
        <v>96</v>
      </c>
      <c r="L32" s="24"/>
      <c r="M32" s="9">
        <f t="shared" si="13"/>
        <v>0</v>
      </c>
      <c r="N32" s="9">
        <f t="shared" si="14"/>
        <v>0</v>
      </c>
      <c r="O32" s="24"/>
      <c r="P32" s="9" t="s">
        <v>36</v>
      </c>
      <c r="Q32" s="10" t="s">
        <v>48</v>
      </c>
      <c r="R32" s="10" t="s">
        <v>49</v>
      </c>
      <c r="S32" s="20" t="s">
        <v>50</v>
      </c>
      <c r="T32" s="20" t="s">
        <v>108</v>
      </c>
    </row>
    <row r="33" spans="1:20" ht="54" x14ac:dyDescent="0.25">
      <c r="A33" s="52" t="s">
        <v>109</v>
      </c>
      <c r="B33" s="17" t="s">
        <v>110</v>
      </c>
      <c r="C33" s="20" t="s">
        <v>189</v>
      </c>
      <c r="D33" s="9">
        <v>2</v>
      </c>
      <c r="E33" s="23"/>
      <c r="F33" s="9">
        <f t="shared" si="11"/>
        <v>0</v>
      </c>
      <c r="G33" s="9">
        <v>2</v>
      </c>
      <c r="H33" s="23"/>
      <c r="I33" s="9">
        <f t="shared" si="12"/>
        <v>0</v>
      </c>
      <c r="J33" s="31" t="s">
        <v>47</v>
      </c>
      <c r="K33" s="9">
        <v>2</v>
      </c>
      <c r="L33" s="23"/>
      <c r="M33" s="9">
        <f t="shared" si="13"/>
        <v>0</v>
      </c>
      <c r="N33" s="9">
        <f t="shared" si="14"/>
        <v>0</v>
      </c>
      <c r="O33" s="23"/>
      <c r="P33" s="9" t="s">
        <v>72</v>
      </c>
      <c r="Q33" s="10" t="s">
        <v>54</v>
      </c>
      <c r="R33" s="10" t="s">
        <v>92</v>
      </c>
      <c r="S33" s="20" t="s">
        <v>93</v>
      </c>
      <c r="T33" s="20" t="s">
        <v>111</v>
      </c>
    </row>
    <row r="34" spans="1:20" ht="54" x14ac:dyDescent="0.25">
      <c r="A34" s="14" t="s">
        <v>56</v>
      </c>
      <c r="B34" s="13" t="s">
        <v>112</v>
      </c>
      <c r="C34" s="20" t="s">
        <v>189</v>
      </c>
      <c r="D34" s="9">
        <v>4</v>
      </c>
      <c r="E34" s="23"/>
      <c r="F34" s="9">
        <f t="shared" si="11"/>
        <v>0</v>
      </c>
      <c r="G34" s="9">
        <v>48</v>
      </c>
      <c r="H34" s="23"/>
      <c r="I34" s="9">
        <f t="shared" si="12"/>
        <v>0</v>
      </c>
      <c r="J34" s="31" t="s">
        <v>47</v>
      </c>
      <c r="K34" s="9">
        <v>192</v>
      </c>
      <c r="L34" s="23"/>
      <c r="M34" s="9">
        <f t="shared" si="13"/>
        <v>0</v>
      </c>
      <c r="N34" s="9">
        <f t="shared" si="14"/>
        <v>0</v>
      </c>
      <c r="O34" s="23"/>
      <c r="P34" s="9" t="s">
        <v>58</v>
      </c>
      <c r="Q34" s="10" t="s">
        <v>48</v>
      </c>
      <c r="R34" s="10" t="s">
        <v>49</v>
      </c>
      <c r="S34" s="20" t="s">
        <v>60</v>
      </c>
      <c r="T34" s="20" t="s">
        <v>108</v>
      </c>
    </row>
    <row r="35" spans="1:20" ht="54" x14ac:dyDescent="0.25">
      <c r="A35" s="21" t="s">
        <v>61</v>
      </c>
      <c r="B35" s="17" t="s">
        <v>113</v>
      </c>
      <c r="C35" s="20" t="s">
        <v>189</v>
      </c>
      <c r="D35" s="9">
        <v>3</v>
      </c>
      <c r="E35" s="23"/>
      <c r="F35" s="9">
        <f t="shared" si="11"/>
        <v>0</v>
      </c>
      <c r="G35" s="9">
        <v>48</v>
      </c>
      <c r="H35" s="23"/>
      <c r="I35" s="9">
        <f t="shared" si="12"/>
        <v>0</v>
      </c>
      <c r="J35" s="31" t="s">
        <v>47</v>
      </c>
      <c r="K35" s="9">
        <v>144</v>
      </c>
      <c r="L35" s="23"/>
      <c r="M35" s="9">
        <f t="shared" si="13"/>
        <v>0</v>
      </c>
      <c r="N35" s="9">
        <f t="shared" si="14"/>
        <v>0</v>
      </c>
      <c r="O35" s="23"/>
      <c r="P35" s="9" t="s">
        <v>102</v>
      </c>
      <c r="Q35" s="10" t="s">
        <v>48</v>
      </c>
      <c r="R35" s="10" t="s">
        <v>63</v>
      </c>
      <c r="S35" s="20" t="s">
        <v>114</v>
      </c>
      <c r="T35" s="20" t="s">
        <v>108</v>
      </c>
    </row>
    <row r="36" spans="1:20" ht="72" x14ac:dyDescent="0.25">
      <c r="A36" s="14" t="s">
        <v>70</v>
      </c>
      <c r="B36" s="13" t="s">
        <v>115</v>
      </c>
      <c r="C36" s="20" t="s">
        <v>184</v>
      </c>
      <c r="D36" s="9">
        <v>1</v>
      </c>
      <c r="E36" s="9" t="s">
        <v>205</v>
      </c>
      <c r="F36" s="9">
        <v>0</v>
      </c>
      <c r="G36" s="9">
        <v>2</v>
      </c>
      <c r="H36" s="23"/>
      <c r="I36" s="9">
        <f t="shared" si="12"/>
        <v>0</v>
      </c>
      <c r="J36" s="31" t="s">
        <v>28</v>
      </c>
      <c r="K36" s="9">
        <v>50</v>
      </c>
      <c r="L36" s="23"/>
      <c r="M36" s="9">
        <f t="shared" si="13"/>
        <v>0</v>
      </c>
      <c r="N36" s="9">
        <f t="shared" si="14"/>
        <v>0</v>
      </c>
      <c r="O36" s="23"/>
      <c r="P36" s="9" t="s">
        <v>72</v>
      </c>
      <c r="Q36" s="10" t="s">
        <v>54</v>
      </c>
      <c r="R36" s="10" t="s">
        <v>43</v>
      </c>
      <c r="S36" s="20" t="s">
        <v>73</v>
      </c>
      <c r="T36" s="20" t="s">
        <v>69</v>
      </c>
    </row>
    <row r="37" spans="1:20" ht="72" x14ac:dyDescent="0.25">
      <c r="A37" s="14" t="s">
        <v>74</v>
      </c>
      <c r="B37" s="13" t="s">
        <v>116</v>
      </c>
      <c r="C37" s="20" t="s">
        <v>184</v>
      </c>
      <c r="D37" s="9">
        <v>1</v>
      </c>
      <c r="E37" s="9" t="s">
        <v>205</v>
      </c>
      <c r="F37" s="9">
        <v>0</v>
      </c>
      <c r="G37" s="9">
        <v>2</v>
      </c>
      <c r="H37" s="23"/>
      <c r="I37" s="9">
        <f t="shared" si="12"/>
        <v>0</v>
      </c>
      <c r="J37" s="31" t="s">
        <v>28</v>
      </c>
      <c r="K37" s="9">
        <v>100</v>
      </c>
      <c r="L37" s="23"/>
      <c r="M37" s="9">
        <f t="shared" si="13"/>
        <v>0</v>
      </c>
      <c r="N37" s="9">
        <f t="shared" si="14"/>
        <v>0</v>
      </c>
      <c r="O37" s="23"/>
      <c r="P37" s="9" t="s">
        <v>53</v>
      </c>
      <c r="Q37" s="10" t="s">
        <v>54</v>
      </c>
      <c r="R37" s="10" t="s">
        <v>43</v>
      </c>
      <c r="S37" s="20" t="s">
        <v>76</v>
      </c>
      <c r="T37" s="20" t="s">
        <v>69</v>
      </c>
    </row>
    <row r="38" spans="1:20" ht="18" x14ac:dyDescent="0.35">
      <c r="A38" s="1"/>
      <c r="B38" s="2"/>
      <c r="C38" s="40"/>
      <c r="D38" s="40"/>
      <c r="E38" s="40"/>
      <c r="F38" s="41">
        <f>SUM(F30:F37)</f>
        <v>0</v>
      </c>
      <c r="G38" s="40"/>
      <c r="H38" s="40"/>
      <c r="I38" s="41">
        <f>SUM(I30:I37)</f>
        <v>0</v>
      </c>
      <c r="J38" s="40"/>
      <c r="L38" s="40"/>
      <c r="M38" s="41">
        <f>SUM(M30:M37)</f>
        <v>0</v>
      </c>
      <c r="N38" s="40"/>
      <c r="O38" s="40"/>
      <c r="P38" s="40"/>
      <c r="Q38" s="42"/>
      <c r="R38" s="42"/>
      <c r="S38" s="43"/>
      <c r="T38" s="43"/>
    </row>
    <row r="39" spans="1:20" ht="18" x14ac:dyDescent="0.35">
      <c r="A39" s="5" t="s">
        <v>117</v>
      </c>
      <c r="B39" s="1"/>
      <c r="C39" s="2"/>
      <c r="D39" s="2"/>
      <c r="E39" s="2"/>
      <c r="F39" s="2"/>
      <c r="G39" s="2"/>
      <c r="H39" s="2"/>
      <c r="I39" s="2"/>
      <c r="J39" s="2"/>
      <c r="L39" s="2"/>
      <c r="M39" s="2"/>
      <c r="N39" s="2"/>
      <c r="O39" s="2"/>
      <c r="P39" s="2"/>
      <c r="Q39" s="3"/>
      <c r="R39" s="3"/>
      <c r="S39" s="33"/>
      <c r="T39" s="33"/>
    </row>
    <row r="40" spans="1:20" x14ac:dyDescent="0.25">
      <c r="R40" s="22"/>
      <c r="T40" s="35"/>
    </row>
    <row r="41" spans="1:20" ht="18" x14ac:dyDescent="0.35">
      <c r="A41" s="5" t="s">
        <v>7</v>
      </c>
      <c r="B41" s="1"/>
      <c r="L41" s="66"/>
      <c r="M41" s="66"/>
      <c r="R41" s="22"/>
      <c r="T41" s="35"/>
    </row>
    <row r="42" spans="1:20" ht="68.25" customHeight="1" x14ac:dyDescent="0.25">
      <c r="A42" s="6" t="s">
        <v>8</v>
      </c>
      <c r="B42" s="8" t="s">
        <v>9</v>
      </c>
      <c r="C42" s="8" t="s">
        <v>10</v>
      </c>
      <c r="D42" s="8" t="str">
        <f>D4</f>
        <v>Aantal containers/wagen</v>
      </c>
      <c r="E42" s="8" t="s">
        <v>118</v>
      </c>
      <c r="F42" s="8" t="str">
        <f>F4</f>
        <v>Totaal huur per jaar</v>
      </c>
      <c r="G42" s="8" t="str">
        <f>G4</f>
        <v xml:space="preserve">Aantal ritten per jaar </v>
      </c>
      <c r="H42" s="8" t="str">
        <f>H4</f>
        <v>Transportkosten per rit</v>
      </c>
      <c r="I42" s="8" t="str">
        <f t="shared" ref="I42:K42" si="15">I4</f>
        <v>Transportkosten per jaar</v>
      </c>
      <c r="J42" s="8" t="str">
        <f t="shared" si="15"/>
        <v>Eenheid:  
kg  of container</v>
      </c>
      <c r="K42" s="8" t="str">
        <f t="shared" si="15"/>
        <v>Aantal eenheden per jaar</v>
      </c>
      <c r="L42" s="65" t="str">
        <f>L4</f>
        <v>Afvalverwerkings-kosten per eenheid</v>
      </c>
      <c r="M42" s="65" t="str">
        <f>M4</f>
        <v>Afvalverwerkings-kosten per jaar</v>
      </c>
      <c r="N42" s="8" t="s">
        <v>19</v>
      </c>
      <c r="O42" s="8" t="s">
        <v>20</v>
      </c>
      <c r="P42" s="7" t="s">
        <v>21</v>
      </c>
      <c r="Q42" s="8" t="s">
        <v>119</v>
      </c>
      <c r="R42" s="8" t="s">
        <v>23</v>
      </c>
      <c r="S42" s="34" t="s">
        <v>24</v>
      </c>
      <c r="T42" s="34" t="s">
        <v>25</v>
      </c>
    </row>
    <row r="43" spans="1:20" ht="90" customHeight="1" x14ac:dyDescent="0.25">
      <c r="A43" s="14" t="s">
        <v>120</v>
      </c>
      <c r="B43" s="13" t="s">
        <v>121</v>
      </c>
      <c r="C43" s="20" t="s">
        <v>193</v>
      </c>
      <c r="D43" s="9">
        <v>20</v>
      </c>
      <c r="E43" s="23"/>
      <c r="F43" s="9">
        <f>D43*E43*14</f>
        <v>0</v>
      </c>
      <c r="G43" s="9">
        <v>1</v>
      </c>
      <c r="H43" s="23"/>
      <c r="I43" s="9">
        <f>D43*H43</f>
        <v>0</v>
      </c>
      <c r="J43" s="12" t="s">
        <v>28</v>
      </c>
      <c r="K43" s="9">
        <f>(20*660)/1000*250</f>
        <v>3300</v>
      </c>
      <c r="L43" s="23"/>
      <c r="M43" s="9">
        <f t="shared" ref="M43:M45" si="16">K43*L43</f>
        <v>0</v>
      </c>
      <c r="N43" s="9">
        <f>F43+I43+M43</f>
        <v>0</v>
      </c>
      <c r="O43" s="64"/>
      <c r="P43" s="9" t="s">
        <v>102</v>
      </c>
      <c r="Q43" s="10" t="s">
        <v>122</v>
      </c>
      <c r="R43" s="10" t="s">
        <v>43</v>
      </c>
      <c r="S43" s="20" t="s">
        <v>123</v>
      </c>
      <c r="T43" s="20" t="s">
        <v>33</v>
      </c>
    </row>
    <row r="44" spans="1:20" ht="89.25" customHeight="1" x14ac:dyDescent="0.25">
      <c r="A44" s="14" t="s">
        <v>120</v>
      </c>
      <c r="B44" s="13" t="s">
        <v>124</v>
      </c>
      <c r="C44" s="20" t="s">
        <v>193</v>
      </c>
      <c r="D44" s="9">
        <v>40</v>
      </c>
      <c r="E44" s="23"/>
      <c r="F44" s="9">
        <f>D44*E44*14</f>
        <v>0</v>
      </c>
      <c r="G44" s="9">
        <v>1</v>
      </c>
      <c r="H44" s="23"/>
      <c r="I44" s="9">
        <f t="shared" ref="I44:I45" si="17">D44*H44</f>
        <v>0</v>
      </c>
      <c r="J44" s="12" t="s">
        <v>28</v>
      </c>
      <c r="K44" s="9">
        <f>(40*660)/1000*250</f>
        <v>6600</v>
      </c>
      <c r="L44" s="23"/>
      <c r="M44" s="9">
        <f t="shared" si="16"/>
        <v>0</v>
      </c>
      <c r="N44" s="9">
        <f>F44+I44+M44</f>
        <v>0</v>
      </c>
      <c r="O44" s="64"/>
      <c r="P44" s="9" t="s">
        <v>102</v>
      </c>
      <c r="Q44" s="10" t="s">
        <v>125</v>
      </c>
      <c r="R44" s="10" t="s">
        <v>43</v>
      </c>
      <c r="S44" s="20" t="s">
        <v>123</v>
      </c>
      <c r="T44" s="20" t="s">
        <v>33</v>
      </c>
    </row>
    <row r="45" spans="1:20" ht="110.25" customHeight="1" x14ac:dyDescent="0.25">
      <c r="A45" s="14" t="s">
        <v>120</v>
      </c>
      <c r="B45" s="13" t="s">
        <v>126</v>
      </c>
      <c r="C45" s="20" t="s">
        <v>185</v>
      </c>
      <c r="D45" s="9">
        <v>2</v>
      </c>
      <c r="E45" s="23"/>
      <c r="F45" s="9">
        <f>D45*E45</f>
        <v>0</v>
      </c>
      <c r="G45" s="9">
        <v>2</v>
      </c>
      <c r="H45" s="23"/>
      <c r="I45" s="9">
        <f t="shared" si="17"/>
        <v>0</v>
      </c>
      <c r="J45" s="31" t="s">
        <v>28</v>
      </c>
      <c r="K45" s="9">
        <v>7380</v>
      </c>
      <c r="L45" s="23"/>
      <c r="M45" s="9">
        <f t="shared" si="16"/>
        <v>0</v>
      </c>
      <c r="N45" s="9">
        <f>F45+I45+M45</f>
        <v>0</v>
      </c>
      <c r="O45" s="64"/>
      <c r="P45" s="9" t="s">
        <v>35</v>
      </c>
      <c r="Q45" s="10" t="s">
        <v>127</v>
      </c>
      <c r="R45" s="10" t="s">
        <v>128</v>
      </c>
      <c r="S45" s="20" t="s">
        <v>129</v>
      </c>
      <c r="T45" s="20" t="s">
        <v>130</v>
      </c>
    </row>
    <row r="46" spans="1:20" ht="20.25" customHeight="1" x14ac:dyDescent="0.25">
      <c r="A46" s="16"/>
      <c r="B46" s="18"/>
      <c r="C46" s="18"/>
      <c r="D46" s="2"/>
      <c r="E46" s="2"/>
      <c r="F46" s="39">
        <f>SUM(F43:F45)</f>
        <v>0</v>
      </c>
      <c r="G46" s="2"/>
      <c r="H46" s="2"/>
      <c r="I46" s="39">
        <f>SUM(I43:I45)</f>
        <v>0</v>
      </c>
      <c r="J46" s="2"/>
      <c r="L46" s="2"/>
      <c r="M46" s="39">
        <f>SUM(M43:M45)</f>
        <v>0</v>
      </c>
      <c r="N46" s="2"/>
      <c r="S46"/>
      <c r="T46"/>
    </row>
    <row r="47" spans="1:20" ht="15.75" customHeight="1" x14ac:dyDescent="0.35">
      <c r="A47" s="5" t="s">
        <v>100</v>
      </c>
      <c r="B47" s="17"/>
      <c r="C47" s="11"/>
      <c r="D47" s="2"/>
      <c r="E47" s="2"/>
      <c r="F47" s="2"/>
      <c r="G47" s="2"/>
      <c r="H47" s="2"/>
      <c r="I47" s="2"/>
      <c r="J47" s="2"/>
      <c r="L47" s="2"/>
      <c r="M47" s="2"/>
      <c r="N47" s="19"/>
      <c r="S47"/>
      <c r="T47"/>
    </row>
    <row r="48" spans="1:20" ht="74.25" customHeight="1" x14ac:dyDescent="0.25">
      <c r="A48" s="6" t="s">
        <v>8</v>
      </c>
      <c r="B48" s="8" t="s">
        <v>9</v>
      </c>
      <c r="C48" s="8" t="s">
        <v>10</v>
      </c>
      <c r="D48" s="8" t="str">
        <f>D4</f>
        <v>Aantal containers/wagen</v>
      </c>
      <c r="E48" s="8" t="s">
        <v>118</v>
      </c>
      <c r="F48" s="8" t="str">
        <f>F42</f>
        <v>Totaal huur per jaar</v>
      </c>
      <c r="G48" s="8" t="str">
        <f t="shared" ref="G48:N48" si="18">G42</f>
        <v xml:space="preserve">Aantal ritten per jaar </v>
      </c>
      <c r="H48" s="8" t="str">
        <f t="shared" si="18"/>
        <v>Transportkosten per rit</v>
      </c>
      <c r="I48" s="8" t="str">
        <f t="shared" si="18"/>
        <v>Transportkosten per jaar</v>
      </c>
      <c r="J48" s="8" t="str">
        <f t="shared" si="18"/>
        <v>Eenheid:  
kg  of container</v>
      </c>
      <c r="K48" s="8" t="str">
        <f t="shared" si="18"/>
        <v>Aantal eenheden per jaar</v>
      </c>
      <c r="L48" s="8" t="str">
        <f t="shared" si="18"/>
        <v>Afvalverwerkings-kosten per eenheid</v>
      </c>
      <c r="M48" s="8" t="str">
        <f t="shared" si="18"/>
        <v>Afvalverwerkings-kosten per jaar</v>
      </c>
      <c r="N48" s="8" t="str">
        <f t="shared" si="18"/>
        <v>Totaal all-in* per jaar</v>
      </c>
      <c r="O48" s="8" t="s">
        <v>20</v>
      </c>
      <c r="P48" s="7" t="s">
        <v>21</v>
      </c>
      <c r="Q48" s="8" t="s">
        <v>22</v>
      </c>
      <c r="R48" s="8" t="s">
        <v>23</v>
      </c>
      <c r="S48" s="34" t="s">
        <v>24</v>
      </c>
      <c r="T48" s="34" t="s">
        <v>25</v>
      </c>
    </row>
    <row r="49" spans="1:20" ht="74.25" customHeight="1" x14ac:dyDescent="0.25">
      <c r="A49" s="14" t="s">
        <v>120</v>
      </c>
      <c r="B49" s="13" t="s">
        <v>131</v>
      </c>
      <c r="C49" s="20" t="s">
        <v>186</v>
      </c>
      <c r="D49" s="9">
        <v>2</v>
      </c>
      <c r="E49" s="23"/>
      <c r="F49" s="9">
        <f>D49*E49*14</f>
        <v>0</v>
      </c>
      <c r="G49" s="9">
        <v>2</v>
      </c>
      <c r="H49" s="23"/>
      <c r="I49" s="9">
        <f>D49*H49</f>
        <v>0</v>
      </c>
      <c r="J49" s="12" t="s">
        <v>28</v>
      </c>
      <c r="K49" s="9">
        <f>(40*2)*250</f>
        <v>20000</v>
      </c>
      <c r="L49" s="23"/>
      <c r="M49" s="9">
        <f t="shared" ref="M49" si="19">K49*L49</f>
        <v>0</v>
      </c>
      <c r="N49" s="9">
        <f>F49+I49+M49</f>
        <v>0</v>
      </c>
      <c r="O49" s="64"/>
      <c r="P49" s="9" t="s">
        <v>132</v>
      </c>
      <c r="Q49" s="10" t="s">
        <v>127</v>
      </c>
      <c r="R49" s="10" t="s">
        <v>128</v>
      </c>
      <c r="S49" s="20" t="s">
        <v>133</v>
      </c>
      <c r="T49" s="20" t="s">
        <v>134</v>
      </c>
    </row>
    <row r="50" spans="1:20" ht="24" customHeight="1" x14ac:dyDescent="0.25">
      <c r="A50" s="16"/>
      <c r="B50" s="18"/>
      <c r="C50" s="18"/>
      <c r="D50" s="2"/>
      <c r="E50" s="2"/>
      <c r="F50" s="39"/>
      <c r="G50" s="2"/>
      <c r="H50" s="2"/>
      <c r="I50" s="39"/>
      <c r="J50" s="2"/>
      <c r="L50" s="2"/>
      <c r="M50" s="2"/>
      <c r="N50" s="2"/>
      <c r="S50"/>
      <c r="T50"/>
    </row>
    <row r="51" spans="1:20" ht="18.75" customHeight="1" x14ac:dyDescent="0.35">
      <c r="A51" s="5" t="s">
        <v>135</v>
      </c>
      <c r="B51" s="18"/>
      <c r="C51" s="18"/>
      <c r="D51" s="2"/>
      <c r="E51" s="2"/>
      <c r="F51" s="2"/>
      <c r="G51" s="2"/>
      <c r="H51" s="2"/>
      <c r="I51" s="2"/>
      <c r="J51" s="2"/>
      <c r="L51" s="2"/>
      <c r="M51" s="2"/>
      <c r="N51" s="19"/>
      <c r="S51"/>
      <c r="T51"/>
    </row>
    <row r="52" spans="1:20" ht="74.25" customHeight="1" x14ac:dyDescent="0.25">
      <c r="A52" s="6" t="s">
        <v>8</v>
      </c>
      <c r="B52" s="8" t="s">
        <v>9</v>
      </c>
      <c r="C52" s="8" t="s">
        <v>10</v>
      </c>
      <c r="D52" s="8" t="str">
        <f>D4</f>
        <v>Aantal containers/wagen</v>
      </c>
      <c r="E52" s="8" t="str">
        <f>E4</f>
        <v>Huur per container</v>
      </c>
      <c r="F52" s="8" t="str">
        <f t="shared" ref="F52:M52" si="20">F4</f>
        <v>Totaal huur per jaar</v>
      </c>
      <c r="G52" s="8" t="str">
        <f t="shared" si="20"/>
        <v xml:space="preserve">Aantal ritten per jaar </v>
      </c>
      <c r="H52" s="8" t="str">
        <f t="shared" si="20"/>
        <v>Transportkosten per rit</v>
      </c>
      <c r="I52" s="8" t="str">
        <f t="shared" si="20"/>
        <v>Transportkosten per jaar</v>
      </c>
      <c r="J52" s="8" t="str">
        <f t="shared" si="20"/>
        <v>Eenheid:  
kg  of container</v>
      </c>
      <c r="K52" s="8" t="str">
        <f t="shared" si="20"/>
        <v>Aantal eenheden per jaar</v>
      </c>
      <c r="L52" s="8" t="str">
        <f t="shared" si="20"/>
        <v>Afvalverwerkings-kosten per eenheid</v>
      </c>
      <c r="M52" s="8" t="str">
        <f t="shared" si="20"/>
        <v>Afvalverwerkings-kosten per jaar</v>
      </c>
      <c r="N52" s="8" t="s">
        <v>19</v>
      </c>
      <c r="O52" s="8" t="s">
        <v>20</v>
      </c>
      <c r="P52" s="7" t="s">
        <v>21</v>
      </c>
      <c r="Q52" s="8" t="s">
        <v>22</v>
      </c>
      <c r="R52" s="8" t="s">
        <v>23</v>
      </c>
      <c r="S52" s="34" t="s">
        <v>24</v>
      </c>
      <c r="T52" s="34" t="s">
        <v>25</v>
      </c>
    </row>
    <row r="53" spans="1:20" ht="58.5" customHeight="1" x14ac:dyDescent="0.25">
      <c r="A53" s="14" t="s">
        <v>120</v>
      </c>
      <c r="B53" s="13" t="s">
        <v>136</v>
      </c>
      <c r="C53" s="20" t="s">
        <v>189</v>
      </c>
      <c r="D53" s="9">
        <v>1</v>
      </c>
      <c r="E53" s="23"/>
      <c r="F53" s="9">
        <f>D53*E53</f>
        <v>0</v>
      </c>
      <c r="G53" s="9">
        <v>1</v>
      </c>
      <c r="H53" s="23"/>
      <c r="I53" s="9">
        <f t="shared" ref="I53:I56" si="21">G53*H53</f>
        <v>0</v>
      </c>
      <c r="J53" s="12" t="s">
        <v>28</v>
      </c>
      <c r="K53" s="9">
        <f>10*250</f>
        <v>2500</v>
      </c>
      <c r="L53" s="23"/>
      <c r="M53" s="9">
        <f t="shared" ref="M53:M56" si="22">K53*L53</f>
        <v>0</v>
      </c>
      <c r="N53" s="9">
        <f>F53+I53+M53</f>
        <v>0</v>
      </c>
      <c r="O53" s="64"/>
      <c r="P53" s="9" t="s">
        <v>137</v>
      </c>
      <c r="Q53" s="10" t="s">
        <v>54</v>
      </c>
      <c r="R53" s="10" t="s">
        <v>43</v>
      </c>
      <c r="S53" s="20" t="s">
        <v>138</v>
      </c>
      <c r="T53" s="20" t="s">
        <v>134</v>
      </c>
    </row>
    <row r="54" spans="1:20" ht="58.5" customHeight="1" x14ac:dyDescent="0.25">
      <c r="A54" s="14" t="s">
        <v>120</v>
      </c>
      <c r="B54" s="13" t="s">
        <v>139</v>
      </c>
      <c r="C54" s="20" t="s">
        <v>189</v>
      </c>
      <c r="D54" s="9">
        <v>1</v>
      </c>
      <c r="E54" s="23"/>
      <c r="F54" s="9">
        <f t="shared" ref="F54:F56" si="23">D54*E54</f>
        <v>0</v>
      </c>
      <c r="G54" s="9">
        <v>1</v>
      </c>
      <c r="H54" s="23"/>
      <c r="I54" s="9">
        <f t="shared" si="21"/>
        <v>0</v>
      </c>
      <c r="J54" s="12" t="s">
        <v>28</v>
      </c>
      <c r="K54" s="9">
        <f>20*250</f>
        <v>5000</v>
      </c>
      <c r="L54" s="23"/>
      <c r="M54" s="9">
        <f t="shared" si="22"/>
        <v>0</v>
      </c>
      <c r="N54" s="9">
        <f>F54+I54+M54</f>
        <v>0</v>
      </c>
      <c r="O54" s="64"/>
      <c r="P54" s="9" t="s">
        <v>140</v>
      </c>
      <c r="Q54" s="10" t="s">
        <v>54</v>
      </c>
      <c r="R54" s="10" t="s">
        <v>43</v>
      </c>
      <c r="S54" s="20" t="s">
        <v>138</v>
      </c>
      <c r="T54" s="20" t="s">
        <v>134</v>
      </c>
    </row>
    <row r="55" spans="1:20" ht="58.5" customHeight="1" x14ac:dyDescent="0.25">
      <c r="A55" s="14" t="s">
        <v>120</v>
      </c>
      <c r="B55" s="13" t="s">
        <v>141</v>
      </c>
      <c r="C55" s="20" t="s">
        <v>189</v>
      </c>
      <c r="D55" s="9">
        <v>1</v>
      </c>
      <c r="E55" s="23"/>
      <c r="F55" s="9">
        <f t="shared" si="23"/>
        <v>0</v>
      </c>
      <c r="G55" s="9">
        <v>1</v>
      </c>
      <c r="H55" s="23"/>
      <c r="I55" s="9">
        <f t="shared" si="21"/>
        <v>0</v>
      </c>
      <c r="J55" s="12" t="s">
        <v>28</v>
      </c>
      <c r="K55" s="9">
        <f>30*250</f>
        <v>7500</v>
      </c>
      <c r="L55" s="23"/>
      <c r="M55" s="9">
        <f t="shared" si="22"/>
        <v>0</v>
      </c>
      <c r="N55" s="9">
        <f>F55+I55+M55</f>
        <v>0</v>
      </c>
      <c r="O55" s="64"/>
      <c r="P55" s="9" t="s">
        <v>142</v>
      </c>
      <c r="Q55" s="10" t="s">
        <v>54</v>
      </c>
      <c r="R55" s="10" t="s">
        <v>43</v>
      </c>
      <c r="S55" s="20" t="s">
        <v>143</v>
      </c>
      <c r="T55" s="20" t="s">
        <v>134</v>
      </c>
    </row>
    <row r="56" spans="1:20" ht="58.5" customHeight="1" x14ac:dyDescent="0.25">
      <c r="A56" s="14" t="s">
        <v>120</v>
      </c>
      <c r="B56" s="13" t="s">
        <v>144</v>
      </c>
      <c r="C56" s="20" t="s">
        <v>189</v>
      </c>
      <c r="D56" s="9">
        <v>1</v>
      </c>
      <c r="E56" s="23"/>
      <c r="F56" s="9">
        <f t="shared" si="23"/>
        <v>0</v>
      </c>
      <c r="G56" s="9">
        <v>1</v>
      </c>
      <c r="H56" s="23"/>
      <c r="I56" s="9">
        <f t="shared" si="21"/>
        <v>0</v>
      </c>
      <c r="J56" s="12" t="s">
        <v>28</v>
      </c>
      <c r="K56" s="9">
        <f>40*250</f>
        <v>10000</v>
      </c>
      <c r="L56" s="23"/>
      <c r="M56" s="9">
        <f t="shared" si="22"/>
        <v>0</v>
      </c>
      <c r="N56" s="9">
        <f>F56+I56+M56</f>
        <v>0</v>
      </c>
      <c r="O56" s="64"/>
      <c r="P56" s="9" t="s">
        <v>132</v>
      </c>
      <c r="Q56" s="10" t="s">
        <v>54</v>
      </c>
      <c r="R56" s="10" t="s">
        <v>43</v>
      </c>
      <c r="S56" s="20" t="s">
        <v>138</v>
      </c>
      <c r="T56" s="20" t="s">
        <v>134</v>
      </c>
    </row>
    <row r="57" spans="1:20" ht="24.6" customHeight="1" thickBot="1" x14ac:dyDescent="0.3">
      <c r="D57" s="2"/>
      <c r="E57" s="2"/>
      <c r="F57" s="39">
        <f>SUM(F53:F56)</f>
        <v>0</v>
      </c>
      <c r="G57" s="2"/>
      <c r="H57" s="2"/>
      <c r="I57" s="39">
        <f>SUM(I53:I56)</f>
        <v>0</v>
      </c>
      <c r="J57" s="2"/>
      <c r="L57" s="2"/>
      <c r="M57" s="39">
        <f>SUM(M53:M56)</f>
        <v>0</v>
      </c>
      <c r="N57" s="2"/>
      <c r="T57" s="75"/>
    </row>
    <row r="58" spans="1:20" ht="37.5" x14ac:dyDescent="0.3">
      <c r="A58" s="27" t="s">
        <v>145</v>
      </c>
      <c r="B58" s="100"/>
      <c r="C58" s="101"/>
      <c r="D58" s="101"/>
      <c r="E58" s="102"/>
    </row>
    <row r="59" spans="1:20" ht="56.25" x14ac:dyDescent="0.25">
      <c r="A59" s="28" t="s">
        <v>146</v>
      </c>
      <c r="B59" s="103"/>
      <c r="C59" s="104"/>
      <c r="D59" s="104"/>
      <c r="E59" s="105"/>
    </row>
    <row r="60" spans="1:20" ht="18.75" x14ac:dyDescent="0.25">
      <c r="A60" s="28" t="s">
        <v>147</v>
      </c>
      <c r="B60" s="103"/>
      <c r="C60" s="104"/>
      <c r="D60" s="104"/>
      <c r="E60" s="105"/>
      <c r="L60" s="15"/>
      <c r="M60" s="15"/>
    </row>
    <row r="61" spans="1:20" ht="18.75" x14ac:dyDescent="0.25">
      <c r="A61" s="28" t="s">
        <v>148</v>
      </c>
      <c r="B61" s="103"/>
      <c r="C61" s="104"/>
      <c r="D61" s="104"/>
      <c r="E61" s="105"/>
      <c r="L61" s="15"/>
      <c r="M61" s="15"/>
    </row>
    <row r="62" spans="1:20" x14ac:dyDescent="0.25">
      <c r="A62" s="88" t="s">
        <v>149</v>
      </c>
      <c r="B62" s="91"/>
      <c r="C62" s="92"/>
      <c r="D62" s="92"/>
      <c r="E62" s="93"/>
    </row>
    <row r="63" spans="1:20" x14ac:dyDescent="0.25">
      <c r="A63" s="89"/>
      <c r="B63" s="94"/>
      <c r="C63" s="95"/>
      <c r="D63" s="95"/>
      <c r="E63" s="96"/>
    </row>
    <row r="64" spans="1:20" x14ac:dyDescent="0.25">
      <c r="A64" s="89"/>
      <c r="B64" s="94"/>
      <c r="C64" s="95"/>
      <c r="D64" s="95"/>
      <c r="E64" s="96"/>
    </row>
    <row r="65" spans="1:20" ht="15.75" thickBot="1" x14ac:dyDescent="0.3">
      <c r="A65" s="90"/>
      <c r="B65" s="97"/>
      <c r="C65" s="98"/>
      <c r="D65" s="98"/>
      <c r="E65" s="99"/>
    </row>
    <row r="67" spans="1:20" ht="24" customHeight="1" x14ac:dyDescent="0.3">
      <c r="A67" s="61" t="s">
        <v>150</v>
      </c>
      <c r="B67" s="60"/>
      <c r="C67" s="60"/>
      <c r="D67" s="60"/>
      <c r="E67" s="60"/>
      <c r="F67" s="60"/>
    </row>
    <row r="68" spans="1:20" x14ac:dyDescent="0.25">
      <c r="A68" s="60" t="s">
        <v>151</v>
      </c>
      <c r="B68" s="60" t="s">
        <v>152</v>
      </c>
      <c r="C68" s="60"/>
      <c r="D68" s="60"/>
      <c r="E68" s="60"/>
      <c r="F68" s="60"/>
      <c r="S68"/>
      <c r="T68"/>
    </row>
    <row r="69" spans="1:20" ht="15.75" customHeight="1" x14ac:dyDescent="0.25">
      <c r="A69" s="60" t="s">
        <v>153</v>
      </c>
      <c r="B69" s="106" t="s">
        <v>203</v>
      </c>
      <c r="C69" s="106"/>
      <c r="D69" s="106"/>
      <c r="E69" s="106"/>
      <c r="F69" s="106"/>
      <c r="S69"/>
      <c r="T69"/>
    </row>
    <row r="70" spans="1:20" x14ac:dyDescent="0.25">
      <c r="A70" s="60" t="s">
        <v>154</v>
      </c>
      <c r="B70" s="60" t="s">
        <v>155</v>
      </c>
      <c r="C70" s="60"/>
      <c r="D70" s="60"/>
      <c r="E70" s="60"/>
      <c r="F70" s="60"/>
      <c r="S70"/>
      <c r="T70"/>
    </row>
    <row r="71" spans="1:20" x14ac:dyDescent="0.25">
      <c r="A71" s="60" t="s">
        <v>156</v>
      </c>
      <c r="B71" s="60" t="s">
        <v>157</v>
      </c>
      <c r="C71" s="60"/>
      <c r="D71" s="60"/>
      <c r="E71" s="60"/>
      <c r="F71" s="60"/>
      <c r="S71"/>
      <c r="T71"/>
    </row>
    <row r="72" spans="1:20" x14ac:dyDescent="0.25">
      <c r="A72" s="60" t="s">
        <v>158</v>
      </c>
      <c r="B72" s="60" t="s">
        <v>159</v>
      </c>
      <c r="C72" s="60"/>
      <c r="D72" s="60"/>
      <c r="E72" s="60"/>
      <c r="F72" s="60"/>
      <c r="S72"/>
      <c r="T72"/>
    </row>
    <row r="73" spans="1:20" x14ac:dyDescent="0.25">
      <c r="A73" s="60" t="s">
        <v>160</v>
      </c>
      <c r="B73" s="60" t="s">
        <v>161</v>
      </c>
      <c r="C73" s="60"/>
      <c r="D73" s="60"/>
      <c r="E73" s="60"/>
      <c r="F73" s="60"/>
      <c r="S73"/>
      <c r="T73"/>
    </row>
    <row r="74" spans="1:20" x14ac:dyDescent="0.25">
      <c r="A74" s="60"/>
      <c r="B74" s="60" t="s">
        <v>162</v>
      </c>
      <c r="C74" s="60"/>
      <c r="D74" s="60"/>
      <c r="E74" s="60"/>
      <c r="F74" s="60"/>
      <c r="S74"/>
      <c r="T74"/>
    </row>
    <row r="75" spans="1:20" x14ac:dyDescent="0.25">
      <c r="A75" s="60"/>
      <c r="B75" s="60"/>
      <c r="C75" s="60"/>
      <c r="D75" s="60"/>
      <c r="E75" s="60"/>
      <c r="F75" s="60"/>
      <c r="S75"/>
      <c r="T75"/>
    </row>
    <row r="76" spans="1:20" x14ac:dyDescent="0.25">
      <c r="A76" s="60"/>
      <c r="B76" s="60" t="s">
        <v>163</v>
      </c>
      <c r="C76" s="60"/>
      <c r="D76" s="60"/>
      <c r="E76" s="60"/>
      <c r="F76" s="60"/>
      <c r="S76"/>
      <c r="T76"/>
    </row>
    <row r="77" spans="1:20" x14ac:dyDescent="0.25">
      <c r="A77" s="60"/>
      <c r="B77" s="60" t="s">
        <v>164</v>
      </c>
      <c r="C77" s="60"/>
      <c r="D77" s="60"/>
      <c r="E77" s="60"/>
      <c r="F77" s="60"/>
      <c r="S77"/>
      <c r="T77"/>
    </row>
    <row r="78" spans="1:20" x14ac:dyDescent="0.25">
      <c r="A78" s="60"/>
      <c r="B78" s="60" t="s">
        <v>165</v>
      </c>
      <c r="C78" s="60"/>
      <c r="D78" s="60"/>
      <c r="E78" s="60"/>
      <c r="F78" s="60"/>
      <c r="S78"/>
      <c r="T78"/>
    </row>
    <row r="79" spans="1:20" x14ac:dyDescent="0.25">
      <c r="A79" s="60"/>
      <c r="B79" s="60" t="s">
        <v>166</v>
      </c>
      <c r="C79" s="60"/>
      <c r="D79" s="60"/>
      <c r="E79" s="60"/>
      <c r="F79" s="60"/>
      <c r="S79"/>
      <c r="T79"/>
    </row>
    <row r="80" spans="1:20" x14ac:dyDescent="0.25">
      <c r="A80" s="60"/>
      <c r="B80" s="60"/>
      <c r="C80" s="60"/>
      <c r="D80" s="60"/>
      <c r="E80" s="60"/>
      <c r="F80" s="60"/>
      <c r="S80"/>
      <c r="T80"/>
    </row>
    <row r="81" spans="1:20" x14ac:dyDescent="0.25">
      <c r="A81" s="60"/>
      <c r="B81" s="60" t="s">
        <v>167</v>
      </c>
      <c r="C81" s="60"/>
      <c r="D81" s="60"/>
      <c r="E81" s="60"/>
      <c r="F81" s="60"/>
      <c r="S81"/>
      <c r="T81"/>
    </row>
    <row r="82" spans="1:20" x14ac:dyDescent="0.25">
      <c r="A82" s="60"/>
      <c r="B82" s="60" t="s">
        <v>168</v>
      </c>
      <c r="C82" s="60"/>
      <c r="D82" s="60"/>
      <c r="E82" s="60"/>
      <c r="F82" s="60"/>
      <c r="S82"/>
      <c r="T82"/>
    </row>
    <row r="83" spans="1:20" x14ac:dyDescent="0.25">
      <c r="A83" s="60"/>
      <c r="B83" s="60" t="s">
        <v>169</v>
      </c>
      <c r="C83" s="60"/>
      <c r="D83" s="60"/>
      <c r="E83" s="60"/>
      <c r="F83" s="60"/>
      <c r="S83"/>
      <c r="T83"/>
    </row>
    <row r="84" spans="1:20" x14ac:dyDescent="0.25">
      <c r="A84" s="60"/>
      <c r="B84" s="60" t="s">
        <v>170</v>
      </c>
      <c r="C84" s="60"/>
      <c r="D84" s="60"/>
      <c r="E84" s="60"/>
      <c r="F84" s="60"/>
      <c r="S84"/>
      <c r="T84"/>
    </row>
    <row r="85" spans="1:20" x14ac:dyDescent="0.25">
      <c r="A85" s="60"/>
      <c r="B85" s="60" t="s">
        <v>171</v>
      </c>
      <c r="C85" s="60"/>
      <c r="D85" s="60"/>
      <c r="E85" s="60"/>
      <c r="F85" s="60"/>
      <c r="S85"/>
      <c r="T85"/>
    </row>
    <row r="86" spans="1:20" x14ac:dyDescent="0.25">
      <c r="A86" s="60"/>
      <c r="B86" s="60" t="s">
        <v>172</v>
      </c>
      <c r="C86" s="60"/>
      <c r="D86" s="60"/>
      <c r="E86" s="60"/>
      <c r="F86" s="60"/>
      <c r="S86"/>
      <c r="T86"/>
    </row>
    <row r="87" spans="1:20" x14ac:dyDescent="0.25">
      <c r="A87" s="60"/>
      <c r="B87" s="60"/>
      <c r="C87" s="60"/>
      <c r="D87" s="60"/>
      <c r="E87" s="60"/>
      <c r="F87" s="60"/>
      <c r="S87"/>
      <c r="T87"/>
    </row>
    <row r="88" spans="1:20" x14ac:dyDescent="0.25">
      <c r="A88" s="60"/>
      <c r="B88" s="60" t="s">
        <v>173</v>
      </c>
      <c r="C88" s="60"/>
      <c r="D88" s="60"/>
      <c r="E88" s="60"/>
      <c r="F88" s="60"/>
      <c r="S88"/>
      <c r="T88"/>
    </row>
    <row r="89" spans="1:20" x14ac:dyDescent="0.25">
      <c r="A89" s="60"/>
      <c r="B89" s="60" t="s">
        <v>174</v>
      </c>
      <c r="C89" s="60"/>
      <c r="D89" s="60"/>
      <c r="E89" s="60"/>
      <c r="F89" s="60"/>
      <c r="S89"/>
      <c r="T89"/>
    </row>
    <row r="90" spans="1:20" x14ac:dyDescent="0.25">
      <c r="A90" s="60"/>
      <c r="B90" s="60" t="s">
        <v>175</v>
      </c>
      <c r="C90" s="60"/>
      <c r="D90" s="60"/>
      <c r="E90" s="60"/>
      <c r="F90" s="60"/>
      <c r="S90"/>
      <c r="T90"/>
    </row>
    <row r="91" spans="1:20" x14ac:dyDescent="0.25">
      <c r="A91" s="60"/>
      <c r="B91" s="60" t="s">
        <v>176</v>
      </c>
      <c r="C91" s="60"/>
      <c r="D91" s="60"/>
      <c r="E91" s="60"/>
      <c r="F91" s="60"/>
      <c r="S91"/>
      <c r="T91"/>
    </row>
    <row r="92" spans="1:20" x14ac:dyDescent="0.25">
      <c r="A92" s="60"/>
      <c r="B92" s="60" t="s">
        <v>177</v>
      </c>
      <c r="C92" s="60"/>
      <c r="D92" s="60"/>
      <c r="E92" s="60"/>
      <c r="F92" s="60"/>
      <c r="S92"/>
      <c r="T92"/>
    </row>
    <row r="93" spans="1:20" x14ac:dyDescent="0.25">
      <c r="A93" s="60"/>
      <c r="B93" s="60" t="s">
        <v>178</v>
      </c>
      <c r="C93" s="60"/>
      <c r="D93" s="60"/>
      <c r="E93" s="60"/>
      <c r="F93" s="60"/>
      <c r="S93"/>
      <c r="T93"/>
    </row>
    <row r="94" spans="1:20" x14ac:dyDescent="0.25">
      <c r="A94" s="60"/>
      <c r="B94" s="60" t="s">
        <v>179</v>
      </c>
      <c r="C94" s="60"/>
      <c r="D94" s="60"/>
      <c r="E94" s="60"/>
      <c r="F94" s="60"/>
      <c r="S94"/>
      <c r="T94"/>
    </row>
    <row r="95" spans="1:20" x14ac:dyDescent="0.25">
      <c r="A95" s="60"/>
      <c r="B95" s="60"/>
      <c r="C95" s="60"/>
      <c r="D95" s="60"/>
      <c r="E95" s="60"/>
      <c r="F95" s="60"/>
      <c r="S95"/>
      <c r="T95"/>
    </row>
  </sheetData>
  <mergeCells count="7">
    <mergeCell ref="B69:F69"/>
    <mergeCell ref="A62:A65"/>
    <mergeCell ref="B62:E65"/>
    <mergeCell ref="B58:E58"/>
    <mergeCell ref="B59:E59"/>
    <mergeCell ref="B60:E60"/>
    <mergeCell ref="B61:E61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DA042189A8474FB4AF3413F89E046C" ma:contentTypeVersion="4" ma:contentTypeDescription="Create a new document." ma:contentTypeScope="" ma:versionID="2bdaf6cab05607e0a54a504a8b2f810b">
  <xsd:schema xmlns:xsd="http://www.w3.org/2001/XMLSchema" xmlns:xs="http://www.w3.org/2001/XMLSchema" xmlns:p="http://schemas.microsoft.com/office/2006/metadata/properties" xmlns:ns2="a427c0e4-a503-4a8d-8d6a-fc4fe2bf5b91" targetNamespace="http://schemas.microsoft.com/office/2006/metadata/properties" ma:root="true" ma:fieldsID="fe3f2e981c8f33f614b0382a4ded29a4" ns2:_="">
    <xsd:import namespace="a427c0e4-a503-4a8d-8d6a-fc4fe2bf5b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7c0e4-a503-4a8d-8d6a-fc4fe2bf5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1B0FDB-6422-43C4-BFFF-26F69206AC5E}">
  <ds:schemaRefs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427c0e4-a503-4a8d-8d6a-fc4fe2bf5b9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6B9FEF5-F9F3-4E0C-B37E-125F0F6B69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92F2DA-2FB6-41EE-AD3A-876B5BAEDB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7c0e4-a503-4a8d-8d6a-fc4fe2bf5b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Pen, M, Ms.</dc:creator>
  <cp:keywords/>
  <dc:description/>
  <cp:lastModifiedBy>Lasocka-Zaborowska, A., Ms.</cp:lastModifiedBy>
  <cp:revision/>
  <dcterms:created xsi:type="dcterms:W3CDTF">2024-12-10T11:35:28Z</dcterms:created>
  <dcterms:modified xsi:type="dcterms:W3CDTF">2025-04-04T10:01:21Z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0x010100E3DA042189A8474FB4AF3413F89E046C</vt:lpwstr>
  </property>
</Properties>
</file>