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V:\HLNDomein\Organisatie - JUZ\66100 I&amp;A\1A Aanbestedingen\Lopende\7621 Tuin en Park\3. NvI\"/>
    </mc:Choice>
  </mc:AlternateContent>
  <xr:revisionPtr revIDLastSave="0" documentId="13_ncr:1_{E3F1CAC4-ADDF-4232-A856-37315C9E165E}" xr6:coauthVersionLast="47" xr6:coauthVersionMax="47" xr10:uidLastSave="{00000000-0000-0000-0000-000000000000}"/>
  <bookViews>
    <workbookView xWindow="-108" yWindow="-108" windowWidth="23256" windowHeight="13176" xr2:uid="{00000000-000D-0000-FFFF-FFFF00000000}"/>
  </bookViews>
  <sheets>
    <sheet name="Totaal prijzen_korting" sheetId="8" r:id="rId1"/>
    <sheet name="Perceel 1 " sheetId="3" r:id="rId2"/>
    <sheet name="Perceel 2" sheetId="6" r:id="rId3"/>
    <sheet name="Keuringskst. perc 1" sheetId="9" r:id="rId4"/>
    <sheet name="Keuringskst. perc 2" sheetId="1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3" l="1"/>
  <c r="C44" i="8"/>
  <c r="G18" i="12" l="1"/>
  <c r="G19" i="12"/>
  <c r="G20" i="12"/>
  <c r="G21" i="12"/>
  <c r="G22" i="12"/>
  <c r="L19" i="6"/>
  <c r="L20" i="6"/>
  <c r="L21" i="6"/>
  <c r="L22" i="6"/>
  <c r="L23" i="6"/>
  <c r="G19" i="6"/>
  <c r="G20" i="6"/>
  <c r="G21" i="6"/>
  <c r="G22" i="6"/>
  <c r="G23" i="6"/>
  <c r="L16" i="6"/>
  <c r="L17" i="6"/>
  <c r="L18" i="6"/>
  <c r="G16" i="6"/>
  <c r="G17" i="6"/>
  <c r="G18" i="6"/>
  <c r="G15" i="12" l="1"/>
  <c r="G16" i="12"/>
  <c r="G17" i="12"/>
  <c r="G14" i="12" l="1"/>
  <c r="G13" i="12"/>
  <c r="G12" i="12"/>
  <c r="G11" i="12"/>
  <c r="G10" i="12"/>
  <c r="G9" i="12"/>
  <c r="G8" i="12"/>
  <c r="G7" i="12"/>
  <c r="G6" i="12"/>
  <c r="G5" i="12"/>
  <c r="G4" i="12"/>
  <c r="G3" i="12"/>
  <c r="E38" i="9"/>
  <c r="E37" i="9"/>
  <c r="E36" i="9"/>
  <c r="E35" i="9"/>
  <c r="E34" i="9"/>
  <c r="E33" i="9"/>
  <c r="E32" i="9"/>
  <c r="E30" i="9"/>
  <c r="E31" i="9" s="1"/>
  <c r="E28" i="9"/>
  <c r="E27" i="9"/>
  <c r="E25" i="9"/>
  <c r="E24" i="9"/>
  <c r="E23" i="9"/>
  <c r="E22" i="9"/>
  <c r="E21" i="9"/>
  <c r="E20" i="9"/>
  <c r="E19" i="9"/>
  <c r="E18" i="9"/>
  <c r="E16" i="9"/>
  <c r="E15" i="9"/>
  <c r="E14" i="9"/>
  <c r="E13" i="9"/>
  <c r="E12" i="9"/>
  <c r="E11" i="9"/>
  <c r="E10" i="9"/>
  <c r="E9" i="9"/>
  <c r="E8" i="9"/>
  <c r="E7" i="9"/>
  <c r="E6" i="9"/>
  <c r="E5" i="9"/>
  <c r="E4" i="9"/>
  <c r="E3" i="9"/>
  <c r="E26" i="9" l="1"/>
  <c r="G24" i="12"/>
  <c r="F44" i="8" s="1"/>
  <c r="E17" i="9"/>
  <c r="E39" i="9"/>
  <c r="E29" i="9"/>
  <c r="L40" i="3"/>
  <c r="N40" i="3" s="1"/>
  <c r="L39" i="3"/>
  <c r="N39" i="3" s="1"/>
  <c r="L38" i="3"/>
  <c r="N38" i="3" s="1"/>
  <c r="L37" i="3"/>
  <c r="N37" i="3" s="1"/>
  <c r="L36" i="3"/>
  <c r="N36" i="3" s="1"/>
  <c r="L35" i="3"/>
  <c r="N35" i="3" s="1"/>
  <c r="L34" i="3"/>
  <c r="N34" i="3" s="1"/>
  <c r="L32" i="3"/>
  <c r="N32" i="3" s="1"/>
  <c r="N33" i="3" s="1"/>
  <c r="L30" i="3"/>
  <c r="N30" i="3" s="1"/>
  <c r="L29" i="3"/>
  <c r="N29" i="3" s="1"/>
  <c r="L27" i="3"/>
  <c r="N27" i="3" s="1"/>
  <c r="L26" i="3"/>
  <c r="N26" i="3" s="1"/>
  <c r="L25" i="3"/>
  <c r="N25" i="3" s="1"/>
  <c r="L24" i="3"/>
  <c r="N24" i="3" s="1"/>
  <c r="L23" i="3"/>
  <c r="N23" i="3" s="1"/>
  <c r="L22" i="3"/>
  <c r="N22" i="3" s="1"/>
  <c r="L21" i="3"/>
  <c r="N21" i="3" s="1"/>
  <c r="L20" i="3"/>
  <c r="N20" i="3" s="1"/>
  <c r="L18" i="3"/>
  <c r="N18" i="3" s="1"/>
  <c r="L17" i="3"/>
  <c r="N17" i="3" s="1"/>
  <c r="L16" i="3"/>
  <c r="N16" i="3" s="1"/>
  <c r="L15" i="3"/>
  <c r="N15" i="3" s="1"/>
  <c r="L14" i="3"/>
  <c r="N14" i="3" s="1"/>
  <c r="L13" i="3"/>
  <c r="N13" i="3" s="1"/>
  <c r="L12" i="3"/>
  <c r="N12" i="3" s="1"/>
  <c r="L11" i="3"/>
  <c r="N11" i="3" s="1"/>
  <c r="L10" i="3"/>
  <c r="N10" i="3" s="1"/>
  <c r="L9" i="3"/>
  <c r="N9" i="3" s="1"/>
  <c r="L8" i="3"/>
  <c r="N8" i="3" s="1"/>
  <c r="L7" i="3"/>
  <c r="N7" i="3" s="1"/>
  <c r="L6" i="3"/>
  <c r="N6" i="3" s="1"/>
  <c r="L5" i="3"/>
  <c r="N5" i="3" s="1"/>
  <c r="F5" i="3"/>
  <c r="H5" i="3" s="1"/>
  <c r="M41" i="3"/>
  <c r="G41" i="3"/>
  <c r="G33" i="3"/>
  <c r="M33" i="3"/>
  <c r="G31" i="3"/>
  <c r="M31" i="3"/>
  <c r="M28" i="3"/>
  <c r="G28" i="3"/>
  <c r="M19" i="3"/>
  <c r="G19" i="3"/>
  <c r="N31" i="3" l="1"/>
  <c r="E41" i="9"/>
  <c r="E44" i="8" s="1"/>
  <c r="N19" i="3"/>
  <c r="N28" i="3"/>
  <c r="N41" i="3"/>
  <c r="F32" i="3"/>
  <c r="H32" i="3" s="1"/>
  <c r="H33" i="3" s="1"/>
  <c r="U32" i="3" s="1"/>
  <c r="U33" i="3" s="1"/>
  <c r="F40" i="3"/>
  <c r="H40" i="3" s="1"/>
  <c r="F18" i="3"/>
  <c r="H18" i="3" s="1"/>
  <c r="F39" i="3"/>
  <c r="H39" i="3" s="1"/>
  <c r="F38" i="3"/>
  <c r="H38" i="3" s="1"/>
  <c r="F17" i="3"/>
  <c r="H17" i="3" s="1"/>
  <c r="F16" i="3"/>
  <c r="H16" i="3" s="1"/>
  <c r="F27" i="3"/>
  <c r="H27" i="3" s="1"/>
  <c r="F15" i="3"/>
  <c r="H15" i="3" s="1"/>
  <c r="F14" i="3"/>
  <c r="H14" i="3" s="1"/>
  <c r="F13" i="3"/>
  <c r="H13" i="3" s="1"/>
  <c r="F12" i="3"/>
  <c r="H12" i="3" s="1"/>
  <c r="F26" i="3"/>
  <c r="H26" i="3" s="1"/>
  <c r="F11" i="3"/>
  <c r="H11" i="3" s="1"/>
  <c r="F10" i="3"/>
  <c r="H10" i="3" s="1"/>
  <c r="F9" i="3"/>
  <c r="H9" i="3" s="1"/>
  <c r="F25" i="3"/>
  <c r="H25" i="3" s="1"/>
  <c r="F24" i="3"/>
  <c r="H24" i="3" s="1"/>
  <c r="F23" i="3"/>
  <c r="H23" i="3" s="1"/>
  <c r="F22" i="3"/>
  <c r="H22" i="3" s="1"/>
  <c r="F21" i="3"/>
  <c r="H21" i="3" s="1"/>
  <c r="F8" i="3"/>
  <c r="H8" i="3" s="1"/>
  <c r="F7" i="3"/>
  <c r="H7" i="3" s="1"/>
  <c r="F20" i="3"/>
  <c r="H20" i="3" s="1"/>
  <c r="F6" i="3"/>
  <c r="H6" i="3" s="1"/>
  <c r="F37" i="3"/>
  <c r="H37" i="3" s="1"/>
  <c r="F36" i="3"/>
  <c r="H36" i="3" s="1"/>
  <c r="F35" i="3"/>
  <c r="H35" i="3" s="1"/>
  <c r="F30" i="3"/>
  <c r="H30" i="3" s="1"/>
  <c r="F29" i="3"/>
  <c r="H29" i="3" s="1"/>
  <c r="F34" i="3"/>
  <c r="H34" i="3" s="1"/>
  <c r="L15" i="6"/>
  <c r="L14" i="6"/>
  <c r="L13" i="6"/>
  <c r="L12" i="6"/>
  <c r="L11" i="6"/>
  <c r="L10" i="6"/>
  <c r="L9" i="6"/>
  <c r="L8" i="6"/>
  <c r="L7" i="6"/>
  <c r="L6" i="6"/>
  <c r="L5" i="6"/>
  <c r="L4" i="6"/>
  <c r="G15" i="6"/>
  <c r="G14" i="6"/>
  <c r="G13" i="6"/>
  <c r="G12" i="6"/>
  <c r="G11" i="6"/>
  <c r="G10" i="6"/>
  <c r="G9" i="6"/>
  <c r="G8" i="6"/>
  <c r="G7" i="6"/>
  <c r="G6" i="6"/>
  <c r="G5" i="6"/>
  <c r="G4" i="6"/>
  <c r="G25" i="6" l="1"/>
  <c r="F43" i="8" s="1"/>
  <c r="F46" i="8" s="1"/>
  <c r="L25" i="6"/>
  <c r="H41" i="3"/>
  <c r="U40" i="3" s="1"/>
  <c r="H19" i="3"/>
  <c r="U14" i="3" s="1"/>
  <c r="S33" i="3"/>
  <c r="H31" i="3"/>
  <c r="H28" i="3"/>
  <c r="S28" i="3" s="1"/>
  <c r="N43" i="3"/>
  <c r="T40" i="3"/>
  <c r="T18" i="3"/>
  <c r="T39" i="3"/>
  <c r="T38" i="3"/>
  <c r="T17" i="3"/>
  <c r="T16" i="3"/>
  <c r="T27" i="3"/>
  <c r="T15" i="3"/>
  <c r="T14" i="3"/>
  <c r="T13" i="3"/>
  <c r="T12" i="3"/>
  <c r="T26" i="3"/>
  <c r="T11" i="3"/>
  <c r="T10" i="3"/>
  <c r="T9" i="3"/>
  <c r="T25" i="3"/>
  <c r="T24" i="3"/>
  <c r="T23" i="3"/>
  <c r="T22" i="3"/>
  <c r="T21" i="3"/>
  <c r="T8" i="3"/>
  <c r="T7" i="3"/>
  <c r="T20" i="3"/>
  <c r="T6" i="3"/>
  <c r="T37" i="3"/>
  <c r="T5" i="3"/>
  <c r="T36" i="3"/>
  <c r="T35" i="3"/>
  <c r="T30" i="3"/>
  <c r="T29" i="3"/>
  <c r="T32" i="3"/>
  <c r="T34" i="3"/>
  <c r="U18" i="3" l="1"/>
  <c r="U34" i="3"/>
  <c r="U9" i="3"/>
  <c r="U17" i="3"/>
  <c r="U10" i="3"/>
  <c r="U37" i="3"/>
  <c r="U38" i="3"/>
  <c r="U5" i="3"/>
  <c r="U13" i="3"/>
  <c r="U6" i="3"/>
  <c r="S41" i="3"/>
  <c r="U39" i="3"/>
  <c r="U35" i="3"/>
  <c r="U36" i="3"/>
  <c r="C43" i="8"/>
  <c r="C46" i="8" s="1"/>
  <c r="U26" i="3"/>
  <c r="U21" i="3"/>
  <c r="U25" i="3"/>
  <c r="U30" i="3"/>
  <c r="U22" i="3"/>
  <c r="U23" i="3"/>
  <c r="U27" i="3"/>
  <c r="U20" i="3"/>
  <c r="U24" i="3"/>
  <c r="U7" i="3"/>
  <c r="U11" i="3"/>
  <c r="U15" i="3"/>
  <c r="S19" i="3"/>
  <c r="U8" i="3"/>
  <c r="U12" i="3"/>
  <c r="U16" i="3"/>
  <c r="S31" i="3"/>
  <c r="U29" i="3"/>
  <c r="U31" i="3" l="1"/>
  <c r="U41" i="3"/>
  <c r="U19" i="3"/>
  <c r="U28" i="3"/>
  <c r="U43" i="3" l="1"/>
  <c r="E43" i="8" l="1"/>
  <c r="E46" i="8" s="1"/>
</calcChain>
</file>

<file path=xl/sharedStrings.xml><?xml version="1.0" encoding="utf-8"?>
<sst xmlns="http://schemas.openxmlformats.org/spreadsheetml/2006/main" count="384" uniqueCount="223">
  <si>
    <t>totaal</t>
  </si>
  <si>
    <t>Artikel</t>
  </si>
  <si>
    <t>Plantengatboor</t>
  </si>
  <si>
    <t>Merk</t>
  </si>
  <si>
    <t>Type</t>
  </si>
  <si>
    <t>Stihl</t>
  </si>
  <si>
    <t>Gordeltas</t>
  </si>
  <si>
    <t>Motorzeis</t>
  </si>
  <si>
    <t>BGA 100</t>
  </si>
  <si>
    <t>Grondboor</t>
  </si>
  <si>
    <t>Accubladblazer</t>
  </si>
  <si>
    <t>Accudoorslijpmachine</t>
  </si>
  <si>
    <t>Accuheggensnoeier</t>
  </si>
  <si>
    <t>Accuhoogsnoeier</t>
  </si>
  <si>
    <t>Accukantenmaaier</t>
  </si>
  <si>
    <t>Bladblazer</t>
  </si>
  <si>
    <t>Super-snellader</t>
  </si>
  <si>
    <t>AR 3000</t>
  </si>
  <si>
    <t>TSA 230</t>
  </si>
  <si>
    <t>HSA 94 R</t>
  </si>
  <si>
    <t>FSA 90</t>
  </si>
  <si>
    <t>Accu</t>
  </si>
  <si>
    <t>BG 85</t>
  </si>
  <si>
    <t>BR 700</t>
  </si>
  <si>
    <t>MS 261</t>
  </si>
  <si>
    <t>AL 500</t>
  </si>
  <si>
    <t>10Ltr</t>
  </si>
  <si>
    <t>Sthil</t>
  </si>
  <si>
    <t>ASA 85</t>
  </si>
  <si>
    <t>BT 130</t>
  </si>
  <si>
    <t>FSA 65</t>
  </si>
  <si>
    <t>BT 131</t>
  </si>
  <si>
    <t>PH 10</t>
  </si>
  <si>
    <t>Heggenschaar 540 mm</t>
  </si>
  <si>
    <t>Aantal</t>
  </si>
  <si>
    <t>Heerlen</t>
  </si>
  <si>
    <t xml:space="preserve">Aantal </t>
  </si>
  <si>
    <t>Maastricht</t>
  </si>
  <si>
    <t>prijs</t>
  </si>
  <si>
    <t>Korting</t>
  </si>
  <si>
    <t>%</t>
  </si>
  <si>
    <t>prijs/st.</t>
  </si>
  <si>
    <t>MS 200 C-B</t>
  </si>
  <si>
    <t>Kettingzaag 30 cm</t>
  </si>
  <si>
    <t>Telescoopstang 320 cm</t>
  </si>
  <si>
    <t>FELCO F 2, Bypass, 21,5 cm, 240 g</t>
  </si>
  <si>
    <t>PR 38 CT, 40 cm</t>
  </si>
  <si>
    <t xml:space="preserve">Telescoopzaag </t>
  </si>
  <si>
    <t>Zoutstrooier</t>
  </si>
  <si>
    <t>driehoekborstel</t>
  </si>
  <si>
    <t>fieldmaster</t>
  </si>
  <si>
    <t>surfacemaster</t>
  </si>
  <si>
    <t>sitemaster</t>
  </si>
  <si>
    <t>AT</t>
  </si>
  <si>
    <t>Kunstmeststrooier</t>
  </si>
  <si>
    <t>Trilo</t>
  </si>
  <si>
    <t>Gamberini</t>
  </si>
  <si>
    <t>1250 Hydromot</t>
  </si>
  <si>
    <t>ZA X 602</t>
  </si>
  <si>
    <t>TR B7</t>
  </si>
  <si>
    <t>3 bezems van elk 150cm</t>
  </si>
  <si>
    <t>Amazonen</t>
  </si>
  <si>
    <t>BG 86</t>
  </si>
  <si>
    <t>Rugbladblazer</t>
  </si>
  <si>
    <t>BR 600</t>
  </si>
  <si>
    <t>Accu Bosmaaier</t>
  </si>
  <si>
    <t xml:space="preserve">Heggenschaar </t>
  </si>
  <si>
    <t>Heggeschaar Lang</t>
  </si>
  <si>
    <t>HL 94</t>
  </si>
  <si>
    <t>Bosmaaier</t>
  </si>
  <si>
    <t>FS 360 c</t>
  </si>
  <si>
    <t>AP gordeltas met aansluiting</t>
  </si>
  <si>
    <t>Grondfrees</t>
  </si>
  <si>
    <t>Ferrari</t>
  </si>
  <si>
    <t>Schoffelmachine (appendage)</t>
  </si>
  <si>
    <t>Gamo</t>
  </si>
  <si>
    <t>B09-62</t>
  </si>
  <si>
    <t>Sneeuwborstel</t>
  </si>
  <si>
    <t>Tielburger</t>
  </si>
  <si>
    <t>TK48 Prof</t>
  </si>
  <si>
    <t>Schliesing</t>
  </si>
  <si>
    <t>425 TX</t>
  </si>
  <si>
    <t>Versnipperaar (getrokken)</t>
  </si>
  <si>
    <t>760i</t>
  </si>
  <si>
    <t>Avant</t>
  </si>
  <si>
    <t xml:space="preserve">Weedcontrol </t>
  </si>
  <si>
    <t>Kniklader</t>
  </si>
  <si>
    <t>Branderplaat</t>
  </si>
  <si>
    <t xml:space="preserve">Ecoflame </t>
  </si>
  <si>
    <t xml:space="preserve">Brander </t>
  </si>
  <si>
    <t>Accugordel met draagriem</t>
  </si>
  <si>
    <t>Artikel *</t>
  </si>
  <si>
    <t>Indien sprake is van een accu machine dient u een prijs op te geven excl. de aanschaf van een accu.</t>
  </si>
  <si>
    <t>type</t>
  </si>
  <si>
    <t>Alternatief merk**</t>
  </si>
  <si>
    <t>Voor alternatieven dient u een digitaal productspecificatieblad toe te voegen</t>
  </si>
  <si>
    <t>rake master</t>
  </si>
  <si>
    <t>Air Combi comfort 100</t>
  </si>
  <si>
    <t>Air  combi compact incl Traction K1500</t>
  </si>
  <si>
    <t>Drukwatertank 10ltr</t>
  </si>
  <si>
    <t>Accu rugmodel</t>
  </si>
  <si>
    <t>Accutakkenschaar</t>
  </si>
  <si>
    <t>Snoeischaar</t>
  </si>
  <si>
    <t>Kettingzaag 35 cm</t>
  </si>
  <si>
    <t>Kettingzaag 40 cm</t>
  </si>
  <si>
    <t>Accumotorzaag</t>
  </si>
  <si>
    <t>laagste Netto</t>
  </si>
  <si>
    <t>leverancier</t>
  </si>
  <si>
    <t>Kortingspercentages per productgroep</t>
  </si>
  <si>
    <t>Wij verzoeken u om hieronder de kortingspercentages per leverancier en per productgroep op te geven.</t>
  </si>
  <si>
    <t>Accu's</t>
  </si>
  <si>
    <t>Opladers</t>
  </si>
  <si>
    <t>accu gereedschap (excl. accu's)</t>
  </si>
  <si>
    <t>Benzinemotor aangedreven gereedschap</t>
  </si>
  <si>
    <t>(incl. BTW)</t>
  </si>
  <si>
    <t>Brandstoffen en smeermiddelen</t>
  </si>
  <si>
    <t>groep</t>
  </si>
  <si>
    <t>nr</t>
  </si>
  <si>
    <t>Onderdelen/ klein handgereedschap *</t>
  </si>
  <si>
    <t>Prijs/st.</t>
  </si>
  <si>
    <t xml:space="preserve"> (incl. BTW)</t>
  </si>
  <si>
    <t>Totaal</t>
  </si>
  <si>
    <t>Algemene instructie invulformulier:</t>
  </si>
  <si>
    <t>Indien gewenst mag u een alternatief merk/artikel opgeven. Als dit naar onze mening niet aan de zelfde specificaties voldoet zullen wij deze keuze ter zijde leggen</t>
  </si>
  <si>
    <t>U bent niet verplicht om een alternatief voor te stellen</t>
  </si>
  <si>
    <t>De standaard opgevoerde producten/machines zijn de producten/machines waar de gemeente nu mee werkt.</t>
  </si>
  <si>
    <t>Indien uw alternatief niet voldoet vallen wij terug op het standaard product. Als u geen prijs heeft opgegeven voor het standaard product wordt uw aanbieding terzijde gelegd</t>
  </si>
  <si>
    <t>De door u opgegeven kortingspercentages voor de productgroepen zoals hieronder omschreven en door u opgegeven kortingspercentages gelden ook voor artkelen die nu niet zijn genoemd in de percelen</t>
  </si>
  <si>
    <t xml:space="preserve">Een A-merk is een merk met een hoge naamsbekendheid en een goede reputatie. </t>
  </si>
  <si>
    <t xml:space="preserve">Het A-merk is “top of the line”, loopt voorop in technologische innovaties en innovaties op het gebied van duurzaamheid. </t>
  </si>
  <si>
    <t>De kwaliteit van de gebruikte componenten is hoog en constant. Producten van het A-merk worden in grote aantallen geleverd in de grootzakelijke markt.</t>
  </si>
  <si>
    <t>De lijst met producten in de tabbladen van de twee percelen is niet limitatief</t>
  </si>
  <si>
    <t>Alternatieve merken die u opgeeft moeten A-merken zijn. Hievoor geld de onderstaande definitie. Indien uw alternatieve merk hier niet aan voldoet, wordt uw alternatief buiten beschouwing gelaten en wordt teruggevallen op de standaard range en geld ook punt d.</t>
  </si>
  <si>
    <t>Alternatief merk:</t>
  </si>
  <si>
    <t xml:space="preserve"> (naam invullen in gele cel)</t>
  </si>
  <si>
    <t>totaal prijs</t>
  </si>
  <si>
    <t>Productgroep</t>
  </si>
  <si>
    <t>Subtotaal groep 1</t>
  </si>
  <si>
    <t>Subtotaal groep 5</t>
  </si>
  <si>
    <t>Subtotaal groep 4</t>
  </si>
  <si>
    <t>Subtotaal groep 3</t>
  </si>
  <si>
    <t>Subtotaal groep 2</t>
  </si>
  <si>
    <t>Netto totaal</t>
  </si>
  <si>
    <t>Keuringskosten/jr.</t>
  </si>
  <si>
    <t>Keuringskosten /jr.</t>
  </si>
  <si>
    <t>Totaal keuringskosten perceel 1 per jaar</t>
  </si>
  <si>
    <t>Opmerkingen:</t>
  </si>
  <si>
    <t>Wel dient u machines aan te bieden waarvan de accu die ook op de andere accu aangedreven apparaten past</t>
  </si>
  <si>
    <t>Indien u een alternatief wilt aanbieden vult u hier het merk in. Er zal dan (indien dit goedkoper is) gerekend worden met de prijs en kortings % van uw alternatief.</t>
  </si>
  <si>
    <t>Indien alternatieven niet voldoen aan de gevraagde specificaties zoals omschreven in de kolom specificaties en u heeft geen prijs ingevuld in de kolom van de Stihl apparatuur, kan uw inschrijving ongeldig worden verklaard.</t>
  </si>
  <si>
    <t>Totaal keuringskosten perceel 2 per jaar:</t>
  </si>
  <si>
    <t>Opmerking:</t>
  </si>
  <si>
    <t>De door u gehanteerde kortingspercentages voor de gereedschappen in perceel 1 dient u ook te hanteren voor de levering van onderdelen bij reparaties.</t>
  </si>
  <si>
    <t>Bijv. U levert een nieuwe ketting voor een kettingzaag. Indien u heeft aangegeven dat de kettingzaag 20% korting heeft, levert u de ketting ook met 20% korting op de adviesprijs.</t>
  </si>
  <si>
    <t>Indien een alternatief artikel volgens ons niet aan de vereiste specificaties voldoet zal worden teruggevallen op het beschreven artikel van Stihl. Dit zal dan niet alleen voor dit artikel zijn, maar voor de hele groep zoals omschreven in kolom C. Dit om eenduidigheid in machines te hebben.</t>
  </si>
  <si>
    <t>U dient voor elk alternatief dat u aanbied een product informatieblad met specificaties mee te sturen, bij voorkeur een internetadres, indien niet aanwezig een PDF bestand. Hieruit moet blijken dat het artikel gelijkwaardig is aan het standaard artikel. Indien u geen volledig specificatieblad meelevert gaan we er van uit dat dit product niet aan de specificaties voldoet.</t>
  </si>
  <si>
    <t>U kunt deze prijslijst voor perceel 1 en perceel 2 invullen. Indien u maar op één van de twee percelen wenst in te schrijven, vult u het andere perceel gewoon niet in.</t>
  </si>
  <si>
    <t>incl. BTW (totaal)</t>
  </si>
  <si>
    <t>incl. BTW (stuk)</t>
  </si>
  <si>
    <t>Adviesprijs</t>
  </si>
  <si>
    <t>p.st. incl. BTW</t>
  </si>
  <si>
    <t>prijs incl. BTW</t>
  </si>
  <si>
    <t>BIJLAGE 5 - PRIJZENBLAD</t>
  </si>
  <si>
    <t>KENMERK 66100 / I&amp;A 7621</t>
  </si>
  <si>
    <t xml:space="preserve">Inkoop, onderhoud en keuring t.b.v. tuin- en parkonderhoud </t>
  </si>
  <si>
    <t>A</t>
  </si>
  <si>
    <t>B</t>
  </si>
  <si>
    <t>C</t>
  </si>
  <si>
    <t>D</t>
  </si>
  <si>
    <t>E</t>
  </si>
  <si>
    <t>F</t>
  </si>
  <si>
    <t>G</t>
  </si>
  <si>
    <t>H</t>
  </si>
  <si>
    <t>I</t>
  </si>
  <si>
    <t>J</t>
  </si>
  <si>
    <t>K</t>
  </si>
  <si>
    <t>L</t>
  </si>
  <si>
    <t>NR</t>
  </si>
  <si>
    <t>GROEP</t>
  </si>
  <si>
    <t>Naam bedrijf:</t>
  </si>
  <si>
    <t>Naam rechtsgeldig ondertekenaar:</t>
  </si>
  <si>
    <t>Functie:</t>
  </si>
  <si>
    <t>Handtekening:</t>
  </si>
  <si>
    <t>Indien u op beide percelen inschrijft kunt u in één formulier voor alle twee de percelen invullen.</t>
  </si>
  <si>
    <t>In de vervolgbladen wordt hier mee gerekend en wordt per perceel een totale prijs berekend, gebaseerd op een geschat jaarvolume.</t>
  </si>
  <si>
    <t>PERCEEL 1:  KLEIN TUINGEREEDSCHAP</t>
  </si>
  <si>
    <t>NAAM ALTERNATIEF MERK:</t>
  </si>
  <si>
    <t>NAAM INSCHRIJVER</t>
  </si>
  <si>
    <t>NAAM MERK:</t>
  </si>
  <si>
    <t>STIHL</t>
  </si>
  <si>
    <t>PERCEEL 2: GROOT TUINGEREEDSCHAP EN APPENDAGES</t>
  </si>
  <si>
    <t>Specificaties:  (Koppeling naar webadres van betreffende product).</t>
  </si>
  <si>
    <r>
      <t xml:space="preserve">U dient alleen de </t>
    </r>
    <r>
      <rPr>
        <b/>
        <sz val="11"/>
        <color theme="1"/>
        <rFont val="Calibri"/>
        <family val="2"/>
        <scheme val="minor"/>
      </rPr>
      <t>gele velden</t>
    </r>
    <r>
      <rPr>
        <sz val="11"/>
        <color theme="1"/>
        <rFont val="Calibri"/>
        <family val="2"/>
        <scheme val="minor"/>
      </rPr>
      <t xml:space="preserve"> in te vullen in </t>
    </r>
    <r>
      <rPr>
        <b/>
        <sz val="11"/>
        <color theme="1"/>
        <rFont val="Calibri"/>
        <family val="2"/>
        <scheme val="minor"/>
      </rPr>
      <t>de drie tabbladen</t>
    </r>
    <r>
      <rPr>
        <sz val="11"/>
        <color theme="1"/>
        <rFont val="Calibri"/>
        <family val="2"/>
        <scheme val="minor"/>
      </rPr>
      <t>. De overige velden mag u niet wijzigen!</t>
    </r>
  </si>
  <si>
    <t>TOTAALPRIJS PER PERCEEL PER JAAR</t>
  </si>
  <si>
    <t>AANSCHAFKOSTEN</t>
  </si>
  <si>
    <t>KEURINGSKOSTEN</t>
  </si>
  <si>
    <t>PERCEEL 1</t>
  </si>
  <si>
    <t>PERCEEL 2</t>
  </si>
  <si>
    <r>
      <t>Alle door u opgegeven prijzen zijn</t>
    </r>
    <r>
      <rPr>
        <b/>
        <sz val="11"/>
        <color theme="1"/>
        <rFont val="Calibri"/>
        <family val="2"/>
        <scheme val="minor"/>
      </rPr>
      <t xml:space="preserve"> INCL. BTW</t>
    </r>
  </si>
  <si>
    <t>TOTAALPRIJS INCLUSIEF BTW</t>
  </si>
  <si>
    <t xml:space="preserve">MAXIMAAL 250 PUNTEN PER PERCEEL </t>
  </si>
  <si>
    <t>MAXIMAAL 50 PUNTEN PER PERCEEL</t>
  </si>
  <si>
    <t>TOTAAL MAXIMAAL 300 PUNTEN PER PERCEEL</t>
  </si>
  <si>
    <t>BGA 86</t>
  </si>
  <si>
    <t>FSA 135</t>
  </si>
  <si>
    <t>FSA 120</t>
  </si>
  <si>
    <t>HLA 135</t>
  </si>
  <si>
    <t>MSA 300</t>
  </si>
  <si>
    <t>MSA 220 TC</t>
  </si>
  <si>
    <t>AP 500 S</t>
  </si>
  <si>
    <t>Werktuigdrager (T rijbewijs)</t>
  </si>
  <si>
    <t>Ladog</t>
  </si>
  <si>
    <t>E 1400</t>
  </si>
  <si>
    <t>T 1400</t>
  </si>
  <si>
    <t>Minigraver</t>
  </si>
  <si>
    <t>Kubota</t>
  </si>
  <si>
    <t>Bladreiniger</t>
  </si>
  <si>
    <t>GKB</t>
  </si>
  <si>
    <t>U17-3A</t>
  </si>
  <si>
    <t>Aerator</t>
  </si>
  <si>
    <t>Aerator AR150</t>
  </si>
  <si>
    <t>Leaf Clean LC150</t>
  </si>
  <si>
    <t>ALTERNATIEF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</si>
</sst>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413]\ * #,##0.00_ ;_ [$€-413]\ * \-#,##0.00_ ;_ [$€-413]\ * &quot;-&quot;??_ ;_ @_ "/>
    <numFmt numFmtId="165" formatCode="_ [$€-413]\ * #,##0.0_ ;_ [$€-413]\ * \-#,##0.0_ ;_ [$€-413]\ * &quot;-&quot;??_ ;_ @_ "/>
    <numFmt numFmtId="166" formatCode="&quot;€&quot;\ #,##0.000000"/>
  </numFmts>
  <fonts count="16" x14ac:knownFonts="1">
    <font>
      <sz val="11"/>
      <color theme="1"/>
      <name val="Calibri"/>
      <family val="2"/>
      <scheme val="minor"/>
    </font>
    <font>
      <b/>
      <sz val="11"/>
      <color theme="1"/>
      <name val="Calibri"/>
      <family val="2"/>
      <scheme val="minor"/>
    </font>
    <font>
      <sz val="9"/>
      <color theme="1"/>
      <name val="Verdana"/>
      <family val="2"/>
    </font>
    <font>
      <b/>
      <sz val="9"/>
      <color theme="1"/>
      <name val="Verdana"/>
      <family val="2"/>
    </font>
    <font>
      <u/>
      <sz val="11"/>
      <color theme="10"/>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2"/>
      <color theme="0"/>
      <name val="Verdana"/>
      <family val="2"/>
    </font>
    <font>
      <b/>
      <sz val="11"/>
      <color theme="1"/>
      <name val="Verdana"/>
      <family val="2"/>
    </font>
    <font>
      <b/>
      <i/>
      <sz val="11"/>
      <color theme="1"/>
      <name val="Calibri"/>
      <family val="2"/>
      <scheme val="minor"/>
    </font>
    <font>
      <b/>
      <sz val="11"/>
      <color theme="0"/>
      <name val="Verdana"/>
      <family val="2"/>
    </font>
    <font>
      <b/>
      <sz val="14"/>
      <color theme="1"/>
      <name val="Calibri"/>
      <family val="2"/>
      <scheme val="minor"/>
    </font>
    <font>
      <sz val="10"/>
      <color theme="1"/>
      <name val="Verdana"/>
      <family val="2"/>
    </font>
    <font>
      <b/>
      <sz val="14"/>
      <color rgb="FF000000"/>
      <name val="Calibri"/>
      <family val="2"/>
    </font>
    <font>
      <sz val="12"/>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theme="1"/>
        <bgColor indexed="64"/>
      </patternFill>
    </fill>
  </fills>
  <borders count="25">
    <border>
      <left/>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auto="1"/>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xf numFmtId="9" fontId="5" fillId="0" borderId="0" applyFont="0" applyFill="0" applyBorder="0" applyAlignment="0" applyProtection="0"/>
  </cellStyleXfs>
  <cellXfs count="140">
    <xf numFmtId="0" fontId="0" fillId="0" borderId="0" xfId="0"/>
    <xf numFmtId="0" fontId="0" fillId="0" borderId="0" xfId="0" applyAlignment="1">
      <alignment horizontal="center"/>
    </xf>
    <xf numFmtId="164" fontId="0" fillId="0" borderId="0" xfId="0" applyNumberFormat="1" applyAlignment="1">
      <alignment horizontal="center"/>
    </xf>
    <xf numFmtId="0" fontId="3" fillId="3" borderId="2" xfId="0" applyFont="1" applyFill="1" applyBorder="1" applyAlignment="1">
      <alignment vertical="center" wrapText="1"/>
    </xf>
    <xf numFmtId="0" fontId="3" fillId="3" borderId="3" xfId="0" applyFont="1" applyFill="1" applyBorder="1" applyAlignment="1">
      <alignment horizontal="center" vertical="center" wrapText="1"/>
    </xf>
    <xf numFmtId="164" fontId="3" fillId="3" borderId="3" xfId="0" applyNumberFormat="1" applyFont="1" applyFill="1" applyBorder="1" applyAlignment="1">
      <alignment horizontal="center" vertical="center" wrapText="1"/>
    </xf>
    <xf numFmtId="0" fontId="3" fillId="3" borderId="4" xfId="0" applyFont="1" applyFill="1" applyBorder="1" applyAlignment="1">
      <alignment vertical="center" wrapText="1"/>
    </xf>
    <xf numFmtId="0" fontId="3" fillId="3" borderId="5" xfId="0" applyFont="1" applyFill="1" applyBorder="1" applyAlignment="1">
      <alignment horizontal="center" vertical="center" wrapText="1"/>
    </xf>
    <xf numFmtId="164" fontId="3" fillId="3" borderId="5" xfId="0" applyNumberFormat="1" applyFont="1" applyFill="1" applyBorder="1" applyAlignment="1">
      <alignment horizontal="center" vertical="center" wrapText="1"/>
    </xf>
    <xf numFmtId="0" fontId="0" fillId="0" borderId="0" xfId="0" applyAlignment="1">
      <alignment horizontal="left"/>
    </xf>
    <xf numFmtId="0" fontId="3" fillId="3" borderId="3" xfId="0" applyFont="1" applyFill="1" applyBorder="1" applyAlignment="1">
      <alignment horizontal="left" vertical="center" wrapText="1"/>
    </xf>
    <xf numFmtId="0" fontId="3" fillId="3" borderId="5" xfId="0" applyFont="1" applyFill="1" applyBorder="1" applyAlignment="1">
      <alignment horizontal="left" vertical="center" wrapText="1"/>
    </xf>
    <xf numFmtId="164" fontId="0" fillId="0" borderId="0" xfId="0" applyNumberFormat="1"/>
    <xf numFmtId="0" fontId="0" fillId="0" borderId="0" xfId="0" applyBorder="1" applyAlignment="1">
      <alignment horizontal="center"/>
    </xf>
    <xf numFmtId="0" fontId="2" fillId="0" borderId="8" xfId="0" applyFont="1" applyBorder="1" applyAlignment="1">
      <alignment horizontal="center" vertical="center" wrapText="1"/>
    </xf>
    <xf numFmtId="0" fontId="2" fillId="0" borderId="8"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164" fontId="3" fillId="3" borderId="9"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0" xfId="0" applyFont="1" applyBorder="1" applyAlignment="1">
      <alignment vertical="center" wrapText="1"/>
    </xf>
    <xf numFmtId="0" fontId="2" fillId="0" borderId="11" xfId="0" applyFont="1" applyBorder="1" applyAlignment="1">
      <alignment horizontal="center" vertical="center" wrapText="1"/>
    </xf>
    <xf numFmtId="164" fontId="2" fillId="0" borderId="10" xfId="0" applyNumberFormat="1" applyFont="1" applyFill="1" applyBorder="1" applyAlignment="1">
      <alignment horizontal="center" vertical="center" wrapText="1"/>
    </xf>
    <xf numFmtId="0" fontId="2" fillId="0" borderId="13" xfId="0" applyFont="1" applyBorder="1"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164" fontId="2" fillId="0" borderId="13"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164" fontId="2" fillId="0" borderId="10" xfId="0" applyNumberFormat="1" applyFont="1" applyBorder="1" applyAlignment="1">
      <alignment horizontal="center" vertical="center" wrapText="1"/>
    </xf>
    <xf numFmtId="164" fontId="2" fillId="0" borderId="13" xfId="0" applyNumberFormat="1" applyFont="1" applyBorder="1" applyAlignment="1">
      <alignment horizontal="center" vertical="center" wrapText="1"/>
    </xf>
    <xf numFmtId="0" fontId="1" fillId="0" borderId="0" xfId="0" applyFont="1"/>
    <xf numFmtId="0" fontId="1" fillId="0" borderId="0" xfId="0" applyFont="1" applyAlignment="1">
      <alignment horizontal="center"/>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 fillId="3" borderId="3" xfId="0" applyFont="1" applyFill="1" applyBorder="1" applyAlignment="1">
      <alignment wrapText="1"/>
    </xf>
    <xf numFmtId="0" fontId="1" fillId="3" borderId="5" xfId="0" applyFont="1" applyFill="1" applyBorder="1" applyAlignment="1">
      <alignment wrapText="1"/>
    </xf>
    <xf numFmtId="0" fontId="0" fillId="0" borderId="0" xfId="0" applyAlignment="1">
      <alignment horizontal="center"/>
    </xf>
    <xf numFmtId="9" fontId="0" fillId="0" borderId="0" xfId="2" applyFont="1" applyAlignment="1">
      <alignment horizontal="center"/>
    </xf>
    <xf numFmtId="9" fontId="3" fillId="3" borderId="9" xfId="2" applyFont="1" applyFill="1" applyBorder="1" applyAlignment="1">
      <alignment horizontal="center" vertical="center" wrapText="1"/>
    </xf>
    <xf numFmtId="9" fontId="3" fillId="3" borderId="1" xfId="2" applyFont="1" applyFill="1" applyBorder="1" applyAlignment="1">
      <alignment horizontal="center" vertical="center" wrapText="1"/>
    </xf>
    <xf numFmtId="9" fontId="2" fillId="0" borderId="13" xfId="2" applyFont="1" applyBorder="1" applyAlignment="1">
      <alignment horizontal="center" vertical="center" wrapText="1"/>
    </xf>
    <xf numFmtId="0" fontId="0" fillId="0" borderId="0" xfId="0" applyAlignment="1"/>
    <xf numFmtId="0" fontId="3" fillId="3" borderId="3" xfId="0" applyFont="1" applyFill="1" applyBorder="1" applyAlignment="1">
      <alignment vertical="center" wrapText="1"/>
    </xf>
    <xf numFmtId="9" fontId="2" fillId="0" borderId="13" xfId="2"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9" fontId="2" fillId="0" borderId="10" xfId="2" applyFont="1" applyFill="1" applyBorder="1" applyAlignment="1">
      <alignment horizontal="center" vertical="center" wrapText="1"/>
    </xf>
    <xf numFmtId="0" fontId="3" fillId="3" borderId="19" xfId="0" applyFont="1" applyFill="1" applyBorder="1" applyAlignment="1">
      <alignment vertical="center" wrapText="1"/>
    </xf>
    <xf numFmtId="0" fontId="3" fillId="3" borderId="20" xfId="0" applyFont="1" applyFill="1" applyBorder="1" applyAlignment="1">
      <alignment horizontal="center" vertical="center" wrapText="1"/>
    </xf>
    <xf numFmtId="0" fontId="3" fillId="3" borderId="20" xfId="0" applyFont="1" applyFill="1" applyBorder="1" applyAlignment="1">
      <alignment horizontal="left" vertical="center" wrapText="1"/>
    </xf>
    <xf numFmtId="0" fontId="3" fillId="3" borderId="20" xfId="0" applyFont="1" applyFill="1" applyBorder="1" applyAlignment="1">
      <alignment vertical="center" wrapText="1"/>
    </xf>
    <xf numFmtId="164" fontId="3" fillId="3" borderId="20" xfId="0" applyNumberFormat="1" applyFont="1" applyFill="1" applyBorder="1" applyAlignment="1">
      <alignment horizontal="center" vertical="center" wrapText="1"/>
    </xf>
    <xf numFmtId="0" fontId="0" fillId="0" borderId="18" xfId="0" applyBorder="1"/>
    <xf numFmtId="0" fontId="0" fillId="0" borderId="18" xfId="0" applyBorder="1" applyAlignment="1">
      <alignment horizontal="left"/>
    </xf>
    <xf numFmtId="0" fontId="0" fillId="0" borderId="18" xfId="0" applyBorder="1" applyAlignment="1">
      <alignment horizontal="center"/>
    </xf>
    <xf numFmtId="0" fontId="0" fillId="0" borderId="18" xfId="0" applyBorder="1" applyAlignment="1">
      <alignment wrapText="1"/>
    </xf>
    <xf numFmtId="164" fontId="0" fillId="0" borderId="18" xfId="0" applyNumberFormat="1" applyBorder="1"/>
    <xf numFmtId="0" fontId="3" fillId="4" borderId="13" xfId="0" applyFont="1" applyFill="1" applyBorder="1" applyAlignment="1">
      <alignment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9" fontId="2" fillId="4" borderId="13" xfId="2" applyFont="1" applyFill="1" applyBorder="1" applyAlignment="1">
      <alignment horizontal="center" vertical="center" wrapText="1"/>
    </xf>
    <xf numFmtId="164" fontId="3" fillId="4" borderId="13" xfId="0" applyNumberFormat="1" applyFont="1" applyFill="1" applyBorder="1" applyAlignment="1">
      <alignment horizontal="center" vertical="center" wrapText="1"/>
    </xf>
    <xf numFmtId="0" fontId="2" fillId="4" borderId="13" xfId="0" applyFont="1" applyFill="1" applyBorder="1" applyAlignment="1">
      <alignment horizontal="center" vertical="center" wrapText="1"/>
    </xf>
    <xf numFmtId="0" fontId="0" fillId="4" borderId="0" xfId="0" applyFill="1"/>
    <xf numFmtId="164" fontId="4" fillId="0" borderId="13" xfId="1" applyNumberFormat="1" applyBorder="1" applyAlignment="1">
      <alignment horizontal="center" vertical="center" wrapText="1"/>
    </xf>
    <xf numFmtId="164" fontId="3" fillId="4" borderId="14" xfId="0" applyNumberFormat="1" applyFont="1" applyFill="1" applyBorder="1" applyAlignment="1">
      <alignment horizontal="center" vertical="center" wrapText="1"/>
    </xf>
    <xf numFmtId="164" fontId="3" fillId="3" borderId="2" xfId="0" applyNumberFormat="1" applyFont="1" applyFill="1" applyBorder="1" applyAlignment="1">
      <alignment vertical="center" wrapText="1"/>
    </xf>
    <xf numFmtId="164" fontId="3" fillId="3" borderId="4" xfId="0" applyNumberFormat="1" applyFont="1" applyFill="1" applyBorder="1" applyAlignment="1">
      <alignment vertical="center" wrapText="1"/>
    </xf>
    <xf numFmtId="164" fontId="2" fillId="0" borderId="10" xfId="0" applyNumberFormat="1" applyFont="1" applyBorder="1" applyAlignment="1">
      <alignment vertical="center" wrapText="1"/>
    </xf>
    <xf numFmtId="164" fontId="2" fillId="0" borderId="13" xfId="0" applyNumberFormat="1" applyFont="1" applyBorder="1" applyAlignment="1">
      <alignment vertical="center" wrapText="1"/>
    </xf>
    <xf numFmtId="164" fontId="3" fillId="4" borderId="13" xfId="0" applyNumberFormat="1" applyFont="1" applyFill="1" applyBorder="1" applyAlignment="1">
      <alignment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8" fillId="5" borderId="21" xfId="0" applyFont="1" applyFill="1" applyBorder="1"/>
    <xf numFmtId="0" fontId="8" fillId="5" borderId="21" xfId="0" applyFont="1" applyFill="1" applyBorder="1" applyAlignment="1">
      <alignment vertical="center"/>
    </xf>
    <xf numFmtId="166" fontId="8" fillId="5" borderId="0" xfId="0" applyNumberFormat="1" applyFont="1" applyFill="1" applyAlignment="1">
      <alignment horizontal="left" vertical="center"/>
    </xf>
    <xf numFmtId="0" fontId="8" fillId="0" borderId="21" xfId="0" applyFont="1" applyFill="1" applyBorder="1"/>
    <xf numFmtId="0" fontId="9" fillId="0" borderId="0" xfId="0" applyFont="1"/>
    <xf numFmtId="0" fontId="1" fillId="0" borderId="0" xfId="0" applyFont="1" applyAlignment="1">
      <alignment horizontal="center" vertical="top"/>
    </xf>
    <xf numFmtId="0" fontId="10" fillId="0" borderId="0" xfId="0" applyFont="1" applyAlignment="1">
      <alignment vertical="center"/>
    </xf>
    <xf numFmtId="0" fontId="9" fillId="0" borderId="0" xfId="0" applyFont="1" applyAlignment="1">
      <alignment horizontal="center"/>
    </xf>
    <xf numFmtId="0" fontId="7" fillId="5" borderId="0" xfId="0" applyFont="1" applyFill="1" applyAlignment="1">
      <alignment horizontal="center"/>
    </xf>
    <xf numFmtId="0" fontId="11" fillId="5" borderId="0" xfId="0" applyFont="1" applyFill="1"/>
    <xf numFmtId="0" fontId="7" fillId="5" borderId="0" xfId="0" applyFont="1" applyFill="1"/>
    <xf numFmtId="0" fontId="12" fillId="0" borderId="0" xfId="0" applyFont="1"/>
    <xf numFmtId="0" fontId="13" fillId="0" borderId="0" xfId="0" applyFont="1"/>
    <xf numFmtId="0" fontId="14" fillId="0" borderId="0" xfId="0" applyFont="1"/>
    <xf numFmtId="0" fontId="15" fillId="0" borderId="0" xfId="0" applyFont="1"/>
    <xf numFmtId="9" fontId="7" fillId="5" borderId="0" xfId="2" applyFont="1" applyFill="1" applyAlignment="1">
      <alignment horizontal="center"/>
    </xf>
    <xf numFmtId="164" fontId="7" fillId="5" borderId="0" xfId="0" applyNumberFormat="1" applyFont="1" applyFill="1" applyAlignment="1">
      <alignment horizontal="center"/>
    </xf>
    <xf numFmtId="0" fontId="7" fillId="5" borderId="0" xfId="0" applyFont="1" applyFill="1" applyBorder="1" applyAlignment="1">
      <alignment horizontal="center"/>
    </xf>
    <xf numFmtId="0" fontId="6" fillId="5" borderId="0" xfId="0" applyFont="1" applyFill="1" applyAlignment="1">
      <alignment horizontal="center" vertical="center"/>
    </xf>
    <xf numFmtId="0" fontId="6" fillId="5" borderId="0" xfId="0" applyFont="1" applyFill="1"/>
    <xf numFmtId="0" fontId="6" fillId="5" borderId="0" xfId="0" applyFont="1" applyFill="1" applyAlignment="1">
      <alignment horizontal="center"/>
    </xf>
    <xf numFmtId="9" fontId="6" fillId="5" borderId="0" xfId="2" applyFont="1" applyFill="1" applyAlignment="1">
      <alignment horizontal="center"/>
    </xf>
    <xf numFmtId="0" fontId="6" fillId="5" borderId="0" xfId="0" applyFont="1" applyFill="1" applyAlignment="1">
      <alignment vertical="center"/>
    </xf>
    <xf numFmtId="0" fontId="7" fillId="5" borderId="0" xfId="0" applyFont="1" applyFill="1" applyAlignment="1">
      <alignment horizontal="left"/>
    </xf>
    <xf numFmtId="0" fontId="7" fillId="5" borderId="0" xfId="0" applyFont="1" applyFill="1" applyAlignment="1"/>
    <xf numFmtId="0" fontId="11" fillId="5" borderId="0" xfId="0" applyFont="1" applyFill="1" applyBorder="1" applyAlignment="1">
      <alignment vertical="center" wrapText="1"/>
    </xf>
    <xf numFmtId="164" fontId="6" fillId="5" borderId="0" xfId="0" applyNumberFormat="1" applyFont="1" applyFill="1"/>
    <xf numFmtId="164" fontId="11" fillId="5" borderId="0" xfId="0" applyNumberFormat="1" applyFont="1" applyFill="1"/>
    <xf numFmtId="44" fontId="0" fillId="0" borderId="0" xfId="0" applyNumberFormat="1"/>
    <xf numFmtId="44" fontId="11" fillId="5" borderId="0" xfId="0" applyNumberFormat="1" applyFont="1" applyFill="1"/>
    <xf numFmtId="0" fontId="0" fillId="0" borderId="0" xfId="0" applyAlignment="1">
      <alignment horizontal="center"/>
    </xf>
    <xf numFmtId="0" fontId="1" fillId="0" borderId="0" xfId="0" applyFont="1" applyAlignment="1">
      <alignment horizontal="right"/>
    </xf>
    <xf numFmtId="164" fontId="1" fillId="0" borderId="0" xfId="0" applyNumberFormat="1" applyFont="1"/>
    <xf numFmtId="0" fontId="1" fillId="2" borderId="0" xfId="0" applyFont="1" applyFill="1" applyAlignment="1" applyProtection="1">
      <alignment horizontal="center"/>
      <protection locked="0"/>
    </xf>
    <xf numFmtId="9" fontId="0" fillId="2" borderId="0" xfId="2" applyFont="1" applyFill="1" applyAlignment="1" applyProtection="1">
      <alignment horizontal="center"/>
      <protection locked="0"/>
    </xf>
    <xf numFmtId="164" fontId="2" fillId="2" borderId="10" xfId="0" applyNumberFormat="1" applyFont="1" applyFill="1" applyBorder="1" applyAlignment="1" applyProtection="1">
      <alignment horizontal="center" vertical="center" wrapText="1"/>
      <protection locked="0"/>
    </xf>
    <xf numFmtId="164" fontId="2" fillId="2" borderId="13" xfId="0" applyNumberFormat="1" applyFont="1" applyFill="1" applyBorder="1" applyAlignment="1" applyProtection="1">
      <alignment horizontal="center" vertical="center" wrapText="1"/>
      <protection locked="0"/>
    </xf>
    <xf numFmtId="164" fontId="0" fillId="2" borderId="18" xfId="0" applyNumberFormat="1" applyFill="1" applyBorder="1" applyProtection="1">
      <protection locked="0"/>
    </xf>
    <xf numFmtId="165" fontId="0" fillId="2" borderId="18" xfId="0" applyNumberFormat="1" applyFill="1" applyBorder="1" applyProtection="1">
      <protection locked="0"/>
    </xf>
    <xf numFmtId="0" fontId="0" fillId="2" borderId="18" xfId="0" applyFill="1" applyBorder="1" applyProtection="1">
      <protection locked="0"/>
    </xf>
    <xf numFmtId="164" fontId="2" fillId="2" borderId="10" xfId="0" applyNumberFormat="1" applyFont="1" applyFill="1" applyBorder="1" applyAlignment="1" applyProtection="1">
      <alignment vertical="center" wrapText="1"/>
      <protection locked="0"/>
    </xf>
    <xf numFmtId="164" fontId="2" fillId="2" borderId="13" xfId="0" applyNumberFormat="1" applyFont="1" applyFill="1" applyBorder="1" applyAlignment="1" applyProtection="1">
      <alignment vertical="center" wrapText="1"/>
      <protection locked="0"/>
    </xf>
    <xf numFmtId="44" fontId="0" fillId="2" borderId="18" xfId="0" applyNumberFormat="1" applyFill="1" applyBorder="1" applyProtection="1">
      <protection locked="0"/>
    </xf>
    <xf numFmtId="0" fontId="0" fillId="0" borderId="0" xfId="0" applyAlignment="1">
      <alignment horizontal="center"/>
    </xf>
    <xf numFmtId="44" fontId="1" fillId="0" borderId="0" xfId="0" applyNumberFormat="1" applyFont="1"/>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164" fontId="3" fillId="0" borderId="0" xfId="0" applyNumberFormat="1" applyFont="1" applyAlignment="1">
      <alignment horizontal="center"/>
    </xf>
    <xf numFmtId="0" fontId="0" fillId="2" borderId="0" xfId="0" applyFill="1" applyAlignment="1" applyProtection="1">
      <alignment horizontal="left" vertical="center"/>
      <protection locked="0"/>
    </xf>
    <xf numFmtId="0" fontId="0" fillId="0" borderId="0" xfId="0" applyAlignment="1">
      <alignment horizontal="center"/>
    </xf>
    <xf numFmtId="0" fontId="0" fillId="0" borderId="0" xfId="0" applyAlignment="1">
      <alignment wrapText="1"/>
    </xf>
    <xf numFmtId="0" fontId="8" fillId="5" borderId="0" xfId="0" applyFont="1" applyFill="1" applyAlignment="1">
      <alignment horizontal="center" wrapText="1"/>
    </xf>
    <xf numFmtId="0" fontId="0" fillId="0" borderId="0" xfId="0" applyFont="1" applyAlignment="1"/>
    <xf numFmtId="0" fontId="0" fillId="0" borderId="0" xfId="0" applyAlignment="1"/>
    <xf numFmtId="0" fontId="1" fillId="0" borderId="0" xfId="0" applyFont="1" applyAlignment="1">
      <alignment horizontal="center"/>
    </xf>
    <xf numFmtId="0" fontId="6" fillId="5" borderId="0" xfId="0" applyFont="1" applyFill="1" applyAlignment="1">
      <alignment horizontal="center" vertical="center"/>
    </xf>
    <xf numFmtId="9" fontId="0" fillId="2" borderId="22" xfId="2" applyFont="1" applyFill="1" applyBorder="1" applyAlignment="1" applyProtection="1">
      <alignment horizontal="center"/>
      <protection locked="0"/>
    </xf>
    <xf numFmtId="9" fontId="0" fillId="2" borderId="0" xfId="2" applyFont="1" applyFill="1" applyBorder="1" applyAlignment="1" applyProtection="1">
      <alignment horizontal="center"/>
      <protection locked="0"/>
    </xf>
    <xf numFmtId="0" fontId="1" fillId="2" borderId="23" xfId="0" applyFont="1" applyFill="1" applyBorder="1" applyAlignment="1" applyProtection="1">
      <alignment horizontal="center"/>
      <protection locked="0"/>
    </xf>
    <xf numFmtId="0" fontId="1" fillId="2" borderId="24" xfId="0" applyFont="1" applyFill="1" applyBorder="1" applyAlignment="1" applyProtection="1">
      <alignment horizontal="center"/>
      <protection locked="0"/>
    </xf>
  </cellXfs>
  <cellStyles count="3">
    <cellStyle name="Hyperlink" xfId="1" builtinId="8"/>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7"/>
  <sheetViews>
    <sheetView tabSelected="1" workbookViewId="0"/>
  </sheetViews>
  <sheetFormatPr defaultRowHeight="14.4" x14ac:dyDescent="0.3"/>
  <cols>
    <col min="1" max="1" width="8.33203125" style="41" customWidth="1"/>
    <col min="2" max="2" width="52.109375" customWidth="1"/>
    <col min="3" max="3" width="14.6640625" customWidth="1"/>
    <col min="4" max="4" width="1.5546875" customWidth="1"/>
    <col min="5" max="5" width="19" customWidth="1"/>
    <col min="6" max="6" width="26.33203125" customWidth="1"/>
    <col min="7" max="7" width="60.77734375" customWidth="1"/>
    <col min="12" max="12" width="10.109375" bestFit="1" customWidth="1"/>
  </cols>
  <sheetData>
    <row r="1" spans="1:11" ht="33.6" customHeight="1" thickBot="1" x14ac:dyDescent="0.35">
      <c r="A1" s="79" t="s">
        <v>162</v>
      </c>
      <c r="B1" s="78"/>
      <c r="C1" s="131" t="s">
        <v>164</v>
      </c>
      <c r="D1" s="131"/>
      <c r="E1" s="131"/>
      <c r="F1" s="131"/>
      <c r="G1" s="80" t="s">
        <v>163</v>
      </c>
      <c r="H1" s="81"/>
      <c r="I1" s="81"/>
      <c r="J1" s="81"/>
      <c r="K1" s="81"/>
    </row>
    <row r="2" spans="1:11" x14ac:dyDescent="0.3">
      <c r="A2" s="108"/>
      <c r="B2" s="82" t="s">
        <v>122</v>
      </c>
    </row>
    <row r="3" spans="1:11" x14ac:dyDescent="0.3">
      <c r="A3" s="108"/>
    </row>
    <row r="4" spans="1:11" x14ac:dyDescent="0.3">
      <c r="A4" s="36" t="s">
        <v>165</v>
      </c>
      <c r="B4" t="s">
        <v>156</v>
      </c>
    </row>
    <row r="5" spans="1:11" x14ac:dyDescent="0.3">
      <c r="A5" s="36" t="s">
        <v>166</v>
      </c>
      <c r="B5" t="s">
        <v>183</v>
      </c>
    </row>
    <row r="6" spans="1:11" x14ac:dyDescent="0.3">
      <c r="A6" s="83" t="s">
        <v>167</v>
      </c>
      <c r="B6" s="132" t="s">
        <v>192</v>
      </c>
      <c r="C6" s="132"/>
      <c r="D6" s="132"/>
      <c r="E6" s="132"/>
      <c r="F6" s="132"/>
    </row>
    <row r="7" spans="1:11" x14ac:dyDescent="0.3">
      <c r="A7" s="83" t="s">
        <v>168</v>
      </c>
      <c r="B7" s="133" t="s">
        <v>125</v>
      </c>
      <c r="C7" s="133"/>
      <c r="D7" s="133"/>
      <c r="E7" s="133"/>
      <c r="F7" s="133"/>
    </row>
    <row r="8" spans="1:11" ht="30.75" customHeight="1" x14ac:dyDescent="0.3">
      <c r="A8" s="83" t="s">
        <v>169</v>
      </c>
      <c r="B8" s="130" t="s">
        <v>123</v>
      </c>
      <c r="C8" s="130"/>
      <c r="D8" s="130"/>
      <c r="E8" s="130"/>
      <c r="F8" s="130"/>
    </row>
    <row r="9" spans="1:11" ht="30" customHeight="1" x14ac:dyDescent="0.3">
      <c r="A9" s="83" t="s">
        <v>170</v>
      </c>
      <c r="B9" s="130" t="s">
        <v>126</v>
      </c>
      <c r="C9" s="130"/>
      <c r="D9" s="130"/>
      <c r="E9" s="130"/>
      <c r="F9" s="130"/>
    </row>
    <row r="10" spans="1:11" ht="45" customHeight="1" x14ac:dyDescent="0.3">
      <c r="A10" s="83" t="s">
        <v>171</v>
      </c>
      <c r="B10" s="130" t="s">
        <v>155</v>
      </c>
      <c r="C10" s="130"/>
      <c r="D10" s="130"/>
      <c r="E10" s="130"/>
      <c r="F10" s="130"/>
    </row>
    <row r="11" spans="1:11" x14ac:dyDescent="0.3">
      <c r="A11" s="83" t="s">
        <v>172</v>
      </c>
      <c r="B11" s="130" t="s">
        <v>124</v>
      </c>
      <c r="C11" s="130"/>
      <c r="D11" s="130"/>
      <c r="E11" s="130"/>
      <c r="F11" s="130"/>
    </row>
    <row r="12" spans="1:11" ht="29.25" customHeight="1" x14ac:dyDescent="0.3">
      <c r="A12" s="83" t="s">
        <v>173</v>
      </c>
      <c r="B12" s="130" t="s">
        <v>127</v>
      </c>
      <c r="C12" s="130"/>
      <c r="D12" s="130"/>
      <c r="E12" s="130"/>
      <c r="F12" s="130"/>
    </row>
    <row r="13" spans="1:11" x14ac:dyDescent="0.3">
      <c r="A13" s="83" t="s">
        <v>174</v>
      </c>
      <c r="B13" s="130" t="s">
        <v>131</v>
      </c>
      <c r="C13" s="130"/>
      <c r="D13" s="130"/>
      <c r="E13" s="130"/>
      <c r="F13" s="130"/>
    </row>
    <row r="14" spans="1:11" ht="30.75" customHeight="1" x14ac:dyDescent="0.3">
      <c r="A14" s="83" t="s">
        <v>175</v>
      </c>
      <c r="B14" s="130" t="s">
        <v>132</v>
      </c>
      <c r="C14" s="130"/>
      <c r="D14" s="130"/>
      <c r="E14" s="130"/>
      <c r="F14" s="130"/>
    </row>
    <row r="15" spans="1:11" x14ac:dyDescent="0.3">
      <c r="A15" s="36" t="s">
        <v>176</v>
      </c>
      <c r="B15" t="s">
        <v>198</v>
      </c>
    </row>
    <row r="16" spans="1:11" x14ac:dyDescent="0.3">
      <c r="A16" s="36"/>
    </row>
    <row r="17" spans="1:12" x14ac:dyDescent="0.3">
      <c r="A17" s="108"/>
      <c r="B17" s="84" t="s">
        <v>128</v>
      </c>
    </row>
    <row r="18" spans="1:12" x14ac:dyDescent="0.3">
      <c r="A18" s="108"/>
      <c r="B18" s="84" t="s">
        <v>129</v>
      </c>
    </row>
    <row r="19" spans="1:12" x14ac:dyDescent="0.3">
      <c r="A19" s="108"/>
      <c r="B19" s="84" t="s">
        <v>130</v>
      </c>
    </row>
    <row r="20" spans="1:12" x14ac:dyDescent="0.3">
      <c r="A20" s="108"/>
    </row>
    <row r="21" spans="1:12" x14ac:dyDescent="0.3">
      <c r="A21" s="86"/>
      <c r="B21" s="87" t="s">
        <v>108</v>
      </c>
      <c r="C21" s="88"/>
      <c r="D21" s="88"/>
      <c r="E21" s="88"/>
      <c r="F21" s="88"/>
      <c r="G21" s="88"/>
    </row>
    <row r="22" spans="1:12" x14ac:dyDescent="0.3">
      <c r="A22" s="108"/>
    </row>
    <row r="23" spans="1:12" x14ac:dyDescent="0.3">
      <c r="A23" s="108"/>
      <c r="B23" t="s">
        <v>109</v>
      </c>
    </row>
    <row r="24" spans="1:12" x14ac:dyDescent="0.3">
      <c r="A24" s="108"/>
      <c r="B24" t="s">
        <v>184</v>
      </c>
    </row>
    <row r="25" spans="1:12" x14ac:dyDescent="0.3">
      <c r="A25" s="108"/>
      <c r="B25" s="35"/>
    </row>
    <row r="26" spans="1:12" x14ac:dyDescent="0.3">
      <c r="A26" s="85" t="s">
        <v>177</v>
      </c>
      <c r="B26" s="82" t="s">
        <v>136</v>
      </c>
      <c r="C26" s="85" t="s">
        <v>39</v>
      </c>
      <c r="D26" s="36"/>
      <c r="F26" s="85" t="s">
        <v>39</v>
      </c>
      <c r="L26" s="35"/>
    </row>
    <row r="27" spans="1:12" x14ac:dyDescent="0.3">
      <c r="A27" s="85" t="s">
        <v>178</v>
      </c>
      <c r="C27" s="85" t="s">
        <v>5</v>
      </c>
      <c r="D27" s="36"/>
      <c r="E27" s="109" t="s">
        <v>133</v>
      </c>
      <c r="F27" s="111"/>
      <c r="G27" s="35" t="s">
        <v>134</v>
      </c>
      <c r="L27" s="35"/>
    </row>
    <row r="28" spans="1:12" ht="9" customHeight="1" x14ac:dyDescent="0.3">
      <c r="A28" s="108"/>
      <c r="C28" s="36"/>
      <c r="D28" s="36"/>
      <c r="L28" s="35"/>
    </row>
    <row r="29" spans="1:12" x14ac:dyDescent="0.3">
      <c r="A29" s="36">
        <v>1</v>
      </c>
      <c r="B29" t="s">
        <v>112</v>
      </c>
      <c r="C29" s="112"/>
      <c r="D29" s="108"/>
      <c r="F29" s="112"/>
      <c r="L29" s="35"/>
    </row>
    <row r="30" spans="1:12" x14ac:dyDescent="0.3">
      <c r="A30" s="36">
        <v>2</v>
      </c>
      <c r="B30" t="s">
        <v>113</v>
      </c>
      <c r="C30" s="112"/>
      <c r="D30" s="108"/>
      <c r="F30" s="112"/>
      <c r="L30" s="35"/>
    </row>
    <row r="31" spans="1:12" x14ac:dyDescent="0.3">
      <c r="A31" s="36">
        <v>3</v>
      </c>
      <c r="B31" t="s">
        <v>110</v>
      </c>
      <c r="C31" s="112"/>
      <c r="D31" s="108"/>
      <c r="F31" s="112"/>
    </row>
    <row r="32" spans="1:12" x14ac:dyDescent="0.3">
      <c r="A32" s="36">
        <v>4</v>
      </c>
      <c r="B32" t="s">
        <v>111</v>
      </c>
      <c r="C32" s="112"/>
      <c r="D32" s="108"/>
      <c r="F32" s="112"/>
    </row>
    <row r="33" spans="1:7" x14ac:dyDescent="0.3">
      <c r="A33" s="36">
        <v>5</v>
      </c>
      <c r="B33" t="s">
        <v>118</v>
      </c>
      <c r="C33" s="112"/>
      <c r="D33" s="108"/>
      <c r="F33" s="112"/>
    </row>
    <row r="34" spans="1:7" x14ac:dyDescent="0.3">
      <c r="A34" s="36">
        <v>6</v>
      </c>
      <c r="B34" t="s">
        <v>115</v>
      </c>
      <c r="C34" s="112"/>
      <c r="D34" s="108"/>
      <c r="F34" s="112"/>
    </row>
    <row r="35" spans="1:7" x14ac:dyDescent="0.3">
      <c r="A35" s="108"/>
    </row>
    <row r="36" spans="1:7" x14ac:dyDescent="0.3">
      <c r="A36" s="108"/>
      <c r="B36" s="82" t="s">
        <v>151</v>
      </c>
    </row>
    <row r="37" spans="1:7" x14ac:dyDescent="0.3">
      <c r="A37" s="108"/>
      <c r="B37" t="s">
        <v>152</v>
      </c>
    </row>
    <row r="38" spans="1:7" x14ac:dyDescent="0.3">
      <c r="A38" s="108"/>
      <c r="B38" t="s">
        <v>153</v>
      </c>
    </row>
    <row r="39" spans="1:7" x14ac:dyDescent="0.3">
      <c r="A39" s="108"/>
    </row>
    <row r="40" spans="1:7" x14ac:dyDescent="0.3">
      <c r="A40" s="86"/>
      <c r="B40" s="87" t="s">
        <v>193</v>
      </c>
      <c r="C40" s="88"/>
      <c r="D40" s="88"/>
      <c r="E40" s="88"/>
      <c r="F40" s="88"/>
      <c r="G40" s="88"/>
    </row>
    <row r="41" spans="1:7" x14ac:dyDescent="0.3">
      <c r="A41" s="108"/>
      <c r="C41" s="134" t="s">
        <v>196</v>
      </c>
      <c r="D41" s="134"/>
      <c r="E41" s="134"/>
      <c r="F41" s="35" t="s">
        <v>197</v>
      </c>
      <c r="G41" s="88"/>
    </row>
    <row r="42" spans="1:7" x14ac:dyDescent="0.3">
      <c r="A42" s="121"/>
      <c r="C42" s="35" t="s">
        <v>5</v>
      </c>
      <c r="E42" s="35" t="s">
        <v>222</v>
      </c>
      <c r="F42" s="35"/>
      <c r="G42" s="88"/>
    </row>
    <row r="43" spans="1:7" x14ac:dyDescent="0.3">
      <c r="A43" s="108"/>
      <c r="B43" s="109" t="s">
        <v>194</v>
      </c>
      <c r="C43" s="106">
        <f>'Perceel 1 '!H43</f>
        <v>67711.899999999994</v>
      </c>
      <c r="E43" s="12">
        <f>'Perceel 1 '!U43</f>
        <v>0</v>
      </c>
      <c r="F43" s="12">
        <f>'Perceel 2'!G25</f>
        <v>0</v>
      </c>
      <c r="G43" s="97" t="s">
        <v>200</v>
      </c>
    </row>
    <row r="44" spans="1:7" x14ac:dyDescent="0.3">
      <c r="A44" s="108"/>
      <c r="B44" s="109" t="s">
        <v>195</v>
      </c>
      <c r="C44" s="106">
        <f>'Keuringskst. perc 1'!E41</f>
        <v>0</v>
      </c>
      <c r="E44" s="12">
        <f>'Keuringskst. perc 1'!E41</f>
        <v>0</v>
      </c>
      <c r="F44" s="12">
        <f>'Keuringskst. perc 2'!G24</f>
        <v>0</v>
      </c>
      <c r="G44" s="97" t="s">
        <v>201</v>
      </c>
    </row>
    <row r="45" spans="1:7" x14ac:dyDescent="0.3">
      <c r="A45" s="108"/>
      <c r="B45" s="109"/>
      <c r="E45" s="12"/>
      <c r="F45" s="12"/>
      <c r="G45" s="88"/>
    </row>
    <row r="46" spans="1:7" x14ac:dyDescent="0.3">
      <c r="A46" s="108"/>
      <c r="B46" s="109" t="s">
        <v>199</v>
      </c>
      <c r="C46" s="122">
        <f>SUM(C43:C44)</f>
        <v>67711.899999999994</v>
      </c>
      <c r="E46" s="110">
        <f>SUM(E43:E44)</f>
        <v>0</v>
      </c>
      <c r="F46" s="110">
        <f>SUM(F43:F44)</f>
        <v>0</v>
      </c>
      <c r="G46" s="97" t="s">
        <v>202</v>
      </c>
    </row>
    <row r="47" spans="1:7" x14ac:dyDescent="0.3">
      <c r="A47" s="108"/>
      <c r="C47" s="129"/>
      <c r="D47" s="129"/>
      <c r="E47" s="129"/>
      <c r="F47" s="129"/>
    </row>
    <row r="48" spans="1:7" ht="18" x14ac:dyDescent="0.35">
      <c r="A48" s="108"/>
      <c r="B48" s="89" t="s">
        <v>179</v>
      </c>
      <c r="C48" s="128"/>
      <c r="D48" s="128"/>
      <c r="E48" s="128"/>
      <c r="F48" s="128"/>
    </row>
    <row r="49" spans="1:6" x14ac:dyDescent="0.3">
      <c r="A49" s="108"/>
      <c r="B49" s="90"/>
      <c r="C49" s="129"/>
      <c r="D49" s="129"/>
      <c r="E49" s="129"/>
      <c r="F49" s="129"/>
    </row>
    <row r="50" spans="1:6" ht="18" x14ac:dyDescent="0.35">
      <c r="A50" s="108"/>
      <c r="B50" s="89" t="s">
        <v>180</v>
      </c>
      <c r="C50" s="128"/>
      <c r="D50" s="128"/>
      <c r="E50" s="128"/>
      <c r="F50" s="128"/>
    </row>
    <row r="51" spans="1:6" ht="18" x14ac:dyDescent="0.35">
      <c r="A51" s="108"/>
      <c r="B51" s="89"/>
      <c r="C51" s="129"/>
      <c r="D51" s="129"/>
      <c r="E51" s="129"/>
      <c r="F51" s="129"/>
    </row>
    <row r="52" spans="1:6" ht="18" x14ac:dyDescent="0.35">
      <c r="A52" s="108"/>
      <c r="B52" s="91" t="s">
        <v>181</v>
      </c>
      <c r="C52" s="128"/>
      <c r="D52" s="128"/>
      <c r="E52" s="128"/>
      <c r="F52" s="128"/>
    </row>
    <row r="53" spans="1:6" ht="15.6" x14ac:dyDescent="0.3">
      <c r="A53" s="108"/>
      <c r="B53" s="92"/>
      <c r="C53" s="129"/>
      <c r="D53" s="129"/>
      <c r="E53" s="129"/>
      <c r="F53" s="129"/>
    </row>
    <row r="54" spans="1:6" ht="18" x14ac:dyDescent="0.35">
      <c r="A54" s="108"/>
      <c r="B54" s="91" t="s">
        <v>182</v>
      </c>
      <c r="C54" s="128"/>
      <c r="D54" s="128"/>
      <c r="E54" s="128"/>
      <c r="F54" s="128"/>
    </row>
    <row r="55" spans="1:6" x14ac:dyDescent="0.3">
      <c r="A55" s="108"/>
      <c r="C55" s="128"/>
      <c r="D55" s="128"/>
      <c r="E55" s="128"/>
      <c r="F55" s="128"/>
    </row>
    <row r="56" spans="1:6" x14ac:dyDescent="0.3">
      <c r="A56" s="108"/>
      <c r="C56" s="128"/>
      <c r="D56" s="128"/>
      <c r="E56" s="128"/>
      <c r="F56" s="128"/>
    </row>
    <row r="57" spans="1:6" x14ac:dyDescent="0.3">
      <c r="A57" s="108"/>
      <c r="C57" s="128"/>
      <c r="D57" s="128"/>
      <c r="E57" s="128"/>
      <c r="F57" s="128"/>
    </row>
  </sheetData>
  <sheetProtection algorithmName="SHA-512" hashValue="jXbwJW1kwqLbc3d9BQXw2p+Do2dGLuc3Z3j3DxC2MKKBf632V4bDfiC6RgcV7+5SmVBQcEZN8PsvhZX4cxboSQ==" saltValue="h3yEMJCA3Q/OzOdDpWstGw==" spinCount="100000" sheet="1" objects="1" scenarios="1"/>
  <mergeCells count="19">
    <mergeCell ref="B9:F9"/>
    <mergeCell ref="B10:F10"/>
    <mergeCell ref="C1:F1"/>
    <mergeCell ref="C48:F48"/>
    <mergeCell ref="C50:F50"/>
    <mergeCell ref="B11:F11"/>
    <mergeCell ref="B12:F12"/>
    <mergeCell ref="B13:F13"/>
    <mergeCell ref="B14:F14"/>
    <mergeCell ref="B6:F6"/>
    <mergeCell ref="B7:F7"/>
    <mergeCell ref="B8:F8"/>
    <mergeCell ref="C41:E41"/>
    <mergeCell ref="C52:F52"/>
    <mergeCell ref="C54:F57"/>
    <mergeCell ref="C47:F47"/>
    <mergeCell ref="C49:F49"/>
    <mergeCell ref="C51:F51"/>
    <mergeCell ref="C53:F5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71"/>
  <sheetViews>
    <sheetView zoomScaleNormal="100" workbookViewId="0">
      <pane xSplit="5" ySplit="4" topLeftCell="F19" activePane="bottomRight" state="frozen"/>
      <selection pane="topRight" activeCell="E1" sqref="E1"/>
      <selection pane="bottomLeft" activeCell="A4" sqref="A4"/>
      <selection pane="bottomRight" activeCell="M32" sqref="M32"/>
    </sheetView>
  </sheetViews>
  <sheetFormatPr defaultRowHeight="14.4" x14ac:dyDescent="0.3"/>
  <cols>
    <col min="1" max="1" width="1.109375" style="1" customWidth="1"/>
    <col min="2" max="2" width="27.44140625" customWidth="1"/>
    <col min="3" max="3" width="6.44140625" style="41" bestFit="1" customWidth="1"/>
    <col min="4" max="4" width="12.5546875" style="1" bestFit="1" customWidth="1"/>
    <col min="5" max="5" width="32.33203125" style="1" bestFit="1" customWidth="1"/>
    <col min="6" max="6" width="8.109375" style="42" bestFit="1" customWidth="1"/>
    <col min="7" max="8" width="20" style="2" customWidth="1"/>
    <col min="9" max="9" width="1.109375" style="13" customWidth="1"/>
    <col min="10" max="10" width="26.5546875" style="1" customWidth="1"/>
    <col min="11" max="11" width="15.5546875" style="1" customWidth="1"/>
    <col min="12" max="12" width="7.88671875" style="42" customWidth="1"/>
    <col min="13" max="13" width="20" style="2" customWidth="1"/>
    <col min="14" max="14" width="20.109375" style="2" customWidth="1"/>
    <col min="15" max="15" width="1.33203125" style="13" customWidth="1"/>
    <col min="16" max="16" width="9.109375" style="1"/>
    <col min="17" max="17" width="11.109375" style="1" bestFit="1" customWidth="1"/>
    <col min="18" max="18" width="1.44140625" customWidth="1"/>
    <col min="19" max="19" width="14.5546875" style="2" bestFit="1" customWidth="1"/>
    <col min="20" max="20" width="11.5546875" style="1" bestFit="1" customWidth="1"/>
    <col min="21" max="21" width="13.77734375" style="2" bestFit="1" customWidth="1"/>
    <col min="22" max="22" width="1.44140625" customWidth="1"/>
  </cols>
  <sheetData>
    <row r="1" spans="2:21" ht="25.8" customHeight="1" thickBot="1" x14ac:dyDescent="0.35">
      <c r="B1" s="135" t="s">
        <v>185</v>
      </c>
      <c r="C1" s="135"/>
      <c r="D1" s="86"/>
      <c r="E1" s="86"/>
      <c r="F1" s="93"/>
      <c r="G1" s="94"/>
      <c r="H1" s="94"/>
      <c r="I1" s="95"/>
      <c r="J1" s="96" t="s">
        <v>187</v>
      </c>
      <c r="K1" s="136"/>
      <c r="L1" s="137"/>
      <c r="M1" s="137"/>
      <c r="N1" s="137"/>
    </row>
    <row r="2" spans="2:21" ht="15" thickBot="1" x14ac:dyDescent="0.35">
      <c r="B2" s="97"/>
      <c r="C2" s="98"/>
      <c r="D2" s="86"/>
      <c r="E2" s="98" t="s">
        <v>188</v>
      </c>
      <c r="F2" s="99" t="s">
        <v>189</v>
      </c>
      <c r="G2" s="94"/>
      <c r="H2" s="94"/>
      <c r="I2" s="93"/>
      <c r="J2" s="98" t="s">
        <v>186</v>
      </c>
      <c r="K2" s="138"/>
      <c r="L2" s="139"/>
      <c r="M2" s="139"/>
      <c r="N2" s="139"/>
    </row>
    <row r="3" spans="2:21" x14ac:dyDescent="0.3">
      <c r="B3" s="3" t="s">
        <v>91</v>
      </c>
      <c r="C3" s="76" t="s">
        <v>117</v>
      </c>
      <c r="D3" s="4" t="s">
        <v>3</v>
      </c>
      <c r="E3" s="16" t="s">
        <v>4</v>
      </c>
      <c r="F3" s="43" t="s">
        <v>39</v>
      </c>
      <c r="G3" s="18" t="s">
        <v>159</v>
      </c>
      <c r="H3" s="18" t="s">
        <v>142</v>
      </c>
      <c r="I3" s="15"/>
      <c r="J3" s="37" t="s">
        <v>94</v>
      </c>
      <c r="K3" s="4" t="s">
        <v>93</v>
      </c>
      <c r="L3" s="43" t="s">
        <v>39</v>
      </c>
      <c r="M3" s="18" t="s">
        <v>159</v>
      </c>
      <c r="N3" s="18" t="s">
        <v>142</v>
      </c>
      <c r="O3" s="15"/>
      <c r="P3" s="20" t="s">
        <v>34</v>
      </c>
      <c r="Q3" s="20" t="s">
        <v>36</v>
      </c>
      <c r="S3" s="18" t="s">
        <v>106</v>
      </c>
      <c r="T3" s="4" t="s">
        <v>107</v>
      </c>
      <c r="U3" s="18" t="s">
        <v>135</v>
      </c>
    </row>
    <row r="4" spans="2:21" ht="23.4" thickBot="1" x14ac:dyDescent="0.35">
      <c r="B4" s="6"/>
      <c r="C4" s="77" t="s">
        <v>116</v>
      </c>
      <c r="D4" s="7"/>
      <c r="E4" s="17"/>
      <c r="F4" s="44" t="s">
        <v>40</v>
      </c>
      <c r="G4" s="19" t="s">
        <v>160</v>
      </c>
      <c r="H4" s="19" t="s">
        <v>161</v>
      </c>
      <c r="I4" s="15"/>
      <c r="J4" s="38"/>
      <c r="K4" s="7"/>
      <c r="L4" s="44" t="s">
        <v>40</v>
      </c>
      <c r="M4" s="19" t="s">
        <v>160</v>
      </c>
      <c r="N4" s="19" t="s">
        <v>161</v>
      </c>
      <c r="O4" s="15"/>
      <c r="P4" s="21" t="s">
        <v>35</v>
      </c>
      <c r="Q4" s="21" t="s">
        <v>37</v>
      </c>
      <c r="S4" s="19" t="s">
        <v>135</v>
      </c>
      <c r="T4" s="7"/>
      <c r="U4" s="7" t="s">
        <v>114</v>
      </c>
    </row>
    <row r="5" spans="2:21" ht="15" thickBot="1" x14ac:dyDescent="0.35">
      <c r="B5" s="22" t="s">
        <v>101</v>
      </c>
      <c r="C5" s="23">
        <v>1</v>
      </c>
      <c r="D5" s="49" t="s">
        <v>5</v>
      </c>
      <c r="E5" s="50" t="s">
        <v>28</v>
      </c>
      <c r="F5" s="48">
        <f>VLOOKUP(C5,'Totaal prijzen_korting'!$A$29:$E$35,3,FALSE)</f>
        <v>0</v>
      </c>
      <c r="G5" s="24">
        <v>1049</v>
      </c>
      <c r="H5" s="24">
        <f>G5*(1-F5)*(P5+Q5)</f>
        <v>1049</v>
      </c>
      <c r="I5" s="15"/>
      <c r="J5" s="123"/>
      <c r="K5" s="124"/>
      <c r="L5" s="48">
        <f>VLOOKUP($C5,'Totaal prijzen_korting'!$A$29:$F$35,6,FALSE)</f>
        <v>0</v>
      </c>
      <c r="M5" s="113"/>
      <c r="N5" s="24">
        <f>M5*(1-L5)*(P5+Q5)</f>
        <v>0</v>
      </c>
      <c r="O5" s="15"/>
      <c r="P5" s="31">
        <v>1</v>
      </c>
      <c r="Q5" s="23"/>
      <c r="S5" s="33"/>
      <c r="T5" s="49">
        <f t="shared" ref="T5:T40" si="0">IF((1-F5)*G5&lt;(1-L5)*M5,F$2,K$2)</f>
        <v>0</v>
      </c>
      <c r="U5" s="69">
        <f>IF(N$19&gt;H$19,H5,N5)</f>
        <v>0</v>
      </c>
    </row>
    <row r="6" spans="2:21" ht="15" thickBot="1" x14ac:dyDescent="0.35">
      <c r="B6" s="25" t="s">
        <v>15</v>
      </c>
      <c r="C6" s="26">
        <v>1</v>
      </c>
      <c r="D6" s="29" t="s">
        <v>5</v>
      </c>
      <c r="E6" s="30" t="s">
        <v>22</v>
      </c>
      <c r="F6" s="48">
        <f>VLOOKUP(C6,'Totaal prijzen_korting'!$A$29:$E$35,3,FALSE)</f>
        <v>0</v>
      </c>
      <c r="G6" s="28">
        <v>279</v>
      </c>
      <c r="H6" s="28">
        <f t="shared" ref="H6:H40" si="1">G6*(1-F6)*(P6+Q6)</f>
        <v>837</v>
      </c>
      <c r="I6" s="15"/>
      <c r="J6" s="125"/>
      <c r="K6" s="126"/>
      <c r="L6" s="48">
        <f>VLOOKUP($C6,'Totaal prijzen_korting'!$A$29:$F$35,6,FALSE)</f>
        <v>0</v>
      </c>
      <c r="M6" s="113"/>
      <c r="N6" s="28">
        <f t="shared" ref="N6:N40" si="2">M6*(1-L6)*(P6+Q6)</f>
        <v>0</v>
      </c>
      <c r="O6" s="15"/>
      <c r="P6" s="32">
        <v>3</v>
      </c>
      <c r="Q6" s="26"/>
      <c r="S6" s="34"/>
      <c r="T6" s="29">
        <f t="shared" si="0"/>
        <v>0</v>
      </c>
      <c r="U6" s="69">
        <f t="shared" ref="U6:U18" si="3">IF(N$19&gt;H$19,H6,N6)</f>
        <v>0</v>
      </c>
    </row>
    <row r="7" spans="2:21" ht="15" thickBot="1" x14ac:dyDescent="0.35">
      <c r="B7" s="25" t="s">
        <v>10</v>
      </c>
      <c r="C7" s="26">
        <v>1</v>
      </c>
      <c r="D7" s="29" t="s">
        <v>5</v>
      </c>
      <c r="E7" s="30" t="s">
        <v>8</v>
      </c>
      <c r="F7" s="48">
        <f>VLOOKUP(C7,'Totaal prijzen_korting'!$A$29:$E$35,3,FALSE)</f>
        <v>0</v>
      </c>
      <c r="G7" s="28">
        <v>449</v>
      </c>
      <c r="H7" s="28">
        <f t="shared" si="1"/>
        <v>11225</v>
      </c>
      <c r="I7" s="15"/>
      <c r="J7" s="125"/>
      <c r="K7" s="126"/>
      <c r="L7" s="48">
        <f>VLOOKUP($C7,'Totaal prijzen_korting'!$A$29:$F$35,6,FALSE)</f>
        <v>0</v>
      </c>
      <c r="M7" s="113"/>
      <c r="N7" s="28">
        <f t="shared" si="2"/>
        <v>0</v>
      </c>
      <c r="O7" s="15"/>
      <c r="P7" s="32">
        <v>3</v>
      </c>
      <c r="Q7" s="26">
        <v>22</v>
      </c>
      <c r="S7" s="34"/>
      <c r="T7" s="29">
        <f t="shared" si="0"/>
        <v>0</v>
      </c>
      <c r="U7" s="69">
        <f t="shared" si="3"/>
        <v>0</v>
      </c>
    </row>
    <row r="8" spans="2:21" ht="15" thickBot="1" x14ac:dyDescent="0.35">
      <c r="B8" s="25" t="s">
        <v>10</v>
      </c>
      <c r="C8" s="26">
        <v>1</v>
      </c>
      <c r="D8" s="29" t="s">
        <v>5</v>
      </c>
      <c r="E8" s="30" t="s">
        <v>203</v>
      </c>
      <c r="F8" s="48">
        <f>VLOOKUP(C8,'Totaal prijzen_korting'!$A$29:$E$35,3,FALSE)</f>
        <v>0</v>
      </c>
      <c r="G8" s="28">
        <v>339</v>
      </c>
      <c r="H8" s="28">
        <f t="shared" si="1"/>
        <v>2373</v>
      </c>
      <c r="I8" s="15"/>
      <c r="J8" s="125"/>
      <c r="K8" s="126"/>
      <c r="L8" s="48">
        <f>VLOOKUP($C8,'Totaal prijzen_korting'!$A$29:$F$35,6,FALSE)</f>
        <v>0</v>
      </c>
      <c r="M8" s="113"/>
      <c r="N8" s="28">
        <f t="shared" si="2"/>
        <v>0</v>
      </c>
      <c r="O8" s="15"/>
      <c r="P8" s="32">
        <v>1</v>
      </c>
      <c r="Q8" s="26">
        <v>6</v>
      </c>
      <c r="S8" s="34"/>
      <c r="T8" s="29">
        <f t="shared" si="0"/>
        <v>0</v>
      </c>
      <c r="U8" s="69">
        <f t="shared" si="3"/>
        <v>0</v>
      </c>
    </row>
    <row r="9" spans="2:21" ht="15" thickBot="1" x14ac:dyDescent="0.35">
      <c r="B9" s="25" t="s">
        <v>65</v>
      </c>
      <c r="C9" s="26">
        <v>1</v>
      </c>
      <c r="D9" s="26" t="s">
        <v>5</v>
      </c>
      <c r="E9" s="27" t="s">
        <v>204</v>
      </c>
      <c r="F9" s="45">
        <f>VLOOKUP(C9,'Totaal prijzen_korting'!$A$29:$E$35,3,FALSE)</f>
        <v>0</v>
      </c>
      <c r="G9" s="28">
        <v>639</v>
      </c>
      <c r="H9" s="28">
        <f t="shared" si="1"/>
        <v>1917</v>
      </c>
      <c r="I9" s="14"/>
      <c r="J9" s="125"/>
      <c r="K9" s="126"/>
      <c r="L9" s="45">
        <f>VLOOKUP($C9,'Totaal prijzen_korting'!$A$29:$F$35,6,FALSE)</f>
        <v>0</v>
      </c>
      <c r="M9" s="113"/>
      <c r="N9" s="28">
        <f t="shared" si="2"/>
        <v>0</v>
      </c>
      <c r="O9" s="14"/>
      <c r="P9" s="32"/>
      <c r="Q9" s="26">
        <v>3</v>
      </c>
      <c r="S9" s="34"/>
      <c r="T9" s="26">
        <f t="shared" si="0"/>
        <v>0</v>
      </c>
      <c r="U9" s="69">
        <f t="shared" si="3"/>
        <v>0</v>
      </c>
    </row>
    <row r="10" spans="2:21" ht="15" thickBot="1" x14ac:dyDescent="0.35">
      <c r="B10" s="25" t="s">
        <v>7</v>
      </c>
      <c r="C10" s="26">
        <v>1</v>
      </c>
      <c r="D10" s="26" t="s">
        <v>5</v>
      </c>
      <c r="E10" s="27" t="s">
        <v>30</v>
      </c>
      <c r="F10" s="45">
        <f>VLOOKUP(C10,'Totaal prijzen_korting'!$A$29:$E$35,3,FALSE)</f>
        <v>0</v>
      </c>
      <c r="G10" s="28">
        <v>230</v>
      </c>
      <c r="H10" s="28">
        <f t="shared" si="1"/>
        <v>230</v>
      </c>
      <c r="I10" s="14"/>
      <c r="J10" s="125"/>
      <c r="K10" s="126"/>
      <c r="L10" s="45">
        <f>VLOOKUP($C10,'Totaal prijzen_korting'!$A$29:$F$35,6,FALSE)</f>
        <v>0</v>
      </c>
      <c r="M10" s="113"/>
      <c r="N10" s="28">
        <f t="shared" si="2"/>
        <v>0</v>
      </c>
      <c r="O10" s="14"/>
      <c r="P10" s="32">
        <v>1</v>
      </c>
      <c r="Q10" s="26"/>
      <c r="S10" s="34"/>
      <c r="T10" s="26">
        <f t="shared" si="0"/>
        <v>0</v>
      </c>
      <c r="U10" s="69">
        <f t="shared" si="3"/>
        <v>0</v>
      </c>
    </row>
    <row r="11" spans="2:21" ht="15" thickBot="1" x14ac:dyDescent="0.35">
      <c r="B11" s="25" t="s">
        <v>14</v>
      </c>
      <c r="C11" s="26">
        <v>1</v>
      </c>
      <c r="D11" s="29" t="s">
        <v>5</v>
      </c>
      <c r="E11" s="30" t="s">
        <v>20</v>
      </c>
      <c r="F11" s="48">
        <f>VLOOKUP(C11,'Totaal prijzen_korting'!$A$29:$E$35,3,FALSE)</f>
        <v>0</v>
      </c>
      <c r="G11" s="28">
        <v>399</v>
      </c>
      <c r="H11" s="28">
        <f t="shared" si="1"/>
        <v>798</v>
      </c>
      <c r="I11" s="15"/>
      <c r="J11" s="125"/>
      <c r="K11" s="126"/>
      <c r="L11" s="48">
        <f>VLOOKUP($C11,'Totaal prijzen_korting'!$A$29:$F$35,6,FALSE)</f>
        <v>0</v>
      </c>
      <c r="M11" s="113"/>
      <c r="N11" s="28">
        <f t="shared" si="2"/>
        <v>0</v>
      </c>
      <c r="O11" s="15"/>
      <c r="P11" s="32">
        <v>2</v>
      </c>
      <c r="Q11" s="26"/>
      <c r="S11" s="34"/>
      <c r="T11" s="29">
        <f t="shared" si="0"/>
        <v>0</v>
      </c>
      <c r="U11" s="69">
        <f t="shared" si="3"/>
        <v>0</v>
      </c>
    </row>
    <row r="12" spans="2:21" ht="15" thickBot="1" x14ac:dyDescent="0.35">
      <c r="B12" s="25" t="s">
        <v>65</v>
      </c>
      <c r="C12" s="26">
        <v>1</v>
      </c>
      <c r="D12" s="26" t="s">
        <v>5</v>
      </c>
      <c r="E12" s="30" t="s">
        <v>205</v>
      </c>
      <c r="F12" s="48">
        <f>VLOOKUP(C12,'Totaal prijzen_korting'!$A$29:$E$35,3,FALSE)</f>
        <v>0</v>
      </c>
      <c r="G12" s="28">
        <v>449</v>
      </c>
      <c r="H12" s="28">
        <f t="shared" si="1"/>
        <v>1347</v>
      </c>
      <c r="I12" s="15"/>
      <c r="J12" s="125"/>
      <c r="K12" s="126"/>
      <c r="L12" s="48">
        <f>VLOOKUP($C12,'Totaal prijzen_korting'!$A$29:$F$35,6,FALSE)</f>
        <v>0</v>
      </c>
      <c r="M12" s="113"/>
      <c r="N12" s="28">
        <f t="shared" si="2"/>
        <v>0</v>
      </c>
      <c r="O12" s="15"/>
      <c r="P12" s="32"/>
      <c r="Q12" s="26">
        <v>3</v>
      </c>
      <c r="S12" s="34"/>
      <c r="T12" s="26">
        <f t="shared" si="0"/>
        <v>0</v>
      </c>
      <c r="U12" s="69">
        <f t="shared" si="3"/>
        <v>0</v>
      </c>
    </row>
    <row r="13" spans="2:21" ht="15" thickBot="1" x14ac:dyDescent="0.35">
      <c r="B13" s="22" t="s">
        <v>12</v>
      </c>
      <c r="C13" s="23">
        <v>1</v>
      </c>
      <c r="D13" s="49" t="s">
        <v>5</v>
      </c>
      <c r="E13" s="50" t="s">
        <v>19</v>
      </c>
      <c r="F13" s="51">
        <f>VLOOKUP(C13,'Totaal prijzen_korting'!$A$29:$E$35,3,FALSE)</f>
        <v>0</v>
      </c>
      <c r="G13" s="24">
        <v>549</v>
      </c>
      <c r="H13" s="24">
        <f t="shared" si="1"/>
        <v>1647</v>
      </c>
      <c r="I13" s="15"/>
      <c r="J13" s="123"/>
      <c r="K13" s="124"/>
      <c r="L13" s="51">
        <f>VLOOKUP($C13,'Totaal prijzen_korting'!$A$29:$F$35,6,FALSE)</f>
        <v>0</v>
      </c>
      <c r="M13" s="113"/>
      <c r="N13" s="24">
        <f t="shared" si="2"/>
        <v>0</v>
      </c>
      <c r="O13" s="15"/>
      <c r="P13" s="31">
        <v>1</v>
      </c>
      <c r="Q13" s="23">
        <v>2</v>
      </c>
      <c r="S13" s="33"/>
      <c r="T13" s="49">
        <f t="shared" si="0"/>
        <v>0</v>
      </c>
      <c r="U13" s="69">
        <f t="shared" si="3"/>
        <v>0</v>
      </c>
    </row>
    <row r="14" spans="2:21" ht="15" thickBot="1" x14ac:dyDescent="0.35">
      <c r="B14" s="25" t="s">
        <v>13</v>
      </c>
      <c r="C14" s="26">
        <v>1</v>
      </c>
      <c r="D14" s="29" t="s">
        <v>5</v>
      </c>
      <c r="E14" s="30" t="s">
        <v>206</v>
      </c>
      <c r="F14" s="48">
        <f>VLOOKUP(C14,'Totaal prijzen_korting'!$A$29:$E$35,3,FALSE)</f>
        <v>0</v>
      </c>
      <c r="G14" s="28">
        <v>649</v>
      </c>
      <c r="H14" s="28">
        <f t="shared" si="1"/>
        <v>649</v>
      </c>
      <c r="I14" s="15"/>
      <c r="J14" s="125"/>
      <c r="K14" s="126"/>
      <c r="L14" s="48">
        <f>VLOOKUP($C14,'Totaal prijzen_korting'!$A$29:$F$35,6,FALSE)</f>
        <v>0</v>
      </c>
      <c r="M14" s="113"/>
      <c r="N14" s="28">
        <f t="shared" si="2"/>
        <v>0</v>
      </c>
      <c r="O14" s="15"/>
      <c r="P14" s="32">
        <v>1</v>
      </c>
      <c r="Q14" s="26"/>
      <c r="S14" s="34"/>
      <c r="T14" s="29">
        <f t="shared" si="0"/>
        <v>0</v>
      </c>
      <c r="U14" s="69">
        <f t="shared" si="3"/>
        <v>0</v>
      </c>
    </row>
    <row r="15" spans="2:21" ht="15" thickBot="1" x14ac:dyDescent="0.35">
      <c r="B15" s="25" t="s">
        <v>103</v>
      </c>
      <c r="C15" s="26">
        <v>1</v>
      </c>
      <c r="D15" s="26" t="s">
        <v>5</v>
      </c>
      <c r="E15" s="27" t="s">
        <v>42</v>
      </c>
      <c r="F15" s="45">
        <f>VLOOKUP(C15,'Totaal prijzen_korting'!$A$29:$E$35,3,FALSE)</f>
        <v>0</v>
      </c>
      <c r="G15" s="28">
        <v>404</v>
      </c>
      <c r="H15" s="28">
        <f t="shared" si="1"/>
        <v>404</v>
      </c>
      <c r="I15" s="14"/>
      <c r="J15" s="125"/>
      <c r="K15" s="126"/>
      <c r="L15" s="45">
        <f>VLOOKUP($C15,'Totaal prijzen_korting'!$A$29:$F$35,6,FALSE)</f>
        <v>0</v>
      </c>
      <c r="M15" s="113"/>
      <c r="N15" s="28">
        <f t="shared" si="2"/>
        <v>0</v>
      </c>
      <c r="O15" s="14"/>
      <c r="P15" s="32">
        <v>1</v>
      </c>
      <c r="Q15" s="26"/>
      <c r="S15" s="34"/>
      <c r="T15" s="26">
        <f t="shared" si="0"/>
        <v>0</v>
      </c>
      <c r="U15" s="69">
        <f t="shared" si="3"/>
        <v>0</v>
      </c>
    </row>
    <row r="16" spans="2:21" ht="15" thickBot="1" x14ac:dyDescent="0.35">
      <c r="B16" s="25" t="s">
        <v>105</v>
      </c>
      <c r="C16" s="26">
        <v>1</v>
      </c>
      <c r="D16" s="29" t="s">
        <v>5</v>
      </c>
      <c r="E16" s="30" t="s">
        <v>207</v>
      </c>
      <c r="F16" s="48">
        <f>VLOOKUP(C16,'Totaal prijzen_korting'!$A$29:$E$35,3,FALSE)</f>
        <v>0</v>
      </c>
      <c r="G16" s="28">
        <v>849</v>
      </c>
      <c r="H16" s="28">
        <f t="shared" si="1"/>
        <v>849</v>
      </c>
      <c r="I16" s="15"/>
      <c r="J16" s="125"/>
      <c r="K16" s="126"/>
      <c r="L16" s="48">
        <f>VLOOKUP($C16,'Totaal prijzen_korting'!$A$29:$F$35,6,FALSE)</f>
        <v>0</v>
      </c>
      <c r="M16" s="113"/>
      <c r="N16" s="28">
        <f t="shared" si="2"/>
        <v>0</v>
      </c>
      <c r="O16" s="15"/>
      <c r="P16" s="32">
        <v>1</v>
      </c>
      <c r="Q16" s="26"/>
      <c r="S16" s="34"/>
      <c r="T16" s="29">
        <f t="shared" si="0"/>
        <v>0</v>
      </c>
      <c r="U16" s="69">
        <f t="shared" si="3"/>
        <v>0</v>
      </c>
    </row>
    <row r="17" spans="1:21" ht="15" thickBot="1" x14ac:dyDescent="0.35">
      <c r="B17" s="25" t="s">
        <v>43</v>
      </c>
      <c r="C17" s="26">
        <v>1</v>
      </c>
      <c r="D17" s="26" t="s">
        <v>5</v>
      </c>
      <c r="E17" s="27" t="s">
        <v>208</v>
      </c>
      <c r="F17" s="45">
        <f>VLOOKUP(C17,'Totaal prijzen_korting'!$A$29:$E$35,3,FALSE)</f>
        <v>0</v>
      </c>
      <c r="G17" s="28">
        <v>789</v>
      </c>
      <c r="H17" s="28">
        <f t="shared" si="1"/>
        <v>1578</v>
      </c>
      <c r="I17" s="14"/>
      <c r="J17" s="125"/>
      <c r="K17" s="126"/>
      <c r="L17" s="45">
        <f>VLOOKUP($C17,'Totaal prijzen_korting'!$A$29:$F$35,6,FALSE)</f>
        <v>0</v>
      </c>
      <c r="M17" s="113"/>
      <c r="N17" s="28">
        <f t="shared" si="2"/>
        <v>0</v>
      </c>
      <c r="O17" s="14"/>
      <c r="P17" s="32">
        <v>2</v>
      </c>
      <c r="Q17" s="26"/>
      <c r="S17" s="34"/>
      <c r="T17" s="26">
        <f t="shared" si="0"/>
        <v>0</v>
      </c>
      <c r="U17" s="69">
        <f t="shared" si="3"/>
        <v>0</v>
      </c>
    </row>
    <row r="18" spans="1:21" x14ac:dyDescent="0.3">
      <c r="B18" s="25" t="s">
        <v>11</v>
      </c>
      <c r="C18" s="26">
        <v>1</v>
      </c>
      <c r="D18" s="29" t="s">
        <v>5</v>
      </c>
      <c r="E18" s="30" t="s">
        <v>18</v>
      </c>
      <c r="F18" s="48">
        <f>VLOOKUP(C18,'Totaal prijzen_korting'!$A$29:$E$35,3,FALSE)</f>
        <v>0</v>
      </c>
      <c r="G18" s="28">
        <v>399</v>
      </c>
      <c r="H18" s="28">
        <f t="shared" si="1"/>
        <v>399</v>
      </c>
      <c r="I18" s="15"/>
      <c r="J18" s="125"/>
      <c r="K18" s="126"/>
      <c r="L18" s="48">
        <f>VLOOKUP($C18,'Totaal prijzen_korting'!$A$29:$F$35,6,FALSE)</f>
        <v>0</v>
      </c>
      <c r="M18" s="113"/>
      <c r="N18" s="28">
        <f t="shared" si="2"/>
        <v>0</v>
      </c>
      <c r="O18" s="15"/>
      <c r="P18" s="32">
        <v>1</v>
      </c>
      <c r="Q18" s="26"/>
      <c r="S18" s="34"/>
      <c r="T18" s="29">
        <f t="shared" si="0"/>
        <v>0</v>
      </c>
      <c r="U18" s="69">
        <f t="shared" si="3"/>
        <v>0</v>
      </c>
    </row>
    <row r="19" spans="1:21" x14ac:dyDescent="0.3">
      <c r="A19" s="41"/>
      <c r="B19" s="62" t="s">
        <v>137</v>
      </c>
      <c r="C19" s="63"/>
      <c r="D19" s="63"/>
      <c r="E19" s="64"/>
      <c r="F19" s="65"/>
      <c r="G19" s="66">
        <f>SUM(G5:G18)</f>
        <v>7472</v>
      </c>
      <c r="H19" s="66">
        <f>SUM(H5:H18)</f>
        <v>25302</v>
      </c>
      <c r="I19" s="15"/>
      <c r="J19" s="67"/>
      <c r="K19" s="63"/>
      <c r="L19" s="65"/>
      <c r="M19" s="66">
        <f>SUM(M5:M18)</f>
        <v>0</v>
      </c>
      <c r="N19" s="66">
        <f>SUM(N5:N18)</f>
        <v>0</v>
      </c>
      <c r="O19" s="15"/>
      <c r="P19" s="67"/>
      <c r="Q19" s="63"/>
      <c r="R19" s="68"/>
      <c r="S19" s="66">
        <f>MIN(N19,H19)</f>
        <v>0</v>
      </c>
      <c r="T19" s="63"/>
      <c r="U19" s="70">
        <f>SUM(U5:U18)</f>
        <v>0</v>
      </c>
    </row>
    <row r="20" spans="1:21" x14ac:dyDescent="0.3">
      <c r="B20" s="25" t="s">
        <v>15</v>
      </c>
      <c r="C20" s="26">
        <v>2</v>
      </c>
      <c r="D20" s="29" t="s">
        <v>5</v>
      </c>
      <c r="E20" s="30" t="s">
        <v>62</v>
      </c>
      <c r="F20" s="48">
        <f>VLOOKUP(C20,'Totaal prijzen_korting'!$A$29:$E$35,3,FALSE)</f>
        <v>0</v>
      </c>
      <c r="G20" s="28">
        <v>379</v>
      </c>
      <c r="H20" s="28">
        <f t="shared" si="1"/>
        <v>2653</v>
      </c>
      <c r="I20" s="15"/>
      <c r="J20" s="125"/>
      <c r="K20" s="126"/>
      <c r="L20" s="48">
        <f>VLOOKUP($C20,'Totaal prijzen_korting'!$A$29:$F$35,6,FALSE)</f>
        <v>0</v>
      </c>
      <c r="M20" s="114"/>
      <c r="N20" s="28">
        <f t="shared" si="2"/>
        <v>0</v>
      </c>
      <c r="O20" s="15"/>
      <c r="P20" s="32"/>
      <c r="Q20" s="26">
        <v>7</v>
      </c>
      <c r="S20" s="34"/>
      <c r="T20" s="29">
        <f t="shared" si="0"/>
        <v>0</v>
      </c>
      <c r="U20" s="69">
        <f t="shared" ref="U20:U30" si="4">IF(N$28&gt;H$28,H20,N20)</f>
        <v>0</v>
      </c>
    </row>
    <row r="21" spans="1:21" x14ac:dyDescent="0.3">
      <c r="B21" s="25" t="s">
        <v>63</v>
      </c>
      <c r="C21" s="26">
        <v>2</v>
      </c>
      <c r="D21" s="29" t="s">
        <v>5</v>
      </c>
      <c r="E21" s="30" t="s">
        <v>64</v>
      </c>
      <c r="F21" s="48">
        <f>VLOOKUP(C21,'Totaal prijzen_korting'!$A$29:$E$35,3,FALSE)</f>
        <v>0</v>
      </c>
      <c r="G21" s="28">
        <v>844</v>
      </c>
      <c r="H21" s="28">
        <f t="shared" si="1"/>
        <v>4220</v>
      </c>
      <c r="I21" s="15"/>
      <c r="J21" s="125"/>
      <c r="K21" s="126"/>
      <c r="L21" s="48">
        <f>VLOOKUP($C21,'Totaal prijzen_korting'!$A$29:$F$35,6,FALSE)</f>
        <v>0</v>
      </c>
      <c r="M21" s="114"/>
      <c r="N21" s="28">
        <f t="shared" si="2"/>
        <v>0</v>
      </c>
      <c r="O21" s="15"/>
      <c r="P21" s="32"/>
      <c r="Q21" s="26">
        <v>5</v>
      </c>
      <c r="S21" s="34"/>
      <c r="T21" s="29">
        <f t="shared" si="0"/>
        <v>0</v>
      </c>
      <c r="U21" s="69">
        <f t="shared" si="4"/>
        <v>0</v>
      </c>
    </row>
    <row r="22" spans="1:21" x14ac:dyDescent="0.3">
      <c r="B22" s="25" t="s">
        <v>15</v>
      </c>
      <c r="C22" s="26">
        <v>2</v>
      </c>
      <c r="D22" s="29" t="s">
        <v>5</v>
      </c>
      <c r="E22" s="30" t="s">
        <v>23</v>
      </c>
      <c r="F22" s="48">
        <f>VLOOKUP(C22,'Totaal prijzen_korting'!$A$29:$E$35,3,FALSE)</f>
        <v>0</v>
      </c>
      <c r="G22" s="28">
        <v>844</v>
      </c>
      <c r="H22" s="28">
        <f t="shared" si="1"/>
        <v>844</v>
      </c>
      <c r="I22" s="15"/>
      <c r="J22" s="125"/>
      <c r="K22" s="126"/>
      <c r="L22" s="48">
        <f>VLOOKUP($C22,'Totaal prijzen_korting'!$A$29:$F$35,6,FALSE)</f>
        <v>0</v>
      </c>
      <c r="M22" s="114"/>
      <c r="N22" s="28">
        <f t="shared" si="2"/>
        <v>0</v>
      </c>
      <c r="O22" s="15"/>
      <c r="P22" s="32">
        <v>1</v>
      </c>
      <c r="Q22" s="26"/>
      <c r="S22" s="34"/>
      <c r="T22" s="29">
        <f t="shared" si="0"/>
        <v>0</v>
      </c>
      <c r="U22" s="69">
        <f t="shared" si="4"/>
        <v>0</v>
      </c>
    </row>
    <row r="23" spans="1:21" x14ac:dyDescent="0.3">
      <c r="B23" s="25" t="s">
        <v>9</v>
      </c>
      <c r="C23" s="26">
        <v>2</v>
      </c>
      <c r="D23" s="29" t="s">
        <v>5</v>
      </c>
      <c r="E23" s="30" t="s">
        <v>29</v>
      </c>
      <c r="F23" s="48">
        <f>VLOOKUP(C23,'Totaal prijzen_korting'!$A$29:$E$35,3,FALSE)</f>
        <v>0</v>
      </c>
      <c r="G23" s="28">
        <v>1129</v>
      </c>
      <c r="H23" s="28">
        <f t="shared" si="1"/>
        <v>1129</v>
      </c>
      <c r="I23" s="15"/>
      <c r="J23" s="125"/>
      <c r="K23" s="126"/>
      <c r="L23" s="48">
        <f>VLOOKUP($C23,'Totaal prijzen_korting'!$A$29:$F$35,6,FALSE)</f>
        <v>0</v>
      </c>
      <c r="M23" s="114"/>
      <c r="N23" s="28">
        <f t="shared" si="2"/>
        <v>0</v>
      </c>
      <c r="O23" s="15"/>
      <c r="P23" s="32">
        <v>1</v>
      </c>
      <c r="Q23" s="26"/>
      <c r="S23" s="34"/>
      <c r="T23" s="29">
        <f t="shared" si="0"/>
        <v>0</v>
      </c>
      <c r="U23" s="69">
        <f t="shared" si="4"/>
        <v>0</v>
      </c>
    </row>
    <row r="24" spans="1:21" x14ac:dyDescent="0.3">
      <c r="B24" s="25" t="s">
        <v>2</v>
      </c>
      <c r="C24" s="26">
        <v>2</v>
      </c>
      <c r="D24" s="26" t="s">
        <v>27</v>
      </c>
      <c r="E24" s="27" t="s">
        <v>31</v>
      </c>
      <c r="F24" s="45">
        <f>VLOOKUP(C24,'Totaal prijzen_korting'!$A$29:$E$35,3,FALSE)</f>
        <v>0</v>
      </c>
      <c r="G24" s="28">
        <v>1129</v>
      </c>
      <c r="H24" s="28">
        <f t="shared" si="1"/>
        <v>3387</v>
      </c>
      <c r="I24" s="14"/>
      <c r="J24" s="125"/>
      <c r="K24" s="126"/>
      <c r="L24" s="48">
        <f>VLOOKUP($C24,'Totaal prijzen_korting'!$A$29:$F$35,6,FALSE)</f>
        <v>0</v>
      </c>
      <c r="M24" s="114"/>
      <c r="N24" s="28">
        <f t="shared" si="2"/>
        <v>0</v>
      </c>
      <c r="O24" s="14"/>
      <c r="P24" s="32">
        <v>2</v>
      </c>
      <c r="Q24" s="26">
        <v>1</v>
      </c>
      <c r="S24" s="34"/>
      <c r="T24" s="26">
        <f t="shared" si="0"/>
        <v>0</v>
      </c>
      <c r="U24" s="69">
        <f t="shared" si="4"/>
        <v>0</v>
      </c>
    </row>
    <row r="25" spans="1:21" x14ac:dyDescent="0.3">
      <c r="B25" s="25" t="s">
        <v>69</v>
      </c>
      <c r="C25" s="26">
        <v>2</v>
      </c>
      <c r="D25" s="26" t="s">
        <v>5</v>
      </c>
      <c r="E25" s="27" t="s">
        <v>70</v>
      </c>
      <c r="F25" s="45">
        <f>VLOOKUP(C25,'Totaal prijzen_korting'!$A$29:$E$35,3,FALSE)</f>
        <v>0</v>
      </c>
      <c r="G25" s="28">
        <v>979</v>
      </c>
      <c r="H25" s="28">
        <f t="shared" si="1"/>
        <v>6853</v>
      </c>
      <c r="I25" s="14"/>
      <c r="J25" s="125"/>
      <c r="K25" s="126"/>
      <c r="L25" s="48">
        <f>VLOOKUP($C25,'Totaal prijzen_korting'!$A$29:$F$35,6,FALSE)</f>
        <v>0</v>
      </c>
      <c r="M25" s="114"/>
      <c r="N25" s="28">
        <f t="shared" si="2"/>
        <v>0</v>
      </c>
      <c r="O25" s="14"/>
      <c r="P25" s="32"/>
      <c r="Q25" s="26">
        <v>7</v>
      </c>
      <c r="S25" s="34"/>
      <c r="T25" s="26">
        <f t="shared" si="0"/>
        <v>0</v>
      </c>
      <c r="U25" s="69">
        <f t="shared" si="4"/>
        <v>0</v>
      </c>
    </row>
    <row r="26" spans="1:21" x14ac:dyDescent="0.3">
      <c r="B26" s="25" t="s">
        <v>67</v>
      </c>
      <c r="C26" s="26">
        <v>2</v>
      </c>
      <c r="D26" s="26" t="s">
        <v>5</v>
      </c>
      <c r="E26" s="30" t="s">
        <v>68</v>
      </c>
      <c r="F26" s="48">
        <f>VLOOKUP(C26,'Totaal prijzen_korting'!$A$29:$E$35,3,FALSE)</f>
        <v>0</v>
      </c>
      <c r="G26" s="28">
        <v>809</v>
      </c>
      <c r="H26" s="28">
        <f t="shared" si="1"/>
        <v>2427</v>
      </c>
      <c r="I26" s="15"/>
      <c r="J26" s="125"/>
      <c r="K26" s="126"/>
      <c r="L26" s="48">
        <f>VLOOKUP($C26,'Totaal prijzen_korting'!$A$29:$F$35,6,FALSE)</f>
        <v>0</v>
      </c>
      <c r="M26" s="114"/>
      <c r="N26" s="28">
        <f t="shared" si="2"/>
        <v>0</v>
      </c>
      <c r="O26" s="15"/>
      <c r="P26" s="32"/>
      <c r="Q26" s="26">
        <v>3</v>
      </c>
      <c r="S26" s="34"/>
      <c r="T26" s="26">
        <f t="shared" si="0"/>
        <v>0</v>
      </c>
      <c r="U26" s="69">
        <f t="shared" si="4"/>
        <v>0</v>
      </c>
    </row>
    <row r="27" spans="1:21" x14ac:dyDescent="0.3">
      <c r="B27" s="25" t="s">
        <v>104</v>
      </c>
      <c r="C27" s="26">
        <v>2</v>
      </c>
      <c r="D27" s="26" t="s">
        <v>5</v>
      </c>
      <c r="E27" s="27" t="s">
        <v>24</v>
      </c>
      <c r="F27" s="45">
        <f>VLOOKUP(C27,'Totaal prijzen_korting'!$A$29:$E$35,3,FALSE)</f>
        <v>0</v>
      </c>
      <c r="G27" s="28">
        <v>964</v>
      </c>
      <c r="H27" s="28">
        <f t="shared" si="1"/>
        <v>3856</v>
      </c>
      <c r="I27" s="14"/>
      <c r="J27" s="125"/>
      <c r="K27" s="126"/>
      <c r="L27" s="48">
        <f>VLOOKUP($C27,'Totaal prijzen_korting'!$A$29:$F$35,6,FALSE)</f>
        <v>0</v>
      </c>
      <c r="M27" s="114"/>
      <c r="N27" s="28">
        <f t="shared" si="2"/>
        <v>0</v>
      </c>
      <c r="O27" s="14"/>
      <c r="P27" s="32">
        <v>1</v>
      </c>
      <c r="Q27" s="26">
        <v>3</v>
      </c>
      <c r="S27" s="34"/>
      <c r="T27" s="26">
        <f t="shared" si="0"/>
        <v>0</v>
      </c>
      <c r="U27" s="69">
        <f t="shared" si="4"/>
        <v>0</v>
      </c>
    </row>
    <row r="28" spans="1:21" x14ac:dyDescent="0.3">
      <c r="A28" s="41"/>
      <c r="B28" s="62" t="s">
        <v>141</v>
      </c>
      <c r="C28" s="63"/>
      <c r="D28" s="63"/>
      <c r="E28" s="64"/>
      <c r="F28" s="65"/>
      <c r="G28" s="66">
        <f>SUM(G20:G27)</f>
        <v>7077</v>
      </c>
      <c r="H28" s="66">
        <f>SUM(H20:H27)</f>
        <v>25369</v>
      </c>
      <c r="I28" s="15"/>
      <c r="J28" s="67"/>
      <c r="K28" s="63"/>
      <c r="L28" s="65"/>
      <c r="M28" s="66">
        <f>SUM(M20:M27)</f>
        <v>0</v>
      </c>
      <c r="N28" s="66">
        <f>SUM(N20:N27)</f>
        <v>0</v>
      </c>
      <c r="O28" s="15"/>
      <c r="P28" s="67"/>
      <c r="Q28" s="63"/>
      <c r="R28" s="68"/>
      <c r="S28" s="66">
        <f>MIN(N28,H28)</f>
        <v>0</v>
      </c>
      <c r="T28" s="63"/>
      <c r="U28" s="70">
        <f>SUM(U20:U27)</f>
        <v>0</v>
      </c>
    </row>
    <row r="29" spans="1:21" x14ac:dyDescent="0.3">
      <c r="B29" s="25" t="s">
        <v>21</v>
      </c>
      <c r="C29" s="26">
        <v>3</v>
      </c>
      <c r="D29" s="29" t="s">
        <v>5</v>
      </c>
      <c r="E29" s="30" t="s">
        <v>209</v>
      </c>
      <c r="F29" s="48">
        <f>VLOOKUP(C29,'Totaal prijzen_korting'!$A$29:$E$35,3,FALSE)</f>
        <v>0</v>
      </c>
      <c r="G29" s="28">
        <v>469</v>
      </c>
      <c r="H29" s="28">
        <f t="shared" si="1"/>
        <v>938</v>
      </c>
      <c r="I29" s="15"/>
      <c r="J29" s="125"/>
      <c r="K29" s="126"/>
      <c r="L29" s="48">
        <f>VLOOKUP($C29,'Totaal prijzen_korting'!$A$29:$F$35,6,FALSE)</f>
        <v>0</v>
      </c>
      <c r="M29" s="114"/>
      <c r="N29" s="28">
        <f t="shared" si="2"/>
        <v>0</v>
      </c>
      <c r="O29" s="15"/>
      <c r="P29" s="32">
        <v>2</v>
      </c>
      <c r="Q29" s="26"/>
      <c r="S29" s="34"/>
      <c r="T29" s="29">
        <f t="shared" si="0"/>
        <v>0</v>
      </c>
      <c r="U29" s="69">
        <f>IF(N$31&gt;H$31,H29,N29)</f>
        <v>0</v>
      </c>
    </row>
    <row r="30" spans="1:21" x14ac:dyDescent="0.3">
      <c r="B30" s="25" t="s">
        <v>100</v>
      </c>
      <c r="C30" s="26">
        <v>3</v>
      </c>
      <c r="D30" s="29" t="s">
        <v>5</v>
      </c>
      <c r="E30" s="30" t="s">
        <v>17</v>
      </c>
      <c r="F30" s="48">
        <f>VLOOKUP(C30,'Totaal prijzen_korting'!$A$29:$E$35,3,FALSE)</f>
        <v>0</v>
      </c>
      <c r="G30" s="28">
        <v>1199</v>
      </c>
      <c r="H30" s="28">
        <f t="shared" si="1"/>
        <v>11990</v>
      </c>
      <c r="I30" s="15"/>
      <c r="J30" s="125"/>
      <c r="K30" s="126"/>
      <c r="L30" s="48">
        <f>VLOOKUP($C30,'Totaal prijzen_korting'!$A$29:$F$35,6,FALSE)</f>
        <v>0</v>
      </c>
      <c r="M30" s="114"/>
      <c r="N30" s="28">
        <f t="shared" si="2"/>
        <v>0</v>
      </c>
      <c r="O30" s="15"/>
      <c r="P30" s="32">
        <v>4</v>
      </c>
      <c r="Q30" s="26">
        <v>6</v>
      </c>
      <c r="S30" s="34"/>
      <c r="T30" s="29">
        <f t="shared" si="0"/>
        <v>0</v>
      </c>
      <c r="U30" s="69">
        <f t="shared" si="4"/>
        <v>0</v>
      </c>
    </row>
    <row r="31" spans="1:21" x14ac:dyDescent="0.3">
      <c r="A31" s="41"/>
      <c r="B31" s="62" t="s">
        <v>140</v>
      </c>
      <c r="C31" s="63"/>
      <c r="D31" s="63"/>
      <c r="E31" s="64"/>
      <c r="F31" s="65"/>
      <c r="G31" s="66">
        <f>SUM(G29:G30)</f>
        <v>1668</v>
      </c>
      <c r="H31" s="66">
        <f>SUM(H29:H30)</f>
        <v>12928</v>
      </c>
      <c r="I31" s="15"/>
      <c r="J31" s="67"/>
      <c r="K31" s="63"/>
      <c r="L31" s="65"/>
      <c r="M31" s="66">
        <f>SUM(M29:M30)</f>
        <v>0</v>
      </c>
      <c r="N31" s="66">
        <f>SUM(N29:N30)</f>
        <v>0</v>
      </c>
      <c r="O31" s="15"/>
      <c r="P31" s="67"/>
      <c r="Q31" s="63"/>
      <c r="R31" s="68"/>
      <c r="S31" s="66">
        <f>MIN(N31,H31)</f>
        <v>0</v>
      </c>
      <c r="T31" s="63"/>
      <c r="U31" s="70">
        <f>SUM(U29:U30)</f>
        <v>0</v>
      </c>
    </row>
    <row r="32" spans="1:21" x14ac:dyDescent="0.3">
      <c r="B32" s="25" t="s">
        <v>16</v>
      </c>
      <c r="C32" s="26">
        <v>4</v>
      </c>
      <c r="D32" s="26" t="s">
        <v>5</v>
      </c>
      <c r="E32" s="27" t="s">
        <v>25</v>
      </c>
      <c r="F32" s="45">
        <f>VLOOKUP(C32,'Totaal prijzen_korting'!$A$29:$E$35,3,FALSE)</f>
        <v>0</v>
      </c>
      <c r="G32" s="28">
        <v>149</v>
      </c>
      <c r="H32" s="28">
        <f t="shared" si="1"/>
        <v>3278</v>
      </c>
      <c r="I32" s="14"/>
      <c r="J32" s="125"/>
      <c r="K32" s="126"/>
      <c r="L32" s="48">
        <f>VLOOKUP($C32,'Totaal prijzen_korting'!$A$29:$F$35,6,FALSE)</f>
        <v>0</v>
      </c>
      <c r="M32" s="114"/>
      <c r="N32" s="28">
        <f t="shared" si="2"/>
        <v>0</v>
      </c>
      <c r="O32" s="14"/>
      <c r="P32" s="32">
        <v>2</v>
      </c>
      <c r="Q32" s="26">
        <v>20</v>
      </c>
      <c r="S32" s="34"/>
      <c r="T32" s="26">
        <f t="shared" si="0"/>
        <v>0</v>
      </c>
      <c r="U32" s="69">
        <f>IF(N$33&gt;H$33,H32,N32)</f>
        <v>0</v>
      </c>
    </row>
    <row r="33" spans="1:21" x14ac:dyDescent="0.3">
      <c r="A33" s="41"/>
      <c r="B33" s="62" t="s">
        <v>139</v>
      </c>
      <c r="C33" s="63"/>
      <c r="D33" s="63"/>
      <c r="E33" s="64"/>
      <c r="F33" s="65"/>
      <c r="G33" s="66">
        <f>G32</f>
        <v>149</v>
      </c>
      <c r="H33" s="66">
        <f>H32</f>
        <v>3278</v>
      </c>
      <c r="I33" s="15"/>
      <c r="J33" s="67"/>
      <c r="K33" s="63"/>
      <c r="L33" s="65"/>
      <c r="M33" s="66">
        <f>M32</f>
        <v>0</v>
      </c>
      <c r="N33" s="66">
        <f>N32</f>
        <v>0</v>
      </c>
      <c r="O33" s="15"/>
      <c r="P33" s="67"/>
      <c r="Q33" s="63"/>
      <c r="R33" s="68"/>
      <c r="S33" s="66">
        <f>MIN(N33,H33)</f>
        <v>0</v>
      </c>
      <c r="T33" s="63"/>
      <c r="U33" s="70">
        <f>U32</f>
        <v>0</v>
      </c>
    </row>
    <row r="34" spans="1:21" x14ac:dyDescent="0.3">
      <c r="B34" s="25" t="s">
        <v>99</v>
      </c>
      <c r="C34" s="26">
        <v>5</v>
      </c>
      <c r="D34" s="29" t="s">
        <v>5</v>
      </c>
      <c r="E34" s="30" t="s">
        <v>26</v>
      </c>
      <c r="F34" s="48">
        <f>VLOOKUP(C34,'Totaal prijzen_korting'!$A$29:$E$35,3,FALSE)</f>
        <v>0</v>
      </c>
      <c r="G34" s="28">
        <v>101.9</v>
      </c>
      <c r="H34" s="28">
        <f t="shared" si="1"/>
        <v>101.9</v>
      </c>
      <c r="I34" s="15"/>
      <c r="J34" s="125"/>
      <c r="K34" s="126"/>
      <c r="L34" s="48">
        <f>VLOOKUP($C34,'Totaal prijzen_korting'!$A$29:$F$35,6,FALSE)</f>
        <v>0</v>
      </c>
      <c r="M34" s="114"/>
      <c r="N34" s="28">
        <f t="shared" si="2"/>
        <v>0</v>
      </c>
      <c r="O34" s="15"/>
      <c r="P34" s="32">
        <v>1</v>
      </c>
      <c r="Q34" s="26"/>
      <c r="S34" s="34"/>
      <c r="T34" s="29">
        <f t="shared" si="0"/>
        <v>0</v>
      </c>
      <c r="U34" s="69">
        <f>IF(N$41&gt;H$41,H34,N34)</f>
        <v>0</v>
      </c>
    </row>
    <row r="35" spans="1:21" x14ac:dyDescent="0.3">
      <c r="B35" s="25" t="s">
        <v>90</v>
      </c>
      <c r="C35" s="26">
        <v>5</v>
      </c>
      <c r="D35" s="26" t="s">
        <v>5</v>
      </c>
      <c r="E35" s="27"/>
      <c r="F35" s="45">
        <f>VLOOKUP(C35,'Totaal prijzen_korting'!$A$29:$E$35,3,FALSE)</f>
        <v>0</v>
      </c>
      <c r="G35" s="28">
        <v>59</v>
      </c>
      <c r="H35" s="28">
        <f t="shared" si="1"/>
        <v>177</v>
      </c>
      <c r="I35" s="14"/>
      <c r="J35" s="125"/>
      <c r="K35" s="126"/>
      <c r="L35" s="48">
        <f>VLOOKUP($C35,'Totaal prijzen_korting'!$A$29:$F$35,6,FALSE)</f>
        <v>0</v>
      </c>
      <c r="M35" s="114"/>
      <c r="N35" s="28">
        <f t="shared" si="2"/>
        <v>0</v>
      </c>
      <c r="O35" s="14"/>
      <c r="P35" s="32">
        <v>3</v>
      </c>
      <c r="Q35" s="26"/>
      <c r="S35" s="34"/>
      <c r="T35" s="26">
        <f t="shared" si="0"/>
        <v>0</v>
      </c>
      <c r="U35" s="69">
        <f t="shared" ref="U35:U40" si="5">IF(N$41&gt;H$41,H35,N35)</f>
        <v>0</v>
      </c>
    </row>
    <row r="36" spans="1:21" x14ac:dyDescent="0.3">
      <c r="B36" s="25" t="s">
        <v>6</v>
      </c>
      <c r="C36" s="26">
        <v>5</v>
      </c>
      <c r="D36" s="29" t="s">
        <v>5</v>
      </c>
      <c r="E36" s="30" t="s">
        <v>71</v>
      </c>
      <c r="F36" s="48">
        <f>VLOOKUP(C36,'Totaal prijzen_korting'!$A$29:$E$35,3,FALSE)</f>
        <v>0</v>
      </c>
      <c r="G36" s="28">
        <v>149</v>
      </c>
      <c r="H36" s="28">
        <f t="shared" si="1"/>
        <v>298</v>
      </c>
      <c r="I36" s="15"/>
      <c r="J36" s="125"/>
      <c r="K36" s="126"/>
      <c r="L36" s="48">
        <f>VLOOKUP($C36,'Totaal prijzen_korting'!$A$29:$F$35,6,FALSE)</f>
        <v>0</v>
      </c>
      <c r="M36" s="114"/>
      <c r="N36" s="28">
        <f t="shared" si="2"/>
        <v>0</v>
      </c>
      <c r="O36" s="15"/>
      <c r="P36" s="32">
        <v>2</v>
      </c>
      <c r="Q36" s="26"/>
      <c r="S36" s="34"/>
      <c r="T36" s="29">
        <f t="shared" si="0"/>
        <v>0</v>
      </c>
      <c r="U36" s="69">
        <f t="shared" si="5"/>
        <v>0</v>
      </c>
    </row>
    <row r="37" spans="1:21" x14ac:dyDescent="0.3">
      <c r="B37" s="25" t="s">
        <v>102</v>
      </c>
      <c r="C37" s="26">
        <v>5</v>
      </c>
      <c r="D37" s="26" t="s">
        <v>5</v>
      </c>
      <c r="E37" s="27" t="s">
        <v>45</v>
      </c>
      <c r="F37" s="45">
        <f>VLOOKUP(C37,'Totaal prijzen_korting'!$A$29:$E$35,3,FALSE)</f>
        <v>0</v>
      </c>
      <c r="G37" s="28">
        <v>54</v>
      </c>
      <c r="H37" s="28">
        <f t="shared" si="1"/>
        <v>54</v>
      </c>
      <c r="I37" s="14"/>
      <c r="J37" s="125"/>
      <c r="K37" s="126"/>
      <c r="L37" s="48">
        <f>VLOOKUP($C37,'Totaal prijzen_korting'!$A$29:$F$35,6,FALSE)</f>
        <v>0</v>
      </c>
      <c r="M37" s="114"/>
      <c r="N37" s="28">
        <f t="shared" si="2"/>
        <v>0</v>
      </c>
      <c r="O37" s="14"/>
      <c r="P37" s="32">
        <v>1</v>
      </c>
      <c r="Q37" s="26"/>
      <c r="S37" s="34"/>
      <c r="T37" s="26">
        <f t="shared" si="0"/>
        <v>0</v>
      </c>
      <c r="U37" s="69">
        <f t="shared" si="5"/>
        <v>0</v>
      </c>
    </row>
    <row r="38" spans="1:21" x14ac:dyDescent="0.3">
      <c r="B38" s="25" t="s">
        <v>33</v>
      </c>
      <c r="C38" s="26">
        <v>5</v>
      </c>
      <c r="D38" s="26" t="s">
        <v>5</v>
      </c>
      <c r="E38" s="27" t="s">
        <v>32</v>
      </c>
      <c r="F38" s="45">
        <f>VLOOKUP(C38,'Totaal prijzen_korting'!$A$29:$E$35,3,FALSE)</f>
        <v>0</v>
      </c>
      <c r="G38" s="28">
        <v>59</v>
      </c>
      <c r="H38" s="28">
        <f t="shared" si="1"/>
        <v>59</v>
      </c>
      <c r="I38" s="14"/>
      <c r="J38" s="125"/>
      <c r="K38" s="126"/>
      <c r="L38" s="48">
        <f>VLOOKUP($C38,'Totaal prijzen_korting'!$A$29:$F$35,6,FALSE)</f>
        <v>0</v>
      </c>
      <c r="M38" s="114"/>
      <c r="N38" s="28">
        <f t="shared" si="2"/>
        <v>0</v>
      </c>
      <c r="O38" s="14"/>
      <c r="P38" s="32">
        <v>1</v>
      </c>
      <c r="Q38" s="26"/>
      <c r="S38" s="34"/>
      <c r="T38" s="26">
        <f t="shared" si="0"/>
        <v>0</v>
      </c>
      <c r="U38" s="69">
        <f t="shared" si="5"/>
        <v>0</v>
      </c>
    </row>
    <row r="39" spans="1:21" x14ac:dyDescent="0.3">
      <c r="B39" s="25" t="s">
        <v>47</v>
      </c>
      <c r="C39" s="26">
        <v>5</v>
      </c>
      <c r="D39" s="26" t="s">
        <v>5</v>
      </c>
      <c r="E39" s="27" t="s">
        <v>46</v>
      </c>
      <c r="F39" s="45">
        <f>VLOOKUP(C39,'Totaal prijzen_korting'!$A$29:$E$35,3,FALSE)</f>
        <v>0</v>
      </c>
      <c r="G39" s="28">
        <v>59</v>
      </c>
      <c r="H39" s="28">
        <f t="shared" si="1"/>
        <v>59</v>
      </c>
      <c r="I39" s="14"/>
      <c r="J39" s="125"/>
      <c r="K39" s="126"/>
      <c r="L39" s="48">
        <f>VLOOKUP($C39,'Totaal prijzen_korting'!$A$29:$F$35,6,FALSE)</f>
        <v>0</v>
      </c>
      <c r="M39" s="114"/>
      <c r="N39" s="28">
        <f t="shared" si="2"/>
        <v>0</v>
      </c>
      <c r="O39" s="14"/>
      <c r="P39" s="32">
        <v>1</v>
      </c>
      <c r="Q39" s="26"/>
      <c r="S39" s="34"/>
      <c r="T39" s="26">
        <f t="shared" si="0"/>
        <v>0</v>
      </c>
      <c r="U39" s="69">
        <f t="shared" si="5"/>
        <v>0</v>
      </c>
    </row>
    <row r="40" spans="1:21" x14ac:dyDescent="0.3">
      <c r="B40" s="25" t="s">
        <v>44</v>
      </c>
      <c r="C40" s="26">
        <v>5</v>
      </c>
      <c r="D40" s="29" t="s">
        <v>5</v>
      </c>
      <c r="E40" s="30"/>
      <c r="F40" s="48">
        <f>VLOOKUP(C40,'Totaal prijzen_korting'!$A$29:$E$35,3,FALSE)</f>
        <v>0</v>
      </c>
      <c r="G40" s="28">
        <v>86</v>
      </c>
      <c r="H40" s="28">
        <f t="shared" si="1"/>
        <v>86</v>
      </c>
      <c r="I40" s="15"/>
      <c r="J40" s="125"/>
      <c r="K40" s="126"/>
      <c r="L40" s="48">
        <f>VLOOKUP($C40,'Totaal prijzen_korting'!$A$29:$F$35,6,FALSE)</f>
        <v>0</v>
      </c>
      <c r="M40" s="114"/>
      <c r="N40" s="28">
        <f t="shared" si="2"/>
        <v>0</v>
      </c>
      <c r="O40" s="15"/>
      <c r="P40" s="32">
        <v>1</v>
      </c>
      <c r="Q40" s="26"/>
      <c r="S40" s="34"/>
      <c r="T40" s="29">
        <f t="shared" si="0"/>
        <v>0</v>
      </c>
      <c r="U40" s="69">
        <f t="shared" si="5"/>
        <v>0</v>
      </c>
    </row>
    <row r="41" spans="1:21" x14ac:dyDescent="0.3">
      <c r="A41" s="41"/>
      <c r="B41" s="62" t="s">
        <v>138</v>
      </c>
      <c r="C41" s="63"/>
      <c r="D41" s="63"/>
      <c r="E41" s="64"/>
      <c r="F41" s="65"/>
      <c r="G41" s="66">
        <f>SUM(G34:G40)</f>
        <v>567.9</v>
      </c>
      <c r="H41" s="66">
        <f>SUM(H34:H40)</f>
        <v>834.9</v>
      </c>
      <c r="I41" s="15"/>
      <c r="J41" s="67"/>
      <c r="K41" s="63"/>
      <c r="L41" s="65"/>
      <c r="M41" s="66">
        <f>SUM(M34:M40)</f>
        <v>0</v>
      </c>
      <c r="N41" s="66">
        <f>SUM(N34:N40)</f>
        <v>0</v>
      </c>
      <c r="O41" s="15"/>
      <c r="P41" s="67"/>
      <c r="Q41" s="63"/>
      <c r="R41" s="68"/>
      <c r="S41" s="66">
        <f>MIN(N41,H41)</f>
        <v>0</v>
      </c>
      <c r="T41" s="63"/>
      <c r="U41" s="70">
        <f>SUM(U34:U40)</f>
        <v>0</v>
      </c>
    </row>
    <row r="43" spans="1:21" x14ac:dyDescent="0.3">
      <c r="H43" s="127">
        <f>SUM(H5:H42)/2</f>
        <v>67711.899999999994</v>
      </c>
      <c r="N43" s="2">
        <f>SUM(N5:N42)/2</f>
        <v>0</v>
      </c>
      <c r="U43" s="2">
        <f>SUM(U5:U42)/2</f>
        <v>0</v>
      </c>
    </row>
    <row r="44" spans="1:21" x14ac:dyDescent="0.3">
      <c r="B44" s="35" t="s">
        <v>146</v>
      </c>
    </row>
    <row r="45" spans="1:21" x14ac:dyDescent="0.3">
      <c r="B45" t="s">
        <v>92</v>
      </c>
    </row>
    <row r="46" spans="1:21" x14ac:dyDescent="0.3">
      <c r="B46" t="s">
        <v>147</v>
      </c>
    </row>
    <row r="48" spans="1:21" x14ac:dyDescent="0.3">
      <c r="B48" t="s">
        <v>148</v>
      </c>
    </row>
    <row r="49" spans="1:20" x14ac:dyDescent="0.3">
      <c r="B49" t="s">
        <v>95</v>
      </c>
    </row>
    <row r="50" spans="1:20" x14ac:dyDescent="0.3">
      <c r="A50" s="41"/>
      <c r="B50" t="s">
        <v>154</v>
      </c>
      <c r="D50" s="41"/>
      <c r="E50" s="41"/>
      <c r="J50" s="41"/>
      <c r="K50" s="41"/>
      <c r="P50" s="41"/>
      <c r="Q50" s="41"/>
      <c r="T50" s="41"/>
    </row>
    <row r="51" spans="1:20" x14ac:dyDescent="0.3">
      <c r="B51" t="s">
        <v>149</v>
      </c>
    </row>
    <row r="71" spans="2:2" x14ac:dyDescent="0.3">
      <c r="B71">
        <v>99</v>
      </c>
    </row>
  </sheetData>
  <sheetProtection algorithmName="SHA-512" hashValue="ZzLTN6DCot3f1XdXjJ03qTHcASnKEO0hbaDAmSROoYHg3DIImhbsbfNxgytyGMTl9TbRV+LpB2GqVzoafZEgMg==" saltValue="U61L6NW/PtAmkt3rbe4Q9g==" spinCount="100000" sheet="1" objects="1" scenarios="1"/>
  <sortState xmlns:xlrd2="http://schemas.microsoft.com/office/spreadsheetml/2017/richdata2" ref="B5:U48">
    <sortCondition ref="C5:C48"/>
  </sortState>
  <mergeCells count="3">
    <mergeCell ref="B1:C1"/>
    <mergeCell ref="K1:N1"/>
    <mergeCell ref="K2:N2"/>
  </mergeCells>
  <pageMargins left="0.25" right="0.25" top="0.75" bottom="0.75" header="0.3" footer="0.3"/>
  <pageSetup paperSize="9"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5"/>
  <sheetViews>
    <sheetView workbookViewId="0">
      <pane ySplit="3" topLeftCell="A4" activePane="bottomLeft" state="frozen"/>
      <selection pane="bottomLeft" activeCell="I4" sqref="I4"/>
    </sheetView>
  </sheetViews>
  <sheetFormatPr defaultRowHeight="14.4" x14ac:dyDescent="0.3"/>
  <cols>
    <col min="1" max="1" width="28.109375" bestFit="1" customWidth="1"/>
    <col min="2" max="2" width="22.44140625" bestFit="1" customWidth="1"/>
    <col min="3" max="3" width="35.33203125" style="9" bestFit="1" customWidth="1"/>
    <col min="4" max="4" width="9.109375" style="1"/>
    <col min="5" max="5" width="11.109375" style="46" bestFit="1" customWidth="1"/>
    <col min="6" max="7" width="21.21875" customWidth="1"/>
    <col min="8" max="8" width="1" customWidth="1"/>
    <col min="9" max="9" width="22.6640625" bestFit="1" customWidth="1"/>
    <col min="10" max="10" width="9.44140625" customWidth="1"/>
    <col min="11" max="11" width="21.109375" style="12" customWidth="1"/>
    <col min="12" max="12" width="21.33203125" customWidth="1"/>
    <col min="13" max="13" width="34.44140625" customWidth="1"/>
  </cols>
  <sheetData>
    <row r="1" spans="1:13" ht="25.8" customHeight="1" thickBot="1" x14ac:dyDescent="0.35">
      <c r="A1" s="100" t="s">
        <v>190</v>
      </c>
      <c r="B1" s="88"/>
      <c r="C1" s="101"/>
      <c r="D1" s="86"/>
      <c r="E1" s="102"/>
      <c r="F1" s="88"/>
      <c r="G1" s="88"/>
      <c r="H1" s="88"/>
      <c r="I1" s="96" t="s">
        <v>187</v>
      </c>
      <c r="J1" s="136"/>
      <c r="K1" s="137"/>
      <c r="L1" s="137"/>
      <c r="M1" s="137"/>
    </row>
    <row r="2" spans="1:13" ht="28.8" x14ac:dyDescent="0.3">
      <c r="A2" s="3" t="s">
        <v>1</v>
      </c>
      <c r="B2" s="4" t="s">
        <v>3</v>
      </c>
      <c r="C2" s="10" t="s">
        <v>4</v>
      </c>
      <c r="D2" s="4" t="s">
        <v>34</v>
      </c>
      <c r="E2" s="47" t="s">
        <v>36</v>
      </c>
      <c r="F2" s="5" t="s">
        <v>41</v>
      </c>
      <c r="G2" s="4" t="s">
        <v>0</v>
      </c>
      <c r="I2" s="4" t="s">
        <v>3</v>
      </c>
      <c r="J2" s="10" t="s">
        <v>4</v>
      </c>
      <c r="K2" s="5" t="s">
        <v>119</v>
      </c>
      <c r="L2" s="4" t="s">
        <v>121</v>
      </c>
      <c r="M2" s="39" t="s">
        <v>191</v>
      </c>
    </row>
    <row r="3" spans="1:13" ht="15" thickBot="1" x14ac:dyDescent="0.35">
      <c r="A3" s="52"/>
      <c r="B3" s="53"/>
      <c r="C3" s="54"/>
      <c r="D3" s="53" t="s">
        <v>35</v>
      </c>
      <c r="E3" s="55" t="s">
        <v>37</v>
      </c>
      <c r="F3" s="56" t="s">
        <v>114</v>
      </c>
      <c r="G3" s="53" t="s">
        <v>38</v>
      </c>
      <c r="I3" s="7"/>
      <c r="J3" s="11"/>
      <c r="K3" s="8" t="s">
        <v>120</v>
      </c>
      <c r="L3" s="7" t="s">
        <v>38</v>
      </c>
      <c r="M3" s="40"/>
    </row>
    <row r="4" spans="1:13" x14ac:dyDescent="0.3">
      <c r="A4" s="57" t="s">
        <v>48</v>
      </c>
      <c r="B4" s="57" t="s">
        <v>56</v>
      </c>
      <c r="C4" s="58">
        <v>550</v>
      </c>
      <c r="D4" s="59">
        <v>1</v>
      </c>
      <c r="E4" s="59"/>
      <c r="F4" s="115"/>
      <c r="G4" s="61">
        <f>(D4+E4)*F4</f>
        <v>0</v>
      </c>
      <c r="I4" s="117"/>
      <c r="J4" s="117"/>
      <c r="K4" s="115"/>
      <c r="L4" s="61">
        <f t="shared" ref="L4:L23" si="0">(D4+E4)*K4</f>
        <v>0</v>
      </c>
      <c r="M4" s="117"/>
    </row>
    <row r="5" spans="1:13" x14ac:dyDescent="0.3">
      <c r="A5" s="57" t="s">
        <v>49</v>
      </c>
      <c r="B5" s="57" t="s">
        <v>60</v>
      </c>
      <c r="C5" s="58"/>
      <c r="D5" s="59">
        <v>1</v>
      </c>
      <c r="E5" s="59"/>
      <c r="F5" s="115"/>
      <c r="G5" s="61">
        <f t="shared" ref="G5:G23" si="1">(D5+E5)*F5</f>
        <v>0</v>
      </c>
      <c r="I5" s="117"/>
      <c r="J5" s="117"/>
      <c r="K5" s="115"/>
      <c r="L5" s="61">
        <f t="shared" si="0"/>
        <v>0</v>
      </c>
      <c r="M5" s="117"/>
    </row>
    <row r="6" spans="1:13" x14ac:dyDescent="0.3">
      <c r="A6" s="57" t="s">
        <v>50</v>
      </c>
      <c r="B6" s="57" t="s">
        <v>53</v>
      </c>
      <c r="C6" s="58">
        <v>1600</v>
      </c>
      <c r="D6" s="59">
        <v>1</v>
      </c>
      <c r="E6" s="59"/>
      <c r="F6" s="115"/>
      <c r="G6" s="61">
        <f t="shared" si="1"/>
        <v>0</v>
      </c>
      <c r="I6" s="117"/>
      <c r="J6" s="117"/>
      <c r="K6" s="115"/>
      <c r="L6" s="61">
        <f t="shared" si="0"/>
        <v>0</v>
      </c>
      <c r="M6" s="117"/>
    </row>
    <row r="7" spans="1:13" x14ac:dyDescent="0.3">
      <c r="A7" s="57" t="s">
        <v>51</v>
      </c>
      <c r="B7" s="57" t="s">
        <v>53</v>
      </c>
      <c r="C7" s="58">
        <v>160</v>
      </c>
      <c r="D7" s="59">
        <v>1</v>
      </c>
      <c r="E7" s="59"/>
      <c r="F7" s="115"/>
      <c r="G7" s="61">
        <f t="shared" si="1"/>
        <v>0</v>
      </c>
      <c r="I7" s="117"/>
      <c r="J7" s="117"/>
      <c r="K7" s="115"/>
      <c r="L7" s="61">
        <f t="shared" si="0"/>
        <v>0</v>
      </c>
      <c r="M7" s="117"/>
    </row>
    <row r="8" spans="1:13" x14ac:dyDescent="0.3">
      <c r="A8" s="57" t="s">
        <v>96</v>
      </c>
      <c r="B8" s="57" t="s">
        <v>53</v>
      </c>
      <c r="C8" s="58">
        <v>1800</v>
      </c>
      <c r="D8" s="59">
        <v>1</v>
      </c>
      <c r="E8" s="59"/>
      <c r="F8" s="115"/>
      <c r="G8" s="61">
        <f t="shared" si="1"/>
        <v>0</v>
      </c>
      <c r="I8" s="117"/>
      <c r="J8" s="117"/>
      <c r="K8" s="115"/>
      <c r="L8" s="61">
        <f t="shared" si="0"/>
        <v>0</v>
      </c>
      <c r="M8" s="117"/>
    </row>
    <row r="9" spans="1:13" x14ac:dyDescent="0.3">
      <c r="A9" s="57" t="s">
        <v>52</v>
      </c>
      <c r="B9" s="57" t="s">
        <v>53</v>
      </c>
      <c r="C9" s="58" t="s">
        <v>57</v>
      </c>
      <c r="D9" s="59">
        <v>1</v>
      </c>
      <c r="E9" s="59"/>
      <c r="F9" s="115"/>
      <c r="G9" s="61">
        <f t="shared" si="1"/>
        <v>0</v>
      </c>
      <c r="I9" s="117"/>
      <c r="J9" s="117"/>
      <c r="K9" s="115"/>
      <c r="L9" s="61">
        <f t="shared" si="0"/>
        <v>0</v>
      </c>
      <c r="M9" s="117"/>
    </row>
    <row r="10" spans="1:13" x14ac:dyDescent="0.3">
      <c r="A10" s="57" t="s">
        <v>54</v>
      </c>
      <c r="B10" s="57" t="s">
        <v>61</v>
      </c>
      <c r="C10" s="58" t="s">
        <v>58</v>
      </c>
      <c r="D10" s="59">
        <v>1</v>
      </c>
      <c r="E10" s="59"/>
      <c r="F10" s="115"/>
      <c r="G10" s="61">
        <f t="shared" si="1"/>
        <v>0</v>
      </c>
      <c r="I10" s="117"/>
      <c r="J10" s="117"/>
      <c r="K10" s="115"/>
      <c r="L10" s="61">
        <f t="shared" si="0"/>
        <v>0</v>
      </c>
      <c r="M10" s="117"/>
    </row>
    <row r="11" spans="1:13" x14ac:dyDescent="0.3">
      <c r="A11" s="57" t="s">
        <v>15</v>
      </c>
      <c r="B11" s="57" t="s">
        <v>55</v>
      </c>
      <c r="C11" s="58" t="s">
        <v>59</v>
      </c>
      <c r="D11" s="59">
        <v>1</v>
      </c>
      <c r="E11" s="59"/>
      <c r="F11" s="115"/>
      <c r="G11" s="61">
        <f t="shared" si="1"/>
        <v>0</v>
      </c>
      <c r="I11" s="117"/>
      <c r="J11" s="117"/>
      <c r="K11" s="115"/>
      <c r="L11" s="61">
        <f t="shared" si="0"/>
        <v>0</v>
      </c>
      <c r="M11" s="117"/>
    </row>
    <row r="12" spans="1:13" x14ac:dyDescent="0.3">
      <c r="A12" s="57" t="s">
        <v>72</v>
      </c>
      <c r="B12" s="57" t="s">
        <v>73</v>
      </c>
      <c r="C12" s="58">
        <v>340</v>
      </c>
      <c r="D12" s="59"/>
      <c r="E12" s="59">
        <v>1</v>
      </c>
      <c r="F12" s="115"/>
      <c r="G12" s="61">
        <f t="shared" si="1"/>
        <v>0</v>
      </c>
      <c r="I12" s="117"/>
      <c r="J12" s="117"/>
      <c r="K12" s="115"/>
      <c r="L12" s="61">
        <f t="shared" si="0"/>
        <v>0</v>
      </c>
      <c r="M12" s="117"/>
    </row>
    <row r="13" spans="1:13" x14ac:dyDescent="0.3">
      <c r="A13" s="57" t="s">
        <v>74</v>
      </c>
      <c r="B13" s="57" t="s">
        <v>75</v>
      </c>
      <c r="C13" s="58" t="s">
        <v>76</v>
      </c>
      <c r="D13" s="59"/>
      <c r="E13" s="59">
        <v>1</v>
      </c>
      <c r="F13" s="115"/>
      <c r="G13" s="61">
        <f t="shared" si="1"/>
        <v>0</v>
      </c>
      <c r="I13" s="117"/>
      <c r="J13" s="117"/>
      <c r="K13" s="115"/>
      <c r="L13" s="61">
        <f t="shared" si="0"/>
        <v>0</v>
      </c>
      <c r="M13" s="117"/>
    </row>
    <row r="14" spans="1:13" x14ac:dyDescent="0.3">
      <c r="A14" s="57" t="s">
        <v>77</v>
      </c>
      <c r="B14" s="57" t="s">
        <v>78</v>
      </c>
      <c r="C14" s="58" t="s">
        <v>79</v>
      </c>
      <c r="D14" s="59">
        <v>1</v>
      </c>
      <c r="E14" s="59">
        <v>1</v>
      </c>
      <c r="F14" s="115"/>
      <c r="G14" s="61">
        <f t="shared" si="1"/>
        <v>0</v>
      </c>
      <c r="I14" s="117"/>
      <c r="J14" s="117"/>
      <c r="K14" s="115"/>
      <c r="L14" s="61">
        <f t="shared" si="0"/>
        <v>0</v>
      </c>
      <c r="M14" s="117"/>
    </row>
    <row r="15" spans="1:13" x14ac:dyDescent="0.3">
      <c r="A15" s="57" t="s">
        <v>82</v>
      </c>
      <c r="B15" s="57" t="s">
        <v>80</v>
      </c>
      <c r="C15" s="58" t="s">
        <v>81</v>
      </c>
      <c r="D15" s="59"/>
      <c r="E15" s="59">
        <v>1</v>
      </c>
      <c r="F15" s="115"/>
      <c r="G15" s="61">
        <f t="shared" si="1"/>
        <v>0</v>
      </c>
      <c r="I15" s="117"/>
      <c r="J15" s="117"/>
      <c r="K15" s="115"/>
      <c r="L15" s="61">
        <f t="shared" si="0"/>
        <v>0</v>
      </c>
      <c r="M15" s="117"/>
    </row>
    <row r="16" spans="1:13" x14ac:dyDescent="0.3">
      <c r="A16" s="57" t="s">
        <v>210</v>
      </c>
      <c r="B16" s="57" t="s">
        <v>211</v>
      </c>
      <c r="C16" s="58" t="s">
        <v>212</v>
      </c>
      <c r="D16" s="59"/>
      <c r="E16" s="59">
        <v>2</v>
      </c>
      <c r="F16" s="115"/>
      <c r="G16" s="61">
        <f t="shared" si="1"/>
        <v>0</v>
      </c>
      <c r="I16" s="117"/>
      <c r="J16" s="117"/>
      <c r="K16" s="115"/>
      <c r="L16" s="61">
        <f t="shared" si="0"/>
        <v>0</v>
      </c>
      <c r="M16" s="117"/>
    </row>
    <row r="17" spans="1:13" x14ac:dyDescent="0.3">
      <c r="A17" s="57" t="s">
        <v>210</v>
      </c>
      <c r="B17" s="57" t="s">
        <v>211</v>
      </c>
      <c r="C17" s="58" t="s">
        <v>213</v>
      </c>
      <c r="D17" s="59"/>
      <c r="E17" s="59">
        <v>4</v>
      </c>
      <c r="F17" s="115"/>
      <c r="G17" s="61">
        <f t="shared" si="1"/>
        <v>0</v>
      </c>
      <c r="I17" s="117"/>
      <c r="J17" s="117"/>
      <c r="K17" s="115"/>
      <c r="L17" s="61">
        <f t="shared" si="0"/>
        <v>0</v>
      </c>
      <c r="M17" s="117"/>
    </row>
    <row r="18" spans="1:13" x14ac:dyDescent="0.3">
      <c r="A18" s="57" t="s">
        <v>86</v>
      </c>
      <c r="B18" s="57" t="s">
        <v>84</v>
      </c>
      <c r="C18" s="57" t="s">
        <v>83</v>
      </c>
      <c r="D18" s="57"/>
      <c r="E18" s="59">
        <v>1</v>
      </c>
      <c r="F18" s="116"/>
      <c r="G18" s="61">
        <f t="shared" si="1"/>
        <v>0</v>
      </c>
      <c r="I18" s="117"/>
      <c r="J18" s="117"/>
      <c r="K18" s="115"/>
      <c r="L18" s="61">
        <f t="shared" si="0"/>
        <v>0</v>
      </c>
      <c r="M18" s="117"/>
    </row>
    <row r="19" spans="1:13" x14ac:dyDescent="0.3">
      <c r="A19" s="57" t="s">
        <v>214</v>
      </c>
      <c r="B19" s="57" t="s">
        <v>215</v>
      </c>
      <c r="C19" s="57" t="s">
        <v>218</v>
      </c>
      <c r="D19" s="57">
        <v>1</v>
      </c>
      <c r="E19" s="59"/>
      <c r="F19" s="116"/>
      <c r="G19" s="61">
        <f t="shared" si="1"/>
        <v>0</v>
      </c>
      <c r="I19" s="117"/>
      <c r="J19" s="117"/>
      <c r="K19" s="115"/>
      <c r="L19" s="61">
        <f t="shared" si="0"/>
        <v>0</v>
      </c>
      <c r="M19" s="117"/>
    </row>
    <row r="20" spans="1:13" x14ac:dyDescent="0.3">
      <c r="A20" s="57" t="s">
        <v>87</v>
      </c>
      <c r="B20" s="57" t="s">
        <v>88</v>
      </c>
      <c r="C20" s="57" t="s">
        <v>97</v>
      </c>
      <c r="D20" s="57"/>
      <c r="E20" s="59">
        <v>1</v>
      </c>
      <c r="F20" s="116"/>
      <c r="G20" s="61">
        <f t="shared" si="1"/>
        <v>0</v>
      </c>
      <c r="I20" s="117"/>
      <c r="J20" s="117"/>
      <c r="K20" s="115"/>
      <c r="L20" s="61">
        <f t="shared" si="0"/>
        <v>0</v>
      </c>
      <c r="M20" s="117"/>
    </row>
    <row r="21" spans="1:13" x14ac:dyDescent="0.3">
      <c r="A21" s="57" t="s">
        <v>89</v>
      </c>
      <c r="B21" s="57" t="s">
        <v>85</v>
      </c>
      <c r="C21" s="60" t="s">
        <v>98</v>
      </c>
      <c r="D21" s="57">
        <v>1</v>
      </c>
      <c r="E21" s="59">
        <v>1</v>
      </c>
      <c r="F21" s="116"/>
      <c r="G21" s="61">
        <f t="shared" si="1"/>
        <v>0</v>
      </c>
      <c r="I21" s="117"/>
      <c r="J21" s="117"/>
      <c r="K21" s="115"/>
      <c r="L21" s="61">
        <f t="shared" si="0"/>
        <v>0</v>
      </c>
      <c r="M21" s="117"/>
    </row>
    <row r="22" spans="1:13" x14ac:dyDescent="0.3">
      <c r="A22" s="57" t="s">
        <v>216</v>
      </c>
      <c r="B22" s="57" t="s">
        <v>217</v>
      </c>
      <c r="C22" s="57" t="s">
        <v>221</v>
      </c>
      <c r="D22" s="57">
        <v>1</v>
      </c>
      <c r="E22" s="59"/>
      <c r="F22" s="116"/>
      <c r="G22" s="61">
        <f t="shared" si="1"/>
        <v>0</v>
      </c>
      <c r="I22" s="117"/>
      <c r="J22" s="117"/>
      <c r="K22" s="115"/>
      <c r="L22" s="61">
        <f t="shared" si="0"/>
        <v>0</v>
      </c>
      <c r="M22" s="117"/>
    </row>
    <row r="23" spans="1:13" x14ac:dyDescent="0.3">
      <c r="A23" s="57" t="s">
        <v>219</v>
      </c>
      <c r="B23" s="57" t="s">
        <v>217</v>
      </c>
      <c r="C23" s="60" t="s">
        <v>220</v>
      </c>
      <c r="D23" s="57">
        <v>1</v>
      </c>
      <c r="E23" s="59"/>
      <c r="F23" s="116"/>
      <c r="G23" s="61">
        <f t="shared" si="1"/>
        <v>0</v>
      </c>
      <c r="I23" s="117"/>
      <c r="J23" s="117"/>
      <c r="K23" s="115"/>
      <c r="L23" s="61">
        <f t="shared" si="0"/>
        <v>0</v>
      </c>
      <c r="M23" s="117"/>
    </row>
    <row r="24" spans="1:13" x14ac:dyDescent="0.3">
      <c r="E24" s="41"/>
    </row>
    <row r="25" spans="1:13" x14ac:dyDescent="0.3">
      <c r="E25" s="41"/>
      <c r="G25" s="12">
        <f>SUM(G4:G24)</f>
        <v>0</v>
      </c>
      <c r="L25" s="12">
        <f>SUM(L4:L24)</f>
        <v>0</v>
      </c>
    </row>
  </sheetData>
  <sheetProtection algorithmName="SHA-512" hashValue="k8ZYxzOabg94ZAh2kfUY/ol+fJODYQlxrpak7UEuOgLyD1yD92gC7OXlDWDR1kwsAL25mQ3EftF5foKKQHqKSQ==" saltValue="VHJqMh7l9FZJLwoGfGfMXw==" spinCount="100000" sheet="1" objects="1" scenarios="1"/>
  <mergeCells count="1">
    <mergeCell ref="J1:M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1"/>
  <sheetViews>
    <sheetView workbookViewId="0">
      <selection activeCell="C3" sqref="C3"/>
    </sheetView>
  </sheetViews>
  <sheetFormatPr defaultRowHeight="14.4" x14ac:dyDescent="0.3"/>
  <cols>
    <col min="1" max="1" width="39.5546875" customWidth="1"/>
    <col min="2" max="2" width="1.5546875" customWidth="1"/>
    <col min="3" max="3" width="21.21875" style="12" customWidth="1"/>
    <col min="4" max="4" width="1.44140625" style="12" customWidth="1"/>
    <col min="5" max="5" width="21.44140625" style="12" customWidth="1"/>
  </cols>
  <sheetData>
    <row r="1" spans="1:5" ht="22.8" x14ac:dyDescent="0.3">
      <c r="A1" s="3" t="s">
        <v>91</v>
      </c>
      <c r="C1" s="71" t="s">
        <v>143</v>
      </c>
      <c r="E1" s="71" t="s">
        <v>144</v>
      </c>
    </row>
    <row r="2" spans="1:5" ht="15" thickBot="1" x14ac:dyDescent="0.35">
      <c r="A2" s="6"/>
      <c r="C2" s="72" t="s">
        <v>158</v>
      </c>
      <c r="E2" s="72" t="s">
        <v>157</v>
      </c>
    </row>
    <row r="3" spans="1:5" ht="15" thickBot="1" x14ac:dyDescent="0.35">
      <c r="A3" s="22" t="s">
        <v>101</v>
      </c>
      <c r="C3" s="118"/>
      <c r="E3" s="73">
        <f>C3*('Perceel 1 '!P5+'Perceel 1 '!Q5)</f>
        <v>0</v>
      </c>
    </row>
    <row r="4" spans="1:5" ht="15" thickBot="1" x14ac:dyDescent="0.35">
      <c r="A4" s="25" t="s">
        <v>15</v>
      </c>
      <c r="C4" s="118"/>
      <c r="E4" s="74">
        <f>C4*('Perceel 1 '!P6+'Perceel 1 '!Q6)</f>
        <v>0</v>
      </c>
    </row>
    <row r="5" spans="1:5" ht="15" thickBot="1" x14ac:dyDescent="0.35">
      <c r="A5" s="25" t="s">
        <v>10</v>
      </c>
      <c r="C5" s="118"/>
      <c r="E5" s="74">
        <f>C5*('Perceel 1 '!P7+'Perceel 1 '!Q7)</f>
        <v>0</v>
      </c>
    </row>
    <row r="6" spans="1:5" ht="15" thickBot="1" x14ac:dyDescent="0.35">
      <c r="A6" s="25" t="s">
        <v>10</v>
      </c>
      <c r="C6" s="118"/>
      <c r="E6" s="74">
        <f>C6*('Perceel 1 '!P8+'Perceel 1 '!Q8)</f>
        <v>0</v>
      </c>
    </row>
    <row r="7" spans="1:5" ht="15" thickBot="1" x14ac:dyDescent="0.35">
      <c r="A7" s="25" t="s">
        <v>65</v>
      </c>
      <c r="C7" s="118"/>
      <c r="E7" s="74">
        <f>C7*('Perceel 1 '!P9+'Perceel 1 '!Q9)</f>
        <v>0</v>
      </c>
    </row>
    <row r="8" spans="1:5" ht="15" thickBot="1" x14ac:dyDescent="0.35">
      <c r="A8" s="25" t="s">
        <v>7</v>
      </c>
      <c r="C8" s="118"/>
      <c r="E8" s="74">
        <f>C8*('Perceel 1 '!P10+'Perceel 1 '!Q10)</f>
        <v>0</v>
      </c>
    </row>
    <row r="9" spans="1:5" ht="15" thickBot="1" x14ac:dyDescent="0.35">
      <c r="A9" s="25" t="s">
        <v>14</v>
      </c>
      <c r="C9" s="118"/>
      <c r="E9" s="74">
        <f>C9*('Perceel 1 '!P11+'Perceel 1 '!Q11)</f>
        <v>0</v>
      </c>
    </row>
    <row r="10" spans="1:5" ht="15" thickBot="1" x14ac:dyDescent="0.35">
      <c r="A10" s="25" t="s">
        <v>66</v>
      </c>
      <c r="C10" s="118"/>
      <c r="E10" s="74">
        <f>C10*('Perceel 1 '!P12+'Perceel 1 '!Q12)</f>
        <v>0</v>
      </c>
    </row>
    <row r="11" spans="1:5" ht="15" thickBot="1" x14ac:dyDescent="0.35">
      <c r="A11" s="22" t="s">
        <v>12</v>
      </c>
      <c r="C11" s="118"/>
      <c r="E11" s="74">
        <f>C11*('Perceel 1 '!P13+'Perceel 1 '!Q13)</f>
        <v>0</v>
      </c>
    </row>
    <row r="12" spans="1:5" ht="15" thickBot="1" x14ac:dyDescent="0.35">
      <c r="A12" s="25" t="s">
        <v>13</v>
      </c>
      <c r="C12" s="118"/>
      <c r="E12" s="74">
        <f>C12*('Perceel 1 '!P14+'Perceel 1 '!Q14)</f>
        <v>0</v>
      </c>
    </row>
    <row r="13" spans="1:5" ht="15" thickBot="1" x14ac:dyDescent="0.35">
      <c r="A13" s="25" t="s">
        <v>103</v>
      </c>
      <c r="C13" s="118"/>
      <c r="E13" s="74">
        <f>C13*('Perceel 1 '!P15+'Perceel 1 '!Q15)</f>
        <v>0</v>
      </c>
    </row>
    <row r="14" spans="1:5" ht="15" thickBot="1" x14ac:dyDescent="0.35">
      <c r="A14" s="25" t="s">
        <v>105</v>
      </c>
      <c r="C14" s="118"/>
      <c r="E14" s="74">
        <f>C14*('Perceel 1 '!P16+'Perceel 1 '!Q16)</f>
        <v>0</v>
      </c>
    </row>
    <row r="15" spans="1:5" ht="15" thickBot="1" x14ac:dyDescent="0.35">
      <c r="A15" s="25" t="s">
        <v>43</v>
      </c>
      <c r="C15" s="118"/>
      <c r="E15" s="74">
        <f>C15*('Perceel 1 '!P17+'Perceel 1 '!Q17)</f>
        <v>0</v>
      </c>
    </row>
    <row r="16" spans="1:5" x14ac:dyDescent="0.3">
      <c r="A16" s="25" t="s">
        <v>11</v>
      </c>
      <c r="C16" s="118"/>
      <c r="E16" s="74">
        <f>C16*('Perceel 1 '!P18+'Perceel 1 '!Q18)</f>
        <v>0</v>
      </c>
    </row>
    <row r="17" spans="1:5" ht="15" thickBot="1" x14ac:dyDescent="0.35">
      <c r="A17" s="62" t="s">
        <v>137</v>
      </c>
      <c r="C17" s="75"/>
      <c r="E17" s="75">
        <f>SUM(E3:E16)</f>
        <v>0</v>
      </c>
    </row>
    <row r="18" spans="1:5" ht="15" thickBot="1" x14ac:dyDescent="0.35">
      <c r="A18" s="25" t="s">
        <v>15</v>
      </c>
      <c r="C18" s="118"/>
      <c r="E18" s="74">
        <f>C18*('Perceel 1 '!P20+'Perceel 1 '!Q20)</f>
        <v>0</v>
      </c>
    </row>
    <row r="19" spans="1:5" ht="15" thickBot="1" x14ac:dyDescent="0.35">
      <c r="A19" s="25" t="s">
        <v>63</v>
      </c>
      <c r="C19" s="118"/>
      <c r="E19" s="74">
        <f>C19*('Perceel 1 '!P21+'Perceel 1 '!Q21)</f>
        <v>0</v>
      </c>
    </row>
    <row r="20" spans="1:5" ht="15" thickBot="1" x14ac:dyDescent="0.35">
      <c r="A20" s="25" t="s">
        <v>15</v>
      </c>
      <c r="C20" s="118"/>
      <c r="E20" s="74">
        <f>C20*('Perceel 1 '!P22+'Perceel 1 '!Q22)</f>
        <v>0</v>
      </c>
    </row>
    <row r="21" spans="1:5" ht="15" thickBot="1" x14ac:dyDescent="0.35">
      <c r="A21" s="25" t="s">
        <v>9</v>
      </c>
      <c r="C21" s="118"/>
      <c r="E21" s="74">
        <f>C21*('Perceel 1 '!P23+'Perceel 1 '!Q23)</f>
        <v>0</v>
      </c>
    </row>
    <row r="22" spans="1:5" ht="15" thickBot="1" x14ac:dyDescent="0.35">
      <c r="A22" s="25" t="s">
        <v>2</v>
      </c>
      <c r="C22" s="118"/>
      <c r="E22" s="74">
        <f>C22*('Perceel 1 '!P24+'Perceel 1 '!Q24)</f>
        <v>0</v>
      </c>
    </row>
    <row r="23" spans="1:5" ht="15" thickBot="1" x14ac:dyDescent="0.35">
      <c r="A23" s="25" t="s">
        <v>69</v>
      </c>
      <c r="C23" s="118"/>
      <c r="E23" s="74">
        <f>C23*('Perceel 1 '!P25+'Perceel 1 '!Q25)</f>
        <v>0</v>
      </c>
    </row>
    <row r="24" spans="1:5" ht="15" thickBot="1" x14ac:dyDescent="0.35">
      <c r="A24" s="25" t="s">
        <v>67</v>
      </c>
      <c r="C24" s="118"/>
      <c r="E24" s="74">
        <f>C24*('Perceel 1 '!P26+'Perceel 1 '!Q26)</f>
        <v>0</v>
      </c>
    </row>
    <row r="25" spans="1:5" x14ac:dyDescent="0.3">
      <c r="A25" s="25" t="s">
        <v>104</v>
      </c>
      <c r="C25" s="118"/>
      <c r="E25" s="74">
        <f>C25*('Perceel 1 '!P27+'Perceel 1 '!Q27)</f>
        <v>0</v>
      </c>
    </row>
    <row r="26" spans="1:5" ht="15" thickBot="1" x14ac:dyDescent="0.35">
      <c r="A26" s="62" t="s">
        <v>141</v>
      </c>
      <c r="C26" s="75"/>
      <c r="E26" s="75">
        <f>SUM(E18:E25)</f>
        <v>0</v>
      </c>
    </row>
    <row r="27" spans="1:5" ht="15" thickBot="1" x14ac:dyDescent="0.35">
      <c r="A27" s="25" t="s">
        <v>21</v>
      </c>
      <c r="C27" s="118"/>
      <c r="E27" s="74">
        <f>C27*('Perceel 1 '!P29+'Perceel 1 '!Q29)</f>
        <v>0</v>
      </c>
    </row>
    <row r="28" spans="1:5" x14ac:dyDescent="0.3">
      <c r="A28" s="25" t="s">
        <v>100</v>
      </c>
      <c r="C28" s="118"/>
      <c r="E28" s="74">
        <f>C28*('Perceel 1 '!P30+'Perceel 1 '!Q30)</f>
        <v>0</v>
      </c>
    </row>
    <row r="29" spans="1:5" x14ac:dyDescent="0.3">
      <c r="A29" s="62" t="s">
        <v>140</v>
      </c>
      <c r="C29" s="75"/>
      <c r="E29" s="75">
        <f>SUM(E27:E28)</f>
        <v>0</v>
      </c>
    </row>
    <row r="30" spans="1:5" x14ac:dyDescent="0.3">
      <c r="A30" s="25" t="s">
        <v>16</v>
      </c>
      <c r="C30" s="119"/>
      <c r="E30" s="74">
        <f>C30*('Perceel 1 '!P32+'Perceel 1 '!Q32)</f>
        <v>0</v>
      </c>
    </row>
    <row r="31" spans="1:5" x14ac:dyDescent="0.3">
      <c r="A31" s="62" t="s">
        <v>139</v>
      </c>
      <c r="C31" s="75"/>
      <c r="E31" s="75">
        <f>SUM(E30)</f>
        <v>0</v>
      </c>
    </row>
    <row r="32" spans="1:5" x14ac:dyDescent="0.3">
      <c r="A32" s="25" t="s">
        <v>99</v>
      </c>
      <c r="C32" s="119"/>
      <c r="E32" s="74">
        <f>C32*('Perceel 1 '!P34+'Perceel 1 '!Q34)</f>
        <v>0</v>
      </c>
    </row>
    <row r="33" spans="1:5" x14ac:dyDescent="0.3">
      <c r="A33" s="25" t="s">
        <v>90</v>
      </c>
      <c r="C33" s="119"/>
      <c r="E33" s="74">
        <f>C33*('Perceel 1 '!P35+'Perceel 1 '!Q35)</f>
        <v>0</v>
      </c>
    </row>
    <row r="34" spans="1:5" x14ac:dyDescent="0.3">
      <c r="A34" s="25" t="s">
        <v>6</v>
      </c>
      <c r="C34" s="119"/>
      <c r="E34" s="74">
        <f>C34*('Perceel 1 '!P36+'Perceel 1 '!Q36)</f>
        <v>0</v>
      </c>
    </row>
    <row r="35" spans="1:5" x14ac:dyDescent="0.3">
      <c r="A35" s="25" t="s">
        <v>102</v>
      </c>
      <c r="C35" s="119"/>
      <c r="E35" s="74">
        <f>C35*('Perceel 1 '!P37+'Perceel 1 '!Q37)</f>
        <v>0</v>
      </c>
    </row>
    <row r="36" spans="1:5" x14ac:dyDescent="0.3">
      <c r="A36" s="25" t="s">
        <v>33</v>
      </c>
      <c r="C36" s="119"/>
      <c r="E36" s="74">
        <f>C36*('Perceel 1 '!P38+'Perceel 1 '!Q38)</f>
        <v>0</v>
      </c>
    </row>
    <row r="37" spans="1:5" x14ac:dyDescent="0.3">
      <c r="A37" s="25" t="s">
        <v>47</v>
      </c>
      <c r="C37" s="119"/>
      <c r="E37" s="74">
        <f>C37*('Perceel 1 '!P39+'Perceel 1 '!Q39)</f>
        <v>0</v>
      </c>
    </row>
    <row r="38" spans="1:5" x14ac:dyDescent="0.3">
      <c r="A38" s="25" t="s">
        <v>44</v>
      </c>
      <c r="C38" s="119"/>
      <c r="E38" s="74">
        <f>C38*('Perceel 1 '!P40+'Perceel 1 '!Q40)</f>
        <v>0</v>
      </c>
    </row>
    <row r="39" spans="1:5" x14ac:dyDescent="0.3">
      <c r="A39" s="62" t="s">
        <v>138</v>
      </c>
      <c r="C39" s="75"/>
      <c r="E39" s="75">
        <f>SUM(E32:E38)</f>
        <v>0</v>
      </c>
    </row>
    <row r="41" spans="1:5" s="35" customFormat="1" ht="27.6" x14ac:dyDescent="0.3">
      <c r="A41" s="103" t="s">
        <v>145</v>
      </c>
      <c r="B41" s="97"/>
      <c r="C41" s="104"/>
      <c r="D41" s="104"/>
      <c r="E41" s="105">
        <f>SUM(E39,E31,E29,E26,E17)</f>
        <v>0</v>
      </c>
    </row>
  </sheetData>
  <sheetProtection algorithmName="SHA-512" hashValue="LdlbGf29fEAOqGeff7O5u1mDxoPV6j0qYHOUgl36YWTtz6sGA7cp0R5J2KXBxnoUbq5HbQtCWSdspoU3QboX7Q==" saltValue="9v4x1CgAf9QpAoQGPuDNWg==" spinCount="100000" sheet="1" objects="1" scenarios="1"/>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4"/>
  <sheetViews>
    <sheetView workbookViewId="0">
      <selection activeCell="E20" sqref="E20"/>
    </sheetView>
  </sheetViews>
  <sheetFormatPr defaultRowHeight="14.4" x14ac:dyDescent="0.3"/>
  <cols>
    <col min="1" max="1" width="25.44140625" bestFit="1" customWidth="1"/>
    <col min="2" max="2" width="20.77734375" bestFit="1" customWidth="1"/>
    <col min="3" max="3" width="38.77734375" customWidth="1"/>
    <col min="4" max="4" width="1.6640625" customWidth="1"/>
    <col min="5" max="5" width="22.5546875" customWidth="1"/>
    <col min="6" max="6" width="1.33203125" customWidth="1"/>
    <col min="7" max="7" width="21.88671875" customWidth="1"/>
  </cols>
  <sheetData>
    <row r="1" spans="1:7" x14ac:dyDescent="0.3">
      <c r="A1" s="3" t="s">
        <v>1</v>
      </c>
      <c r="B1" s="4" t="s">
        <v>3</v>
      </c>
      <c r="C1" s="10" t="s">
        <v>4</v>
      </c>
      <c r="E1" s="71" t="s">
        <v>143</v>
      </c>
      <c r="F1" s="12"/>
      <c r="G1" s="71" t="s">
        <v>144</v>
      </c>
    </row>
    <row r="2" spans="1:7" ht="15" thickBot="1" x14ac:dyDescent="0.35">
      <c r="A2" s="52"/>
      <c r="B2" s="53"/>
      <c r="C2" s="54"/>
      <c r="E2" s="72" t="s">
        <v>158</v>
      </c>
      <c r="F2" s="12"/>
      <c r="G2" s="72" t="s">
        <v>157</v>
      </c>
    </row>
    <row r="3" spans="1:7" x14ac:dyDescent="0.3">
      <c r="A3" s="57" t="s">
        <v>48</v>
      </c>
      <c r="B3" s="57" t="s">
        <v>56</v>
      </c>
      <c r="C3" s="58">
        <v>550</v>
      </c>
      <c r="E3" s="120"/>
      <c r="G3" s="106">
        <f>E3*('Perceel 2'!D4+'Perceel 2'!E4)</f>
        <v>0</v>
      </c>
    </row>
    <row r="4" spans="1:7" x14ac:dyDescent="0.3">
      <c r="A4" s="57" t="s">
        <v>49</v>
      </c>
      <c r="B4" s="57" t="s">
        <v>60</v>
      </c>
      <c r="C4" s="58"/>
      <c r="E4" s="120"/>
      <c r="G4" s="106">
        <f>E4*('Perceel 2'!D5+'Perceel 2'!E5)</f>
        <v>0</v>
      </c>
    </row>
    <row r="5" spans="1:7" x14ac:dyDescent="0.3">
      <c r="A5" s="57" t="s">
        <v>50</v>
      </c>
      <c r="B5" s="57" t="s">
        <v>53</v>
      </c>
      <c r="C5" s="58">
        <v>1600</v>
      </c>
      <c r="E5" s="120"/>
      <c r="G5" s="106">
        <f>E5*('Perceel 2'!D6+'Perceel 2'!E6)</f>
        <v>0</v>
      </c>
    </row>
    <row r="6" spans="1:7" x14ac:dyDescent="0.3">
      <c r="A6" s="57" t="s">
        <v>51</v>
      </c>
      <c r="B6" s="57" t="s">
        <v>53</v>
      </c>
      <c r="C6" s="58">
        <v>160</v>
      </c>
      <c r="E6" s="120"/>
      <c r="G6" s="106">
        <f>E6*('Perceel 2'!D7+'Perceel 2'!E7)</f>
        <v>0</v>
      </c>
    </row>
    <row r="7" spans="1:7" x14ac:dyDescent="0.3">
      <c r="A7" s="57" t="s">
        <v>96</v>
      </c>
      <c r="B7" s="57" t="s">
        <v>53</v>
      </c>
      <c r="C7" s="58">
        <v>1800</v>
      </c>
      <c r="E7" s="120"/>
      <c r="G7" s="106">
        <f>E7*('Perceel 2'!D8+'Perceel 2'!E8)</f>
        <v>0</v>
      </c>
    </row>
    <row r="8" spans="1:7" x14ac:dyDescent="0.3">
      <c r="A8" s="57" t="s">
        <v>52</v>
      </c>
      <c r="B8" s="57" t="s">
        <v>53</v>
      </c>
      <c r="C8" s="58" t="s">
        <v>57</v>
      </c>
      <c r="E8" s="120"/>
      <c r="G8" s="106">
        <f>E8*('Perceel 2'!D9+'Perceel 2'!E9)</f>
        <v>0</v>
      </c>
    </row>
    <row r="9" spans="1:7" x14ac:dyDescent="0.3">
      <c r="A9" s="57" t="s">
        <v>54</v>
      </c>
      <c r="B9" s="57" t="s">
        <v>61</v>
      </c>
      <c r="C9" s="58" t="s">
        <v>58</v>
      </c>
      <c r="E9" s="120"/>
      <c r="G9" s="106">
        <f>E9*('Perceel 2'!D10+'Perceel 2'!E10)</f>
        <v>0</v>
      </c>
    </row>
    <row r="10" spans="1:7" x14ac:dyDescent="0.3">
      <c r="A10" s="57" t="s">
        <v>15</v>
      </c>
      <c r="B10" s="57" t="s">
        <v>55</v>
      </c>
      <c r="C10" s="58" t="s">
        <v>59</v>
      </c>
      <c r="E10" s="120"/>
      <c r="G10" s="106">
        <f>E10*('Perceel 2'!D11+'Perceel 2'!E11)</f>
        <v>0</v>
      </c>
    </row>
    <row r="11" spans="1:7" x14ac:dyDescent="0.3">
      <c r="A11" s="57" t="s">
        <v>72</v>
      </c>
      <c r="B11" s="57" t="s">
        <v>73</v>
      </c>
      <c r="C11" s="58">
        <v>340</v>
      </c>
      <c r="E11" s="120"/>
      <c r="G11" s="106">
        <f>E11*('Perceel 2'!D12+'Perceel 2'!E12)</f>
        <v>0</v>
      </c>
    </row>
    <row r="12" spans="1:7" x14ac:dyDescent="0.3">
      <c r="A12" s="57" t="s">
        <v>74</v>
      </c>
      <c r="B12" s="57" t="s">
        <v>75</v>
      </c>
      <c r="C12" s="58" t="s">
        <v>76</v>
      </c>
      <c r="E12" s="120"/>
      <c r="G12" s="106">
        <f>E12*('Perceel 2'!D13+'Perceel 2'!E13)</f>
        <v>0</v>
      </c>
    </row>
    <row r="13" spans="1:7" x14ac:dyDescent="0.3">
      <c r="A13" s="57" t="s">
        <v>77</v>
      </c>
      <c r="B13" s="57" t="s">
        <v>78</v>
      </c>
      <c r="C13" s="58" t="s">
        <v>79</v>
      </c>
      <c r="E13" s="120"/>
      <c r="G13" s="106">
        <f>E13*('Perceel 2'!D14+'Perceel 2'!E14)</f>
        <v>0</v>
      </c>
    </row>
    <row r="14" spans="1:7" x14ac:dyDescent="0.3">
      <c r="A14" s="57" t="s">
        <v>82</v>
      </c>
      <c r="B14" s="57" t="s">
        <v>80</v>
      </c>
      <c r="C14" s="58" t="s">
        <v>81</v>
      </c>
      <c r="E14" s="120"/>
      <c r="G14" s="106">
        <f>E14*('Perceel 2'!D15+'Perceel 2'!E15)</f>
        <v>0</v>
      </c>
    </row>
    <row r="15" spans="1:7" x14ac:dyDescent="0.3">
      <c r="A15" s="57" t="s">
        <v>210</v>
      </c>
      <c r="B15" s="57" t="s">
        <v>211</v>
      </c>
      <c r="C15" s="58" t="s">
        <v>212</v>
      </c>
      <c r="E15" s="120"/>
      <c r="G15" s="106">
        <f>E15*('Perceel 2'!D16+'Perceel 2'!E16)</f>
        <v>0</v>
      </c>
    </row>
    <row r="16" spans="1:7" x14ac:dyDescent="0.3">
      <c r="A16" s="57" t="s">
        <v>210</v>
      </c>
      <c r="B16" s="57" t="s">
        <v>211</v>
      </c>
      <c r="C16" s="58" t="s">
        <v>213</v>
      </c>
      <c r="E16" s="120"/>
      <c r="G16" s="106">
        <f>E16*('Perceel 2'!D17+'Perceel 2'!E17)</f>
        <v>0</v>
      </c>
    </row>
    <row r="17" spans="1:7" x14ac:dyDescent="0.3">
      <c r="A17" s="57" t="s">
        <v>86</v>
      </c>
      <c r="B17" s="57" t="s">
        <v>84</v>
      </c>
      <c r="C17" s="57" t="s">
        <v>83</v>
      </c>
      <c r="E17" s="120"/>
      <c r="G17" s="106">
        <f>E17*('Perceel 2'!D18+'Perceel 2'!E18)</f>
        <v>0</v>
      </c>
    </row>
    <row r="18" spans="1:7" x14ac:dyDescent="0.3">
      <c r="A18" s="57" t="s">
        <v>214</v>
      </c>
      <c r="B18" s="57" t="s">
        <v>215</v>
      </c>
      <c r="C18" s="57" t="s">
        <v>218</v>
      </c>
      <c r="E18" s="120"/>
      <c r="G18" s="106">
        <f>E18*('Perceel 2'!D19+'Perceel 2'!E19)</f>
        <v>0</v>
      </c>
    </row>
    <row r="19" spans="1:7" x14ac:dyDescent="0.3">
      <c r="A19" s="57" t="s">
        <v>87</v>
      </c>
      <c r="B19" s="57" t="s">
        <v>88</v>
      </c>
      <c r="C19" s="57" t="s">
        <v>97</v>
      </c>
      <c r="E19" s="120"/>
      <c r="G19" s="106">
        <f>E19*('Perceel 2'!D20+'Perceel 2'!E20)</f>
        <v>0</v>
      </c>
    </row>
    <row r="20" spans="1:7" x14ac:dyDescent="0.3">
      <c r="A20" s="57" t="s">
        <v>89</v>
      </c>
      <c r="B20" s="57" t="s">
        <v>85</v>
      </c>
      <c r="C20" s="60" t="s">
        <v>98</v>
      </c>
      <c r="E20" s="120"/>
      <c r="G20" s="106">
        <f>E20*('Perceel 2'!D21+'Perceel 2'!E21)</f>
        <v>0</v>
      </c>
    </row>
    <row r="21" spans="1:7" x14ac:dyDescent="0.3">
      <c r="A21" s="57" t="s">
        <v>216</v>
      </c>
      <c r="B21" s="57" t="s">
        <v>217</v>
      </c>
      <c r="C21" s="57" t="s">
        <v>221</v>
      </c>
      <c r="E21" s="120"/>
      <c r="G21" s="106">
        <f>E21*('Perceel 2'!D22+'Perceel 2'!E22)</f>
        <v>0</v>
      </c>
    </row>
    <row r="22" spans="1:7" x14ac:dyDescent="0.3">
      <c r="A22" s="57" t="s">
        <v>219</v>
      </c>
      <c r="B22" s="57" t="s">
        <v>217</v>
      </c>
      <c r="C22" s="60" t="s">
        <v>220</v>
      </c>
      <c r="E22" s="120"/>
      <c r="G22" s="106">
        <f>E22*('Perceel 2'!D23+'Perceel 2'!E23)</f>
        <v>0</v>
      </c>
    </row>
    <row r="24" spans="1:7" s="35" customFormat="1" x14ac:dyDescent="0.3">
      <c r="A24" s="87" t="s">
        <v>150</v>
      </c>
      <c r="B24" s="97"/>
      <c r="C24" s="97"/>
      <c r="D24" s="97"/>
      <c r="E24" s="97"/>
      <c r="F24" s="97"/>
      <c r="G24" s="107">
        <f>SUM(G3:G23)</f>
        <v>0</v>
      </c>
    </row>
  </sheetData>
  <sheetProtection algorithmName="SHA-512" hashValue="lSol+oUBfxl14En+xEuM64tNh2kI9SEAItpzXQmwFCx445RwAIXsZQ9hBJH3Z/A8I3lzPV651jgrcFGaH7gqgA==" saltValue="rJt+BRoVIPLP473aS2hTA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Totaal prijzen_korting</vt:lpstr>
      <vt:lpstr>Perceel 1 </vt:lpstr>
      <vt:lpstr>Perceel 2</vt:lpstr>
      <vt:lpstr>Keuringskst. perc 1</vt:lpstr>
      <vt:lpstr>Keuringskst. perc 2</vt:lpstr>
    </vt:vector>
  </TitlesOfParts>
  <Company>ICT-Services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Doomen, Jérôme</dc:creator>
  <cp:lastModifiedBy>Janssen, Björn</cp:lastModifiedBy>
  <cp:lastPrinted>2020-04-02T09:33:55Z</cp:lastPrinted>
  <dcterms:created xsi:type="dcterms:W3CDTF">2019-10-16T06:15:32Z</dcterms:created>
  <dcterms:modified xsi:type="dcterms:W3CDTF">2025-01-06T12:47:55Z</dcterms:modified>
</cp:coreProperties>
</file>