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ijmen\Dropbox\Spinoza - Share Thijmen\SPIE-AFD-2024\Aanvullende vraag canon\"/>
    </mc:Choice>
  </mc:AlternateContent>
  <xr:revisionPtr revIDLastSave="0" documentId="8_{1E7BAE03-B867-4130-A7A7-7C2EF5E9C533}" xr6:coauthVersionLast="47" xr6:coauthVersionMax="47" xr10:uidLastSave="{00000000-0000-0000-0000-000000000000}"/>
  <bookViews>
    <workbookView xWindow="-120" yWindow="-120" windowWidth="38640" windowHeight="21120" xr2:uid="{2D137FC5-48F7-4782-BA6B-89A5B161C1D5}"/>
  </bookViews>
  <sheets>
    <sheet name="Berekening fictieve korting" sheetId="1" r:id="rId1"/>
    <sheet name="Beoordeling kwalitei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3" i="2" l="1"/>
  <c r="F33" i="2"/>
  <c r="L14" i="2"/>
  <c r="F14" i="2"/>
  <c r="L45" i="2"/>
  <c r="F45" i="2"/>
  <c r="L26" i="2"/>
  <c r="F26" i="2"/>
  <c r="E14" i="1"/>
  <c r="E13" i="1"/>
  <c r="E12" i="1"/>
  <c r="E44" i="1" l="1"/>
  <c r="E43" i="1"/>
  <c r="E42" i="1"/>
  <c r="E34" i="1"/>
  <c r="E33" i="1"/>
  <c r="E32" i="1"/>
  <c r="E24" i="1"/>
  <c r="E23" i="1"/>
  <c r="E22" i="1"/>
  <c r="L42" i="2" l="1"/>
  <c r="L41" i="2"/>
  <c r="L40" i="2"/>
  <c r="L37" i="2"/>
  <c r="L36" i="2"/>
  <c r="L32" i="2"/>
  <c r="L31" i="2"/>
  <c r="L34" i="2" s="1"/>
  <c r="L23" i="2"/>
  <c r="L22" i="2"/>
  <c r="L21" i="2"/>
  <c r="L18" i="2"/>
  <c r="L17" i="2"/>
  <c r="L13" i="2"/>
  <c r="L12" i="2"/>
  <c r="L15" i="2" s="1"/>
  <c r="F42" i="2"/>
  <c r="F41" i="2"/>
  <c r="F40" i="2"/>
  <c r="F37" i="2"/>
  <c r="F36" i="2"/>
  <c r="F32" i="2"/>
  <c r="F34" i="2" s="1"/>
  <c r="F31" i="2"/>
  <c r="F23" i="2"/>
  <c r="F22" i="2"/>
  <c r="F21" i="2"/>
  <c r="F18" i="2"/>
  <c r="F17" i="2"/>
  <c r="F13" i="2"/>
  <c r="F12" i="2"/>
  <c r="F19" i="2" l="1"/>
  <c r="F13" i="1" s="1"/>
  <c r="G13" i="1" s="1"/>
  <c r="F15" i="2"/>
  <c r="F12" i="1" s="1"/>
  <c r="G12" i="1" s="1"/>
  <c r="F24" i="2"/>
  <c r="F14" i="1" s="1"/>
  <c r="G14" i="1" s="1"/>
  <c r="F22" i="1"/>
  <c r="G22" i="1" s="1"/>
  <c r="L38" i="2"/>
  <c r="F43" i="1" s="1"/>
  <c r="G43" i="1" s="1"/>
  <c r="F42" i="1"/>
  <c r="G42" i="1" s="1"/>
  <c r="L43" i="2"/>
  <c r="F44" i="1" s="1"/>
  <c r="G44" i="1" s="1"/>
  <c r="L24" i="2"/>
  <c r="F24" i="1" s="1"/>
  <c r="G24" i="1" s="1"/>
  <c r="L19" i="2"/>
  <c r="F23" i="1" s="1"/>
  <c r="G23" i="1" s="1"/>
  <c r="F38" i="2"/>
  <c r="F33" i="1" s="1"/>
  <c r="G33" i="1" s="1"/>
  <c r="F43" i="2"/>
  <c r="F34" i="1" s="1"/>
  <c r="G34" i="1" s="1"/>
  <c r="F32" i="1"/>
  <c r="G32" i="1" s="1"/>
  <c r="G35" i="1" l="1"/>
  <c r="Q10" i="1" s="1"/>
  <c r="G15" i="1"/>
  <c r="Q8" i="1" s="1"/>
  <c r="G45" i="1"/>
  <c r="Q11" i="1" s="1"/>
  <c r="G25" i="1"/>
  <c r="Q9" i="1" s="1"/>
  <c r="J8" i="1" l="1" a="1"/>
  <c r="J8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<sst xmlns="http://schemas.openxmlformats.org/spreadsheetml/2006/main" count="147" uniqueCount="39">
  <si>
    <t>Sub-criterium</t>
  </si>
  <si>
    <t>Percentage</t>
  </si>
  <si>
    <t>Bedrag</t>
  </si>
  <si>
    <t>Score</t>
  </si>
  <si>
    <t>Fictieve Korting</t>
  </si>
  <si>
    <t>Prijs</t>
  </si>
  <si>
    <t>Kwaliteit</t>
  </si>
  <si>
    <t>Functioneel technisch ontwerp / security</t>
  </si>
  <si>
    <t>Implementatie / ontzorging</t>
  </si>
  <si>
    <t>Gebruiksgemak</t>
  </si>
  <si>
    <t>Onderverdeling</t>
  </si>
  <si>
    <t>De maximale fictieve korting is vastgesteld op €1.100.000 (zoals benoemd in het Beschrijvend document)</t>
  </si>
  <si>
    <t>Maximale fictieve korting</t>
  </si>
  <si>
    <t>Inschrijver 1:</t>
  </si>
  <si>
    <t>Vergelijkingsprijs</t>
  </si>
  <si>
    <t>Beoordeling Inschrijver 1</t>
  </si>
  <si>
    <t>Beoordelaar 1</t>
  </si>
  <si>
    <t>Beoordelaar 2</t>
  </si>
  <si>
    <t>Beoordelaar 3</t>
  </si>
  <si>
    <t>Gemiddelde</t>
  </si>
  <si>
    <t>Deelvraag 1</t>
  </si>
  <si>
    <t>Deelvraag 2</t>
  </si>
  <si>
    <t>Totaalscore</t>
  </si>
  <si>
    <t xml:space="preserve"> Gebruiksgemak</t>
  </si>
  <si>
    <t>Deelvraag 3</t>
  </si>
  <si>
    <t>Beoordeling Inschrijver 2</t>
  </si>
  <si>
    <t>Beoordeling Inschrijver 3</t>
  </si>
  <si>
    <t>Beoordeling Inschrijver 4</t>
  </si>
  <si>
    <t>Inschrijver 2:</t>
  </si>
  <si>
    <t>Inschrijver 3:</t>
  </si>
  <si>
    <t>Inschrijver 4:</t>
  </si>
  <si>
    <t>Rang:</t>
  </si>
  <si>
    <t>Inschrijver</t>
  </si>
  <si>
    <t>Bijlage 5: Voorbeeldberekening winnaar</t>
  </si>
  <si>
    <t>Fivtieve inschrijfprijs Inschrijver 1</t>
  </si>
  <si>
    <t>Fivtieve inschrijfprijs Inschrijver 3</t>
  </si>
  <si>
    <t>Fivtieve inschrijfprijs Inschrijver 2</t>
  </si>
  <si>
    <t>Fivtieve inschrijfprijs Inschrijver 4</t>
  </si>
  <si>
    <t>Fictieve inschrijfprijs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</si>
</sst>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6" xfId="0" applyBorder="1" applyAlignment="1">
      <alignment wrapText="1"/>
    </xf>
    <xf numFmtId="0" fontId="0" fillId="0" borderId="7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2" xfId="0" applyFill="1" applyBorder="1"/>
    <xf numFmtId="0" fontId="0" fillId="3" borderId="6" xfId="0" applyFill="1" applyBorder="1"/>
    <xf numFmtId="0" fontId="0" fillId="2" borderId="6" xfId="0" applyFill="1" applyBorder="1"/>
    <xf numFmtId="0" fontId="0" fillId="2" borderId="2" xfId="0" applyFill="1" applyBorder="1"/>
    <xf numFmtId="0" fontId="0" fillId="2" borderId="7" xfId="0" applyFill="1" applyBorder="1"/>
    <xf numFmtId="2" fontId="0" fillId="0" borderId="7" xfId="0" applyNumberFormat="1" applyBorder="1"/>
    <xf numFmtId="0" fontId="2" fillId="0" borderId="6" xfId="0" applyFont="1" applyBorder="1"/>
    <xf numFmtId="0" fontId="2" fillId="0" borderId="2" xfId="0" applyFont="1" applyBorder="1"/>
    <xf numFmtId="2" fontId="2" fillId="0" borderId="7" xfId="0" applyNumberFormat="1" applyFont="1" applyBorder="1"/>
    <xf numFmtId="0" fontId="2" fillId="0" borderId="8" xfId="0" applyFont="1" applyBorder="1"/>
    <xf numFmtId="0" fontId="2" fillId="0" borderId="9" xfId="0" applyFont="1" applyBorder="1"/>
    <xf numFmtId="44" fontId="2" fillId="0" borderId="10" xfId="0" applyNumberFormat="1" applyFont="1" applyBorder="1"/>
    <xf numFmtId="9" fontId="0" fillId="0" borderId="2" xfId="0" applyNumberFormat="1" applyBorder="1" applyAlignment="1">
      <alignment horizontal="right"/>
    </xf>
    <xf numFmtId="44" fontId="0" fillId="0" borderId="2" xfId="0" applyNumberFormat="1" applyBorder="1"/>
    <xf numFmtId="9" fontId="0" fillId="0" borderId="2" xfId="0" applyNumberFormat="1" applyBorder="1"/>
    <xf numFmtId="2" fontId="0" fillId="0" borderId="2" xfId="0" applyNumberFormat="1" applyBorder="1"/>
    <xf numFmtId="44" fontId="0" fillId="0" borderId="7" xfId="0" applyNumberFormat="1" applyBorder="1"/>
    <xf numFmtId="44" fontId="0" fillId="0" borderId="10" xfId="0" applyNumberFormat="1" applyBorder="1"/>
    <xf numFmtId="0" fontId="2" fillId="3" borderId="8" xfId="0" applyFont="1" applyFill="1" applyBorder="1"/>
    <xf numFmtId="0" fontId="2" fillId="3" borderId="9" xfId="0" applyFont="1" applyFill="1" applyBorder="1"/>
    <xf numFmtId="44" fontId="2" fillId="3" borderId="10" xfId="0" applyNumberFormat="1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0" borderId="1" xfId="0" applyFont="1" applyBorder="1"/>
    <xf numFmtId="0" fontId="2" fillId="3" borderId="2" xfId="0" applyFont="1" applyFill="1" applyBorder="1"/>
    <xf numFmtId="0" fontId="0" fillId="4" borderId="17" xfId="0" applyFill="1" applyBorder="1"/>
    <xf numFmtId="0" fontId="0" fillId="4" borderId="18" xfId="0" applyFill="1" applyBorder="1"/>
    <xf numFmtId="0" fontId="0" fillId="4" borderId="19" xfId="0" applyFill="1" applyBorder="1"/>
    <xf numFmtId="0" fontId="0" fillId="4" borderId="20" xfId="0" applyFill="1" applyBorder="1"/>
    <xf numFmtId="0" fontId="0" fillId="4" borderId="0" xfId="0" applyFill="1"/>
    <xf numFmtId="0" fontId="0" fillId="4" borderId="21" xfId="0" applyFill="1" applyBorder="1"/>
    <xf numFmtId="0" fontId="0" fillId="4" borderId="22" xfId="0" applyFill="1" applyBorder="1"/>
    <xf numFmtId="0" fontId="0" fillId="4" borderId="23" xfId="0" applyFill="1" applyBorder="1"/>
    <xf numFmtId="0" fontId="0" fillId="4" borderId="24" xfId="0" applyFill="1" applyBorder="1"/>
    <xf numFmtId="0" fontId="3" fillId="0" borderId="0" xfId="0" applyFont="1"/>
    <xf numFmtId="44" fontId="3" fillId="0" borderId="0" xfId="0" applyNumberFormat="1" applyFont="1"/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1" xfId="0" applyFill="1" applyBorder="1" applyAlignment="1">
      <alignment vertical="top" wrapText="1"/>
    </xf>
    <xf numFmtId="0" fontId="0" fillId="3" borderId="12" xfId="0" applyFill="1" applyBorder="1" applyAlignment="1">
      <alignment vertical="top" wrapText="1"/>
    </xf>
    <xf numFmtId="0" fontId="0" fillId="3" borderId="13" xfId="0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523875</xdr:colOff>
      <xdr:row>0</xdr:row>
      <xdr:rowOff>104776</xdr:rowOff>
    </xdr:from>
    <xdr:to>
      <xdr:col>10</xdr:col>
      <xdr:colOff>676275</xdr:colOff>
      <xdr:row>2</xdr:row>
      <xdr:rowOff>551648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8141094-4D3C-61F7-CE3D-FED6F710B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104776"/>
          <a:ext cx="2143125" cy="9993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628650</xdr:colOff>
      <xdr:row>3</xdr:row>
      <xdr:rowOff>47625</xdr:rowOff>
    </xdr:from>
    <xdr:to>
      <xdr:col>2</xdr:col>
      <xdr:colOff>609600</xdr:colOff>
      <xdr:row>7</xdr:row>
      <xdr:rowOff>107290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A5549FB-586A-461A-302C-8DB12D0BC8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0" y="619125"/>
          <a:ext cx="1762125" cy="8216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4E219-734B-4DE5-B511-ECCDA6306B7D}">
  <dimension ref="A1:Q45"/>
  <sheetViews>
    <sheetView tabSelected="1" workbookViewId="0">
      <selection activeCell="K13" sqref="K13"/>
    </sheetView>
  </sheetViews>
  <sheetFormatPr defaultRowHeight="15" x14ac:dyDescent="0.25"/>
  <cols>
    <col min="2" max="2" width="22.28515625" customWidth="1"/>
    <col min="3" max="3" width="11.42578125" customWidth="1"/>
    <col min="4" max="4" width="15.5703125" customWidth="1"/>
    <col min="5" max="5" width="25.7109375" customWidth="1"/>
    <col min="6" max="6" width="10.7109375" customWidth="1"/>
    <col min="7" max="7" width="17.42578125" customWidth="1"/>
    <col min="10" max="10" width="11.5703125" customWidth="1"/>
    <col min="11" max="11" width="18.42578125" customWidth="1"/>
    <col min="16" max="16" width="9.28515625" bestFit="1" customWidth="1"/>
    <col min="17" max="17" width="12.42578125" bestFit="1" customWidth="1"/>
  </cols>
  <sheetData>
    <row r="1" spans="1:17" ht="28.5" x14ac:dyDescent="0.45">
      <c r="A1" s="1" t="s">
        <v>33</v>
      </c>
      <c r="H1" s="37"/>
      <c r="I1" s="38"/>
      <c r="J1" s="38"/>
      <c r="K1" s="39"/>
    </row>
    <row r="2" spans="1:17" x14ac:dyDescent="0.25">
      <c r="H2" s="40"/>
      <c r="I2" s="41"/>
      <c r="J2" s="41"/>
      <c r="K2" s="42"/>
    </row>
    <row r="3" spans="1:17" ht="53.25" customHeight="1" thickBot="1" x14ac:dyDescent="0.3">
      <c r="H3" s="43"/>
      <c r="I3" s="44"/>
      <c r="J3" s="44"/>
      <c r="K3" s="45"/>
    </row>
    <row r="4" spans="1:17" ht="15.75" thickBot="1" x14ac:dyDescent="0.3">
      <c r="B4" s="48" t="s">
        <v>11</v>
      </c>
      <c r="C4" s="49"/>
      <c r="D4" s="49"/>
      <c r="E4" s="49"/>
      <c r="F4" s="49"/>
      <c r="G4" s="50"/>
    </row>
    <row r="6" spans="1:17" ht="15.75" thickBot="1" x14ac:dyDescent="0.3"/>
    <row r="7" spans="1:17" ht="15.75" thickBot="1" x14ac:dyDescent="0.3">
      <c r="B7" s="35" t="s">
        <v>13</v>
      </c>
      <c r="I7" s="8" t="s">
        <v>31</v>
      </c>
      <c r="J7" s="9" t="s">
        <v>32</v>
      </c>
      <c r="K7" s="10" t="s">
        <v>14</v>
      </c>
      <c r="P7" s="46" t="s">
        <v>32</v>
      </c>
      <c r="Q7" s="46" t="s">
        <v>14</v>
      </c>
    </row>
    <row r="8" spans="1:17" x14ac:dyDescent="0.25">
      <c r="B8" s="32" t="s">
        <v>0</v>
      </c>
      <c r="C8" s="33" t="s">
        <v>1</v>
      </c>
      <c r="D8" s="33" t="s">
        <v>10</v>
      </c>
      <c r="E8" s="33" t="s">
        <v>38</v>
      </c>
      <c r="F8" s="33" t="s">
        <v>3</v>
      </c>
      <c r="G8" s="34" t="s">
        <v>4</v>
      </c>
      <c r="I8" s="5">
        <v>1</v>
      </c>
      <c r="J8" s="2" cm="1">
        <f t="array" ref="J8:K11">_xlfn._xlws.SORT(P8:Q11,2,1)</f>
        <v>3</v>
      </c>
      <c r="K8" s="27">
        <v>385215</v>
      </c>
      <c r="P8" s="46">
        <v>1</v>
      </c>
      <c r="Q8" s="47">
        <f>G15</f>
        <v>514210</v>
      </c>
    </row>
    <row r="9" spans="1:17" x14ac:dyDescent="0.25">
      <c r="B9" s="5" t="s">
        <v>5</v>
      </c>
      <c r="C9" s="23">
        <v>0.3</v>
      </c>
      <c r="D9" s="2"/>
      <c r="E9" s="24">
        <v>1114810</v>
      </c>
      <c r="F9" s="51"/>
      <c r="G9" s="52"/>
      <c r="I9" s="5">
        <v>2</v>
      </c>
      <c r="J9" s="2">
        <v>1</v>
      </c>
      <c r="K9" s="27">
        <v>514210</v>
      </c>
      <c r="P9" s="46">
        <v>2</v>
      </c>
      <c r="Q9" s="47">
        <f>G25</f>
        <v>707989</v>
      </c>
    </row>
    <row r="10" spans="1:17" x14ac:dyDescent="0.25">
      <c r="B10" s="12"/>
      <c r="C10" s="11"/>
      <c r="D10" s="11"/>
      <c r="E10" s="36" t="s">
        <v>12</v>
      </c>
      <c r="F10" s="53"/>
      <c r="G10" s="54"/>
      <c r="I10" s="5">
        <v>3</v>
      </c>
      <c r="J10" s="2">
        <v>4</v>
      </c>
      <c r="K10" s="27">
        <v>528391</v>
      </c>
      <c r="P10" s="46">
        <v>3</v>
      </c>
      <c r="Q10" s="47">
        <f>G35</f>
        <v>385215</v>
      </c>
    </row>
    <row r="11" spans="1:17" ht="15.75" thickBot="1" x14ac:dyDescent="0.3">
      <c r="B11" s="5" t="s">
        <v>6</v>
      </c>
      <c r="C11" s="23">
        <v>0.7</v>
      </c>
      <c r="D11" s="2"/>
      <c r="E11" s="24">
        <v>780000</v>
      </c>
      <c r="F11" s="55"/>
      <c r="G11" s="56"/>
      <c r="I11" s="6">
        <v>4</v>
      </c>
      <c r="J11" s="7">
        <v>2</v>
      </c>
      <c r="K11" s="28">
        <v>707989</v>
      </c>
      <c r="P11" s="46">
        <v>4</v>
      </c>
      <c r="Q11" s="47">
        <f>G45</f>
        <v>528391</v>
      </c>
    </row>
    <row r="12" spans="1:17" ht="30" x14ac:dyDescent="0.25">
      <c r="B12" s="3" t="s">
        <v>7</v>
      </c>
      <c r="C12" s="2"/>
      <c r="D12" s="25">
        <v>0.4</v>
      </c>
      <c r="E12" s="24">
        <f>0.4*E11</f>
        <v>312000</v>
      </c>
      <c r="F12" s="26">
        <f>'Beoordeling kwaliteit'!F15</f>
        <v>7</v>
      </c>
      <c r="G12" s="27">
        <f>E12*(F12/10)</f>
        <v>218400</v>
      </c>
    </row>
    <row r="13" spans="1:17" ht="30" x14ac:dyDescent="0.25">
      <c r="B13" s="3" t="s">
        <v>8</v>
      </c>
      <c r="C13" s="2"/>
      <c r="D13" s="25">
        <v>0.2</v>
      </c>
      <c r="E13" s="24">
        <f>0.2*E11</f>
        <v>156000</v>
      </c>
      <c r="F13" s="26">
        <f>'Beoordeling kwaliteit'!F19</f>
        <v>8.5</v>
      </c>
      <c r="G13" s="27">
        <f t="shared" ref="G13:G14" si="0">E13*(F13/10)</f>
        <v>132600</v>
      </c>
    </row>
    <row r="14" spans="1:17" x14ac:dyDescent="0.25">
      <c r="B14" s="5" t="s">
        <v>9</v>
      </c>
      <c r="C14" s="2"/>
      <c r="D14" s="25">
        <v>0.4</v>
      </c>
      <c r="E14" s="24">
        <f>0.4*E11</f>
        <v>312000</v>
      </c>
      <c r="F14" s="26">
        <f>'Beoordeling kwaliteit'!F24</f>
        <v>8</v>
      </c>
      <c r="G14" s="27">
        <f t="shared" si="0"/>
        <v>249600</v>
      </c>
    </row>
    <row r="15" spans="1:17" ht="15.75" thickBot="1" x14ac:dyDescent="0.3">
      <c r="B15" s="29" t="s">
        <v>14</v>
      </c>
      <c r="C15" s="30"/>
      <c r="D15" s="30"/>
      <c r="E15" s="30"/>
      <c r="F15" s="30"/>
      <c r="G15" s="31">
        <f>E9-SUM(G12:G14)</f>
        <v>514210</v>
      </c>
    </row>
    <row r="16" spans="1:17" ht="15.75" thickBot="1" x14ac:dyDescent="0.3"/>
    <row r="17" spans="2:7" ht="15.75" thickBot="1" x14ac:dyDescent="0.3">
      <c r="B17" s="35" t="s">
        <v>28</v>
      </c>
    </row>
    <row r="18" spans="2:7" x14ac:dyDescent="0.25">
      <c r="B18" s="32" t="s">
        <v>0</v>
      </c>
      <c r="C18" s="33" t="s">
        <v>1</v>
      </c>
      <c r="D18" s="33" t="s">
        <v>10</v>
      </c>
      <c r="E18" s="33" t="s">
        <v>38</v>
      </c>
      <c r="F18" s="33" t="s">
        <v>3</v>
      </c>
      <c r="G18" s="34" t="s">
        <v>4</v>
      </c>
    </row>
    <row r="19" spans="2:7" x14ac:dyDescent="0.25">
      <c r="B19" s="5" t="s">
        <v>5</v>
      </c>
      <c r="C19" s="23">
        <v>0.3</v>
      </c>
      <c r="D19" s="2"/>
      <c r="E19" s="24">
        <v>960189</v>
      </c>
      <c r="F19" s="51"/>
      <c r="G19" s="52"/>
    </row>
    <row r="20" spans="2:7" x14ac:dyDescent="0.25">
      <c r="B20" s="12"/>
      <c r="C20" s="11"/>
      <c r="D20" s="11"/>
      <c r="E20" s="36" t="s">
        <v>12</v>
      </c>
      <c r="F20" s="53"/>
      <c r="G20" s="54"/>
    </row>
    <row r="21" spans="2:7" x14ac:dyDescent="0.25">
      <c r="B21" s="5" t="s">
        <v>6</v>
      </c>
      <c r="C21" s="23">
        <v>0.7</v>
      </c>
      <c r="D21" s="2"/>
      <c r="E21" s="24">
        <v>780000</v>
      </c>
      <c r="F21" s="55"/>
      <c r="G21" s="56"/>
    </row>
    <row r="22" spans="2:7" ht="30" x14ac:dyDescent="0.25">
      <c r="B22" s="3" t="s">
        <v>7</v>
      </c>
      <c r="C22" s="2"/>
      <c r="D22" s="25">
        <v>0.4</v>
      </c>
      <c r="E22" s="24">
        <f>0.4*E21</f>
        <v>312000</v>
      </c>
      <c r="F22" s="26">
        <f>'Beoordeling kwaliteit'!L15</f>
        <v>3.6666666666666665</v>
      </c>
      <c r="G22" s="27">
        <f>E22*(F22/10)</f>
        <v>114399.99999999999</v>
      </c>
    </row>
    <row r="23" spans="2:7" ht="30" x14ac:dyDescent="0.25">
      <c r="B23" s="3" t="s">
        <v>8</v>
      </c>
      <c r="C23" s="2"/>
      <c r="D23" s="25">
        <v>0.2</v>
      </c>
      <c r="E23" s="24">
        <f>0.2*E21</f>
        <v>156000</v>
      </c>
      <c r="F23" s="26">
        <f>'Beoordeling kwaliteit'!L19</f>
        <v>1.5</v>
      </c>
      <c r="G23" s="27">
        <f t="shared" ref="G23:G24" si="1">E23*(F23/10)</f>
        <v>23400</v>
      </c>
    </row>
    <row r="24" spans="2:7" x14ac:dyDescent="0.25">
      <c r="B24" s="5" t="s">
        <v>9</v>
      </c>
      <c r="C24" s="2"/>
      <c r="D24" s="25">
        <v>0.4</v>
      </c>
      <c r="E24" s="24">
        <f>0.4*E21</f>
        <v>312000</v>
      </c>
      <c r="F24" s="26">
        <f>'Beoordeling kwaliteit'!L24</f>
        <v>3.6666666666666665</v>
      </c>
      <c r="G24" s="27">
        <f t="shared" si="1"/>
        <v>114399.99999999999</v>
      </c>
    </row>
    <row r="25" spans="2:7" ht="15.75" thickBot="1" x14ac:dyDescent="0.3">
      <c r="B25" s="29" t="s">
        <v>14</v>
      </c>
      <c r="C25" s="30"/>
      <c r="D25" s="30"/>
      <c r="E25" s="30"/>
      <c r="F25" s="30"/>
      <c r="G25" s="31">
        <f>E19-SUM(G22:G24)</f>
        <v>707989</v>
      </c>
    </row>
    <row r="26" spans="2:7" ht="15.75" thickBot="1" x14ac:dyDescent="0.3"/>
    <row r="27" spans="2:7" ht="15.75" thickBot="1" x14ac:dyDescent="0.3">
      <c r="B27" s="35" t="s">
        <v>29</v>
      </c>
    </row>
    <row r="28" spans="2:7" x14ac:dyDescent="0.25">
      <c r="B28" s="32" t="s">
        <v>0</v>
      </c>
      <c r="C28" s="33" t="s">
        <v>1</v>
      </c>
      <c r="D28" s="33" t="s">
        <v>10</v>
      </c>
      <c r="E28" s="33" t="s">
        <v>38</v>
      </c>
      <c r="F28" s="33" t="s">
        <v>3</v>
      </c>
      <c r="G28" s="34" t="s">
        <v>4</v>
      </c>
    </row>
    <row r="29" spans="2:7" x14ac:dyDescent="0.25">
      <c r="B29" s="5" t="s">
        <v>5</v>
      </c>
      <c r="C29" s="23">
        <v>0.3</v>
      </c>
      <c r="D29" s="2"/>
      <c r="E29" s="24">
        <v>1110615</v>
      </c>
      <c r="F29" s="51"/>
      <c r="G29" s="52"/>
    </row>
    <row r="30" spans="2:7" x14ac:dyDescent="0.25">
      <c r="B30" s="12"/>
      <c r="C30" s="11"/>
      <c r="D30" s="11"/>
      <c r="E30" s="36" t="s">
        <v>12</v>
      </c>
      <c r="F30" s="53"/>
      <c r="G30" s="54"/>
    </row>
    <row r="31" spans="2:7" x14ac:dyDescent="0.25">
      <c r="B31" s="5" t="s">
        <v>6</v>
      </c>
      <c r="C31" s="23">
        <v>0.7</v>
      </c>
      <c r="D31" s="2"/>
      <c r="E31" s="24">
        <v>780000</v>
      </c>
      <c r="F31" s="55"/>
      <c r="G31" s="56"/>
    </row>
    <row r="32" spans="2:7" ht="30" x14ac:dyDescent="0.25">
      <c r="B32" s="3" t="s">
        <v>7</v>
      </c>
      <c r="C32" s="2"/>
      <c r="D32" s="25">
        <v>0.4</v>
      </c>
      <c r="E32" s="24">
        <f>0.4*E31</f>
        <v>312000</v>
      </c>
      <c r="F32" s="26">
        <f>'Beoordeling kwaliteit'!F34</f>
        <v>9</v>
      </c>
      <c r="G32" s="27">
        <f>E32*(F32/10)</f>
        <v>280800</v>
      </c>
    </row>
    <row r="33" spans="2:7" ht="30" x14ac:dyDescent="0.25">
      <c r="B33" s="3" t="s">
        <v>8</v>
      </c>
      <c r="C33" s="2"/>
      <c r="D33" s="25">
        <v>0.2</v>
      </c>
      <c r="E33" s="24">
        <f>0.2*E31</f>
        <v>156000</v>
      </c>
      <c r="F33" s="26">
        <f>'Beoordeling kwaliteit'!F38</f>
        <v>8.5</v>
      </c>
      <c r="G33" s="27">
        <f t="shared" ref="G33:G34" si="2">E33*(F33/10)</f>
        <v>132600</v>
      </c>
    </row>
    <row r="34" spans="2:7" x14ac:dyDescent="0.25">
      <c r="B34" s="5" t="s">
        <v>9</v>
      </c>
      <c r="C34" s="2"/>
      <c r="D34" s="25">
        <v>0.4</v>
      </c>
      <c r="E34" s="24">
        <f>0.4*E31</f>
        <v>312000</v>
      </c>
      <c r="F34" s="26">
        <f>'Beoordeling kwaliteit'!F43</f>
        <v>10</v>
      </c>
      <c r="G34" s="27">
        <f t="shared" si="2"/>
        <v>312000</v>
      </c>
    </row>
    <row r="35" spans="2:7" ht="15.75" thickBot="1" x14ac:dyDescent="0.3">
      <c r="B35" s="29" t="s">
        <v>14</v>
      </c>
      <c r="C35" s="30"/>
      <c r="D35" s="30"/>
      <c r="E35" s="30"/>
      <c r="F35" s="30"/>
      <c r="G35" s="31">
        <f>E29-SUM(G32:G34)</f>
        <v>385215</v>
      </c>
    </row>
    <row r="36" spans="2:7" ht="15.75" thickBot="1" x14ac:dyDescent="0.3"/>
    <row r="37" spans="2:7" ht="15.75" thickBot="1" x14ac:dyDescent="0.3">
      <c r="B37" s="35" t="s">
        <v>30</v>
      </c>
    </row>
    <row r="38" spans="2:7" x14ac:dyDescent="0.25">
      <c r="B38" s="32" t="s">
        <v>0</v>
      </c>
      <c r="C38" s="33" t="s">
        <v>1</v>
      </c>
      <c r="D38" s="33" t="s">
        <v>10</v>
      </c>
      <c r="E38" s="33" t="s">
        <v>38</v>
      </c>
      <c r="F38" s="33" t="s">
        <v>3</v>
      </c>
      <c r="G38" s="34" t="s">
        <v>4</v>
      </c>
    </row>
    <row r="39" spans="2:7" x14ac:dyDescent="0.25">
      <c r="B39" s="5" t="s">
        <v>5</v>
      </c>
      <c r="C39" s="23">
        <v>0.3</v>
      </c>
      <c r="D39" s="2"/>
      <c r="E39" s="24">
        <v>959991</v>
      </c>
      <c r="F39" s="51"/>
      <c r="G39" s="52"/>
    </row>
    <row r="40" spans="2:7" x14ac:dyDescent="0.25">
      <c r="B40" s="12"/>
      <c r="C40" s="11"/>
      <c r="D40" s="11"/>
      <c r="E40" s="36" t="s">
        <v>12</v>
      </c>
      <c r="F40" s="53"/>
      <c r="G40" s="54"/>
    </row>
    <row r="41" spans="2:7" x14ac:dyDescent="0.25">
      <c r="B41" s="5" t="s">
        <v>6</v>
      </c>
      <c r="C41" s="23">
        <v>0.7</v>
      </c>
      <c r="D41" s="2"/>
      <c r="E41" s="24">
        <v>780000</v>
      </c>
      <c r="F41" s="55"/>
      <c r="G41" s="56"/>
    </row>
    <row r="42" spans="2:7" ht="30" x14ac:dyDescent="0.25">
      <c r="B42" s="3" t="s">
        <v>7</v>
      </c>
      <c r="C42" s="2"/>
      <c r="D42" s="25">
        <v>0.4</v>
      </c>
      <c r="E42" s="24">
        <f>0.4*E41</f>
        <v>312000</v>
      </c>
      <c r="F42" s="26">
        <f>'Beoordeling kwaliteit'!L34</f>
        <v>5.666666666666667</v>
      </c>
      <c r="G42" s="27">
        <f>E42*(F42/10)</f>
        <v>176800</v>
      </c>
    </row>
    <row r="43" spans="2:7" ht="30" x14ac:dyDescent="0.25">
      <c r="B43" s="3" t="s">
        <v>8</v>
      </c>
      <c r="C43" s="2"/>
      <c r="D43" s="25">
        <v>0.2</v>
      </c>
      <c r="E43" s="24">
        <f>0.2*E41</f>
        <v>156000</v>
      </c>
      <c r="F43" s="26">
        <f>'Beoordeling kwaliteit'!L38</f>
        <v>5</v>
      </c>
      <c r="G43" s="27">
        <f t="shared" ref="G43:G44" si="3">E43*(F43/10)</f>
        <v>78000</v>
      </c>
    </row>
    <row r="44" spans="2:7" x14ac:dyDescent="0.25">
      <c r="B44" s="5" t="s">
        <v>9</v>
      </c>
      <c r="C44" s="2"/>
      <c r="D44" s="25">
        <v>0.4</v>
      </c>
      <c r="E44" s="24">
        <f>0.4*E41</f>
        <v>312000</v>
      </c>
      <c r="F44" s="26">
        <f>'Beoordeling kwaliteit'!L43</f>
        <v>5.666666666666667</v>
      </c>
      <c r="G44" s="27">
        <f t="shared" si="3"/>
        <v>176800</v>
      </c>
    </row>
    <row r="45" spans="2:7" ht="15.75" thickBot="1" x14ac:dyDescent="0.3">
      <c r="B45" s="29" t="s">
        <v>14</v>
      </c>
      <c r="C45" s="30"/>
      <c r="D45" s="30"/>
      <c r="E45" s="30"/>
      <c r="F45" s="30"/>
      <c r="G45" s="31">
        <f>E39-SUM(G42:G44)</f>
        <v>528391</v>
      </c>
    </row>
  </sheetData>
  <mergeCells count="5">
    <mergeCell ref="B4:G4"/>
    <mergeCell ref="F9:G11"/>
    <mergeCell ref="F19:G21"/>
    <mergeCell ref="F29:G31"/>
    <mergeCell ref="F39:G41"/>
  </mergeCells>
  <conditionalFormatting sqref="I8:I11">
    <cfRule type="colorScale" priority="1">
      <colorScale>
        <cfvo type="min"/>
        <cfvo type="max"/>
        <color rgb="FF63BE7B"/>
        <color rgb="FFFFEF9C"/>
      </colorScale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42178-2DD7-4BDC-8721-ECF54ECDB5D7}">
  <dimension ref="B4:L45"/>
  <sheetViews>
    <sheetView workbookViewId="0">
      <selection activeCell="N40" sqref="N40"/>
    </sheetView>
  </sheetViews>
  <sheetFormatPr defaultRowHeight="15" x14ac:dyDescent="0.25"/>
  <cols>
    <col min="2" max="2" width="26.7109375" customWidth="1"/>
    <col min="3" max="5" width="15.85546875" customWidth="1"/>
    <col min="6" max="6" width="14.5703125" customWidth="1"/>
    <col min="8" max="8" width="26.7109375" customWidth="1"/>
    <col min="9" max="11" width="15.85546875" customWidth="1"/>
    <col min="12" max="12" width="14.5703125" customWidth="1"/>
  </cols>
  <sheetData>
    <row r="4" spans="2:12" x14ac:dyDescent="0.25">
      <c r="B4" s="37"/>
      <c r="C4" s="39"/>
    </row>
    <row r="5" spans="2:12" x14ac:dyDescent="0.25">
      <c r="B5" s="40"/>
      <c r="C5" s="42"/>
    </row>
    <row r="6" spans="2:12" x14ac:dyDescent="0.25">
      <c r="B6" s="40"/>
      <c r="C6" s="42"/>
    </row>
    <row r="7" spans="2:12" x14ac:dyDescent="0.25">
      <c r="B7" s="40"/>
      <c r="C7" s="42"/>
    </row>
    <row r="8" spans="2:12" x14ac:dyDescent="0.25">
      <c r="B8" s="43"/>
      <c r="C8" s="45"/>
    </row>
    <row r="9" spans="2:12" ht="36" customHeight="1" thickBot="1" x14ac:dyDescent="0.3"/>
    <row r="10" spans="2:12" ht="15" customHeight="1" x14ac:dyDescent="0.25">
      <c r="B10" s="8" t="s">
        <v>15</v>
      </c>
      <c r="C10" s="9" t="s">
        <v>16</v>
      </c>
      <c r="D10" s="9" t="s">
        <v>17</v>
      </c>
      <c r="E10" s="9" t="s">
        <v>18</v>
      </c>
      <c r="F10" s="10" t="s">
        <v>19</v>
      </c>
      <c r="H10" s="8" t="s">
        <v>25</v>
      </c>
      <c r="I10" s="9" t="s">
        <v>16</v>
      </c>
      <c r="J10" s="9" t="s">
        <v>17</v>
      </c>
      <c r="K10" s="9" t="s">
        <v>18</v>
      </c>
      <c r="L10" s="10" t="s">
        <v>19</v>
      </c>
    </row>
    <row r="11" spans="2:12" ht="15" customHeight="1" x14ac:dyDescent="0.25">
      <c r="B11" s="60" t="s">
        <v>7</v>
      </c>
      <c r="C11" s="61"/>
      <c r="D11" s="61"/>
      <c r="E11" s="61"/>
      <c r="F11" s="62"/>
      <c r="H11" s="60" t="s">
        <v>7</v>
      </c>
      <c r="I11" s="61"/>
      <c r="J11" s="61"/>
      <c r="K11" s="61"/>
      <c r="L11" s="62"/>
    </row>
    <row r="12" spans="2:12" x14ac:dyDescent="0.25">
      <c r="B12" s="5" t="s">
        <v>20</v>
      </c>
      <c r="C12" s="2">
        <v>7</v>
      </c>
      <c r="D12" s="2">
        <v>7</v>
      </c>
      <c r="E12" s="2">
        <v>7</v>
      </c>
      <c r="F12" s="4">
        <f>SUM(C12:E12)/3</f>
        <v>7</v>
      </c>
      <c r="H12" s="5" t="s">
        <v>20</v>
      </c>
      <c r="I12" s="2">
        <v>3</v>
      </c>
      <c r="J12" s="2">
        <v>3</v>
      </c>
      <c r="K12" s="2">
        <v>3</v>
      </c>
      <c r="L12" s="16">
        <f>SUM(I12:K12)/3</f>
        <v>3</v>
      </c>
    </row>
    <row r="13" spans="2:12" x14ac:dyDescent="0.25">
      <c r="B13" s="5" t="s">
        <v>21</v>
      </c>
      <c r="C13" s="2">
        <v>7</v>
      </c>
      <c r="D13" s="2">
        <v>7</v>
      </c>
      <c r="E13" s="2">
        <v>7</v>
      </c>
      <c r="F13" s="4">
        <f>SUM(C13:E13)/3</f>
        <v>7</v>
      </c>
      <c r="H13" s="5" t="s">
        <v>21</v>
      </c>
      <c r="I13" s="2">
        <v>3</v>
      </c>
      <c r="J13" s="2">
        <v>3</v>
      </c>
      <c r="K13" s="2">
        <v>3</v>
      </c>
      <c r="L13" s="4">
        <f>SUM(I13:K13)/3</f>
        <v>3</v>
      </c>
    </row>
    <row r="14" spans="2:12" x14ac:dyDescent="0.25">
      <c r="B14" s="5" t="s">
        <v>24</v>
      </c>
      <c r="C14" s="2">
        <v>7</v>
      </c>
      <c r="D14" s="2">
        <v>7</v>
      </c>
      <c r="E14" s="2">
        <v>7</v>
      </c>
      <c r="F14" s="4">
        <f>SUM(C14:E14)/3</f>
        <v>7</v>
      </c>
      <c r="H14" s="5" t="s">
        <v>24</v>
      </c>
      <c r="I14" s="2">
        <v>5</v>
      </c>
      <c r="J14" s="2">
        <v>5</v>
      </c>
      <c r="K14" s="2">
        <v>5</v>
      </c>
      <c r="L14" s="16">
        <f>SUM(I14:K14)/3</f>
        <v>5</v>
      </c>
    </row>
    <row r="15" spans="2:12" x14ac:dyDescent="0.25">
      <c r="B15" s="17" t="s">
        <v>22</v>
      </c>
      <c r="C15" s="18"/>
      <c r="D15" s="18"/>
      <c r="E15" s="18"/>
      <c r="F15" s="19">
        <f>SUM(F12:F14)/3</f>
        <v>7</v>
      </c>
      <c r="H15" s="17" t="s">
        <v>22</v>
      </c>
      <c r="I15" s="18"/>
      <c r="J15" s="18"/>
      <c r="K15" s="18"/>
      <c r="L15" s="19">
        <f>SUM(L12:L14)/3</f>
        <v>3.6666666666666665</v>
      </c>
    </row>
    <row r="16" spans="2:12" x14ac:dyDescent="0.25">
      <c r="B16" s="57" t="s">
        <v>8</v>
      </c>
      <c r="C16" s="58"/>
      <c r="D16" s="58"/>
      <c r="E16" s="58"/>
      <c r="F16" s="59"/>
      <c r="H16" s="57" t="s">
        <v>8</v>
      </c>
      <c r="I16" s="58"/>
      <c r="J16" s="58"/>
      <c r="K16" s="58"/>
      <c r="L16" s="59"/>
    </row>
    <row r="17" spans="2:12" x14ac:dyDescent="0.25">
      <c r="B17" s="5" t="s">
        <v>20</v>
      </c>
      <c r="C17" s="2">
        <v>7</v>
      </c>
      <c r="D17" s="2">
        <v>7</v>
      </c>
      <c r="E17" s="2">
        <v>7</v>
      </c>
      <c r="F17" s="16">
        <f>SUM(C17:E17)/3</f>
        <v>7</v>
      </c>
      <c r="H17" s="5" t="s">
        <v>20</v>
      </c>
      <c r="I17" s="2">
        <v>0</v>
      </c>
      <c r="J17" s="2">
        <v>0</v>
      </c>
      <c r="K17" s="2">
        <v>0</v>
      </c>
      <c r="L17" s="16">
        <f>SUM(I17:K17)/3</f>
        <v>0</v>
      </c>
    </row>
    <row r="18" spans="2:12" x14ac:dyDescent="0.25">
      <c r="B18" s="5" t="s">
        <v>21</v>
      </c>
      <c r="C18" s="2">
        <v>10</v>
      </c>
      <c r="D18" s="2">
        <v>10</v>
      </c>
      <c r="E18" s="2">
        <v>10</v>
      </c>
      <c r="F18" s="4">
        <f>SUM(C18:E18)/3</f>
        <v>10</v>
      </c>
      <c r="H18" s="5" t="s">
        <v>21</v>
      </c>
      <c r="I18" s="2">
        <v>3</v>
      </c>
      <c r="J18" s="2">
        <v>3</v>
      </c>
      <c r="K18" s="2">
        <v>3</v>
      </c>
      <c r="L18" s="16">
        <f>SUM(I18:K18)/3</f>
        <v>3</v>
      </c>
    </row>
    <row r="19" spans="2:12" x14ac:dyDescent="0.25">
      <c r="B19" s="17" t="s">
        <v>22</v>
      </c>
      <c r="C19" s="18"/>
      <c r="D19" s="18"/>
      <c r="E19" s="18"/>
      <c r="F19" s="19">
        <f>SUM(F17:F18)/2</f>
        <v>8.5</v>
      </c>
      <c r="H19" s="17" t="s">
        <v>22</v>
      </c>
      <c r="I19" s="18"/>
      <c r="J19" s="18"/>
      <c r="K19" s="18"/>
      <c r="L19" s="19">
        <f>SUM(L17:L18)/2</f>
        <v>1.5</v>
      </c>
    </row>
    <row r="20" spans="2:12" x14ac:dyDescent="0.25">
      <c r="B20" s="57" t="s">
        <v>23</v>
      </c>
      <c r="C20" s="58"/>
      <c r="D20" s="58"/>
      <c r="E20" s="58"/>
      <c r="F20" s="59"/>
      <c r="H20" s="57" t="s">
        <v>23</v>
      </c>
      <c r="I20" s="58"/>
      <c r="J20" s="58"/>
      <c r="K20" s="58"/>
      <c r="L20" s="59"/>
    </row>
    <row r="21" spans="2:12" x14ac:dyDescent="0.25">
      <c r="B21" s="5" t="s">
        <v>20</v>
      </c>
      <c r="C21" s="2">
        <v>7</v>
      </c>
      <c r="D21" s="2">
        <v>7</v>
      </c>
      <c r="E21" s="2">
        <v>7</v>
      </c>
      <c r="F21" s="4">
        <f>AVERAGE(C21:E21)</f>
        <v>7</v>
      </c>
      <c r="H21" s="5" t="s">
        <v>20</v>
      </c>
      <c r="I21" s="2">
        <v>5</v>
      </c>
      <c r="J21" s="2">
        <v>5</v>
      </c>
      <c r="K21" s="2">
        <v>5</v>
      </c>
      <c r="L21" s="16">
        <f>AVERAGE(I21:K21)</f>
        <v>5</v>
      </c>
    </row>
    <row r="22" spans="2:12" x14ac:dyDescent="0.25">
      <c r="B22" s="5" t="s">
        <v>21</v>
      </c>
      <c r="C22" s="2">
        <v>10</v>
      </c>
      <c r="D22" s="2">
        <v>10</v>
      </c>
      <c r="E22" s="2">
        <v>10</v>
      </c>
      <c r="F22" s="16">
        <f>AVERAGE(C22:E22)</f>
        <v>10</v>
      </c>
      <c r="H22" s="5" t="s">
        <v>21</v>
      </c>
      <c r="I22" s="2">
        <v>3</v>
      </c>
      <c r="J22" s="2">
        <v>3</v>
      </c>
      <c r="K22" s="2">
        <v>3</v>
      </c>
      <c r="L22" s="16">
        <f>AVERAGE(I22:K22)</f>
        <v>3</v>
      </c>
    </row>
    <row r="23" spans="2:12" x14ac:dyDescent="0.25">
      <c r="B23" s="5" t="s">
        <v>24</v>
      </c>
      <c r="C23" s="2">
        <v>7</v>
      </c>
      <c r="D23" s="2">
        <v>7</v>
      </c>
      <c r="E23" s="2">
        <v>7</v>
      </c>
      <c r="F23" s="4">
        <f>AVERAGE(C23:E23)</f>
        <v>7</v>
      </c>
      <c r="H23" s="5" t="s">
        <v>24</v>
      </c>
      <c r="I23" s="2">
        <v>3</v>
      </c>
      <c r="J23" s="2">
        <v>3</v>
      </c>
      <c r="K23" s="2">
        <v>3</v>
      </c>
      <c r="L23" s="4">
        <f>AVERAGE(I23:K23)</f>
        <v>3</v>
      </c>
    </row>
    <row r="24" spans="2:12" x14ac:dyDescent="0.25">
      <c r="B24" s="17" t="s">
        <v>22</v>
      </c>
      <c r="C24" s="18"/>
      <c r="D24" s="18"/>
      <c r="E24" s="18"/>
      <c r="F24" s="19">
        <f>AVERAGE(F21:F23)</f>
        <v>8</v>
      </c>
      <c r="H24" s="17" t="s">
        <v>22</v>
      </c>
      <c r="I24" s="18"/>
      <c r="J24" s="18"/>
      <c r="K24" s="18"/>
      <c r="L24" s="19">
        <f>AVERAGE(L21:L23)</f>
        <v>3.6666666666666665</v>
      </c>
    </row>
    <row r="25" spans="2:12" x14ac:dyDescent="0.25">
      <c r="B25" s="13"/>
      <c r="C25" s="14"/>
      <c r="D25" s="14"/>
      <c r="E25" s="14"/>
      <c r="F25" s="15" t="s">
        <v>2</v>
      </c>
      <c r="H25" s="13"/>
      <c r="I25" s="14"/>
      <c r="J25" s="14"/>
      <c r="K25" s="14"/>
      <c r="L25" s="15" t="s">
        <v>2</v>
      </c>
    </row>
    <row r="26" spans="2:12" ht="15.75" thickBot="1" x14ac:dyDescent="0.3">
      <c r="B26" s="20" t="s">
        <v>34</v>
      </c>
      <c r="C26" s="21"/>
      <c r="D26" s="21"/>
      <c r="E26" s="21"/>
      <c r="F26" s="22">
        <f>'Berekening fictieve korting'!E9</f>
        <v>1114810</v>
      </c>
      <c r="H26" s="20" t="s">
        <v>36</v>
      </c>
      <c r="I26" s="21"/>
      <c r="J26" s="21"/>
      <c r="K26" s="21"/>
      <c r="L26" s="22">
        <f>'Berekening fictieve korting'!E19</f>
        <v>960189</v>
      </c>
    </row>
    <row r="28" spans="2:12" ht="15.75" thickBot="1" x14ac:dyDescent="0.3"/>
    <row r="29" spans="2:12" x14ac:dyDescent="0.25">
      <c r="B29" s="8" t="s">
        <v>26</v>
      </c>
      <c r="C29" s="9" t="s">
        <v>16</v>
      </c>
      <c r="D29" s="9" t="s">
        <v>17</v>
      </c>
      <c r="E29" s="9" t="s">
        <v>18</v>
      </c>
      <c r="F29" s="10" t="s">
        <v>19</v>
      </c>
      <c r="H29" s="8" t="s">
        <v>27</v>
      </c>
      <c r="I29" s="9" t="s">
        <v>16</v>
      </c>
      <c r="J29" s="9" t="s">
        <v>17</v>
      </c>
      <c r="K29" s="9" t="s">
        <v>18</v>
      </c>
      <c r="L29" s="10" t="s">
        <v>19</v>
      </c>
    </row>
    <row r="30" spans="2:12" x14ac:dyDescent="0.25">
      <c r="B30" s="60" t="s">
        <v>7</v>
      </c>
      <c r="C30" s="61"/>
      <c r="D30" s="61"/>
      <c r="E30" s="61"/>
      <c r="F30" s="62"/>
      <c r="H30" s="60" t="s">
        <v>7</v>
      </c>
      <c r="I30" s="61"/>
      <c r="J30" s="61"/>
      <c r="K30" s="61"/>
      <c r="L30" s="62"/>
    </row>
    <row r="31" spans="2:12" x14ac:dyDescent="0.25">
      <c r="B31" s="5" t="s">
        <v>20</v>
      </c>
      <c r="C31" s="2">
        <v>10</v>
      </c>
      <c r="D31" s="2">
        <v>10</v>
      </c>
      <c r="E31" s="2">
        <v>10</v>
      </c>
      <c r="F31" s="4">
        <f>SUM(C31:E31)/3</f>
        <v>10</v>
      </c>
      <c r="H31" s="5" t="s">
        <v>20</v>
      </c>
      <c r="I31" s="2">
        <v>5</v>
      </c>
      <c r="J31" s="2">
        <v>5</v>
      </c>
      <c r="K31" s="2">
        <v>5</v>
      </c>
      <c r="L31" s="16">
        <f>SUM(I31:K31)/3</f>
        <v>5</v>
      </c>
    </row>
    <row r="32" spans="2:12" x14ac:dyDescent="0.25">
      <c r="B32" s="5" t="s">
        <v>21</v>
      </c>
      <c r="C32" s="2">
        <v>10</v>
      </c>
      <c r="D32" s="2">
        <v>10</v>
      </c>
      <c r="E32" s="2">
        <v>10</v>
      </c>
      <c r="F32" s="4">
        <f>SUM(C32:E32)/3</f>
        <v>10</v>
      </c>
      <c r="H32" s="5" t="s">
        <v>21</v>
      </c>
      <c r="I32" s="2">
        <v>5</v>
      </c>
      <c r="J32" s="2">
        <v>5</v>
      </c>
      <c r="K32" s="2">
        <v>5</v>
      </c>
      <c r="L32" s="4">
        <f>SUM(I32:K32)/3</f>
        <v>5</v>
      </c>
    </row>
    <row r="33" spans="2:12" x14ac:dyDescent="0.25">
      <c r="B33" s="5" t="s">
        <v>24</v>
      </c>
      <c r="C33" s="2">
        <v>7</v>
      </c>
      <c r="D33" s="2">
        <v>7</v>
      </c>
      <c r="E33" s="2">
        <v>7</v>
      </c>
      <c r="F33" s="4">
        <f>SUM(C33:E33)/3</f>
        <v>7</v>
      </c>
      <c r="H33" s="5" t="s">
        <v>24</v>
      </c>
      <c r="I33" s="2">
        <v>7</v>
      </c>
      <c r="J33" s="2">
        <v>7</v>
      </c>
      <c r="K33" s="2">
        <v>7</v>
      </c>
      <c r="L33" s="16">
        <f>SUM(I33:K33)/3</f>
        <v>7</v>
      </c>
    </row>
    <row r="34" spans="2:12" x14ac:dyDescent="0.25">
      <c r="B34" s="17" t="s">
        <v>22</v>
      </c>
      <c r="C34" s="18"/>
      <c r="D34" s="18"/>
      <c r="E34" s="18"/>
      <c r="F34" s="19">
        <f>SUM(F31:F33)/3</f>
        <v>9</v>
      </c>
      <c r="H34" s="17" t="s">
        <v>22</v>
      </c>
      <c r="I34" s="18"/>
      <c r="J34" s="18"/>
      <c r="K34" s="18"/>
      <c r="L34" s="19">
        <f>SUM(L31:L33)/3</f>
        <v>5.666666666666667</v>
      </c>
    </row>
    <row r="35" spans="2:12" x14ac:dyDescent="0.25">
      <c r="B35" s="57" t="s">
        <v>8</v>
      </c>
      <c r="C35" s="58"/>
      <c r="D35" s="58"/>
      <c r="E35" s="58"/>
      <c r="F35" s="59"/>
      <c r="H35" s="57" t="s">
        <v>8</v>
      </c>
      <c r="I35" s="58"/>
      <c r="J35" s="58"/>
      <c r="K35" s="58"/>
      <c r="L35" s="59"/>
    </row>
    <row r="36" spans="2:12" x14ac:dyDescent="0.25">
      <c r="B36" s="5" t="s">
        <v>20</v>
      </c>
      <c r="C36" s="2">
        <v>10</v>
      </c>
      <c r="D36" s="2">
        <v>10</v>
      </c>
      <c r="E36" s="2">
        <v>10</v>
      </c>
      <c r="F36" s="16">
        <f>SUM(C36:E36)/3</f>
        <v>10</v>
      </c>
      <c r="H36" s="5" t="s">
        <v>20</v>
      </c>
      <c r="I36" s="2">
        <v>5</v>
      </c>
      <c r="J36" s="2">
        <v>5</v>
      </c>
      <c r="K36" s="2">
        <v>5</v>
      </c>
      <c r="L36" s="16">
        <f>SUM(I36:K36)/3</f>
        <v>5</v>
      </c>
    </row>
    <row r="37" spans="2:12" x14ac:dyDescent="0.25">
      <c r="B37" s="5" t="s">
        <v>21</v>
      </c>
      <c r="C37" s="2">
        <v>7</v>
      </c>
      <c r="D37" s="2">
        <v>7</v>
      </c>
      <c r="E37" s="2">
        <v>7</v>
      </c>
      <c r="F37" s="4">
        <f>SUM(C37:E37)/3</f>
        <v>7</v>
      </c>
      <c r="H37" s="5" t="s">
        <v>21</v>
      </c>
      <c r="I37" s="2">
        <v>5</v>
      </c>
      <c r="J37" s="2">
        <v>5</v>
      </c>
      <c r="K37" s="2">
        <v>5</v>
      </c>
      <c r="L37" s="4">
        <f>SUM(I37:K37)/3</f>
        <v>5</v>
      </c>
    </row>
    <row r="38" spans="2:12" x14ac:dyDescent="0.25">
      <c r="B38" s="17" t="s">
        <v>22</v>
      </c>
      <c r="C38" s="18"/>
      <c r="D38" s="18"/>
      <c r="E38" s="18"/>
      <c r="F38" s="19">
        <f>SUM(F36:F37)/2</f>
        <v>8.5</v>
      </c>
      <c r="H38" s="17" t="s">
        <v>22</v>
      </c>
      <c r="I38" s="18"/>
      <c r="J38" s="18"/>
      <c r="K38" s="18"/>
      <c r="L38" s="19">
        <f>SUM(L36:L37)/2</f>
        <v>5</v>
      </c>
    </row>
    <row r="39" spans="2:12" x14ac:dyDescent="0.25">
      <c r="B39" s="57" t="s">
        <v>23</v>
      </c>
      <c r="C39" s="58"/>
      <c r="D39" s="58"/>
      <c r="E39" s="58"/>
      <c r="F39" s="59"/>
      <c r="H39" s="57" t="s">
        <v>23</v>
      </c>
      <c r="I39" s="58"/>
      <c r="J39" s="58"/>
      <c r="K39" s="58"/>
      <c r="L39" s="59"/>
    </row>
    <row r="40" spans="2:12" x14ac:dyDescent="0.25">
      <c r="B40" s="5" t="s">
        <v>20</v>
      </c>
      <c r="C40" s="2">
        <v>10</v>
      </c>
      <c r="D40" s="2">
        <v>10</v>
      </c>
      <c r="E40" s="2">
        <v>10</v>
      </c>
      <c r="F40" s="4">
        <f>AVERAGE(C40:E40)</f>
        <v>10</v>
      </c>
      <c r="H40" s="5" t="s">
        <v>20</v>
      </c>
      <c r="I40" s="2">
        <v>5</v>
      </c>
      <c r="J40" s="2">
        <v>5</v>
      </c>
      <c r="K40" s="2">
        <v>5</v>
      </c>
      <c r="L40" s="16">
        <f>AVERAGE(I40:K40)</f>
        <v>5</v>
      </c>
    </row>
    <row r="41" spans="2:12" x14ac:dyDescent="0.25">
      <c r="B41" s="5" t="s">
        <v>21</v>
      </c>
      <c r="C41" s="2">
        <v>10</v>
      </c>
      <c r="D41" s="2">
        <v>10</v>
      </c>
      <c r="E41" s="2">
        <v>10</v>
      </c>
      <c r="F41" s="16">
        <f>AVERAGE(C41:E41)</f>
        <v>10</v>
      </c>
      <c r="H41" s="5" t="s">
        <v>21</v>
      </c>
      <c r="I41" s="2">
        <v>7</v>
      </c>
      <c r="J41" s="2">
        <v>7</v>
      </c>
      <c r="K41" s="2">
        <v>7</v>
      </c>
      <c r="L41" s="16">
        <f>AVERAGE(I41:K41)</f>
        <v>7</v>
      </c>
    </row>
    <row r="42" spans="2:12" x14ac:dyDescent="0.25">
      <c r="B42" s="5" t="s">
        <v>24</v>
      </c>
      <c r="C42" s="2">
        <v>10</v>
      </c>
      <c r="D42" s="2">
        <v>10</v>
      </c>
      <c r="E42" s="2">
        <v>10</v>
      </c>
      <c r="F42" s="4">
        <f>AVERAGE(C42:E42)</f>
        <v>10</v>
      </c>
      <c r="H42" s="5" t="s">
        <v>24</v>
      </c>
      <c r="I42" s="2">
        <v>5</v>
      </c>
      <c r="J42" s="2">
        <v>5</v>
      </c>
      <c r="K42" s="2">
        <v>5</v>
      </c>
      <c r="L42" s="16">
        <f>AVERAGE(I42:K42)</f>
        <v>5</v>
      </c>
    </row>
    <row r="43" spans="2:12" x14ac:dyDescent="0.25">
      <c r="B43" s="17" t="s">
        <v>22</v>
      </c>
      <c r="C43" s="18"/>
      <c r="D43" s="18"/>
      <c r="E43" s="18"/>
      <c r="F43" s="19">
        <f>AVERAGE(F40:F42)</f>
        <v>10</v>
      </c>
      <c r="H43" s="17" t="s">
        <v>22</v>
      </c>
      <c r="I43" s="18"/>
      <c r="J43" s="18"/>
      <c r="K43" s="18"/>
      <c r="L43" s="19">
        <f>AVERAGE(L40:L42)</f>
        <v>5.666666666666667</v>
      </c>
    </row>
    <row r="44" spans="2:12" x14ac:dyDescent="0.25">
      <c r="B44" s="13"/>
      <c r="C44" s="14"/>
      <c r="D44" s="14"/>
      <c r="E44" s="14"/>
      <c r="F44" s="15" t="s">
        <v>2</v>
      </c>
      <c r="H44" s="13"/>
      <c r="I44" s="14"/>
      <c r="J44" s="14"/>
      <c r="K44" s="14"/>
      <c r="L44" s="15" t="s">
        <v>2</v>
      </c>
    </row>
    <row r="45" spans="2:12" ht="15.75" thickBot="1" x14ac:dyDescent="0.3">
      <c r="B45" s="20" t="s">
        <v>35</v>
      </c>
      <c r="C45" s="21"/>
      <c r="D45" s="21"/>
      <c r="E45" s="21"/>
      <c r="F45" s="22">
        <f>'Berekening fictieve korting'!E29</f>
        <v>1110615</v>
      </c>
      <c r="H45" s="20" t="s">
        <v>37</v>
      </c>
      <c r="I45" s="21"/>
      <c r="J45" s="21"/>
      <c r="K45" s="21"/>
      <c r="L45" s="22">
        <f>'Berekening fictieve korting'!E39</f>
        <v>959991</v>
      </c>
    </row>
  </sheetData>
  <mergeCells count="12">
    <mergeCell ref="H39:L39"/>
    <mergeCell ref="B11:F11"/>
    <mergeCell ref="B16:F16"/>
    <mergeCell ref="B20:F20"/>
    <mergeCell ref="B30:F30"/>
    <mergeCell ref="B35:F35"/>
    <mergeCell ref="B39:F39"/>
    <mergeCell ref="H11:L11"/>
    <mergeCell ref="H16:L16"/>
    <mergeCell ref="H20:L20"/>
    <mergeCell ref="H30:L30"/>
    <mergeCell ref="H35:L35"/>
  </mergeCells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Berekening fictieve korting</vt:lpstr>
      <vt:lpstr>Beoordeling kwaliteit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Thijmen Adelaars</dc:creator>
  <cp:lastModifiedBy>Thijmen Adelaars</cp:lastModifiedBy>
  <dcterms:created xsi:type="dcterms:W3CDTF">2024-06-22T12:32:06Z</dcterms:created>
  <dcterms:modified xsi:type="dcterms:W3CDTF">2024-08-09T17:31:08Z</dcterms:modified>
</cp:coreProperties>
</file>