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Thijmen\Dropbox\Spinoza - Share Thijmen\SPIE-AFD-2024\NvI\Versie 1.1\"/>
    </mc:Choice>
  </mc:AlternateContent>
  <xr:revisionPtr revIDLastSave="0" documentId="13_ncr:1_{07FBC4D3-13AE-4248-B4CC-44637A823CC9}" xr6:coauthVersionLast="47" xr6:coauthVersionMax="47" xr10:uidLastSave="{00000000-0000-0000-0000-000000000000}"/>
  <bookViews>
    <workbookView xWindow="-120" yWindow="-120" windowWidth="38640" windowHeight="21120" xr2:uid="{704D0F73-97A1-4AB4-B885-C5982153D473}"/>
  </bookViews>
  <sheets>
    <sheet name="BLANC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8" i="1" l="1"/>
  <c r="D80" i="1"/>
  <c r="F80" i="1"/>
  <c r="B98" i="1" s="1"/>
  <c r="B80" i="1"/>
  <c r="D98" i="1" l="1"/>
  <c r="B97" i="1"/>
  <c r="B48" i="1"/>
  <c r="E48" i="1"/>
  <c r="H48" i="1"/>
  <c r="K48" i="1"/>
  <c r="B20" i="1"/>
  <c r="B21" i="1" s="1"/>
  <c r="N41" i="1"/>
  <c r="K41" i="1"/>
  <c r="E41" i="1"/>
  <c r="B41" i="1"/>
  <c r="H41" i="1"/>
  <c r="D97" i="1" l="1"/>
  <c r="B89" i="1"/>
  <c r="D89" i="1" s="1"/>
  <c r="B23" i="1"/>
  <c r="B56" i="1" s="1"/>
  <c r="B22" i="1"/>
  <c r="C75" i="1"/>
  <c r="D75" i="1"/>
  <c r="E75" i="1"/>
  <c r="F75" i="1"/>
  <c r="B75" i="1"/>
  <c r="E23" i="1"/>
  <c r="E56" i="1" s="1"/>
  <c r="E57" i="1" s="1"/>
  <c r="H23" i="1"/>
  <c r="H56" i="1" s="1"/>
  <c r="H57" i="1" s="1"/>
  <c r="K23" i="1"/>
  <c r="K56" i="1" s="1"/>
  <c r="K57" i="1" s="1"/>
  <c r="E22" i="1"/>
  <c r="E53" i="1" s="1"/>
  <c r="E54" i="1" s="1"/>
  <c r="H22" i="1"/>
  <c r="H53" i="1" s="1"/>
  <c r="H54" i="1" s="1"/>
  <c r="K22" i="1"/>
  <c r="K53" i="1" s="1"/>
  <c r="K54" i="1" s="1"/>
  <c r="H35" i="1"/>
  <c r="K35" i="1"/>
  <c r="E35" i="1"/>
  <c r="B35" i="1"/>
  <c r="E20" i="1"/>
  <c r="H20" i="1"/>
  <c r="H21" i="1" s="1"/>
  <c r="K20" i="1"/>
  <c r="K21" i="1" s="1"/>
  <c r="B95" i="1" l="1"/>
  <c r="B96" i="1" s="1"/>
  <c r="B87" i="1"/>
  <c r="E21" i="1"/>
  <c r="B85" i="1"/>
  <c r="H58" i="1"/>
  <c r="K58" i="1"/>
  <c r="E58" i="1"/>
  <c r="B53" i="1"/>
  <c r="B54" i="1" s="1"/>
  <c r="B57" i="1"/>
  <c r="B67" i="1"/>
  <c r="B68" i="1" s="1"/>
  <c r="B93" i="1" s="1"/>
  <c r="B88" i="1" l="1"/>
  <c r="B99" i="1"/>
  <c r="D95" i="1"/>
  <c r="B94" i="1"/>
  <c r="D94" i="1" s="1"/>
  <c r="D93" i="1"/>
  <c r="D96" i="1"/>
  <c r="D87" i="1"/>
  <c r="B86" i="1"/>
  <c r="D85" i="1"/>
  <c r="B58" i="1"/>
  <c r="B91" i="1" s="1"/>
  <c r="D99" i="1" l="1"/>
  <c r="D88" i="1"/>
  <c r="B101" i="1"/>
  <c r="B92" i="1"/>
  <c r="D92" i="1" s="1"/>
  <c r="D91" i="1"/>
  <c r="D86" i="1"/>
  <c r="D101" i="1"/>
</calcChain>
</file>

<file path=xl/sharedStrings.xml><?xml version="1.0" encoding="utf-8"?>
<sst xmlns="http://schemas.openxmlformats.org/spreadsheetml/2006/main" count="138" uniqueCount="97">
  <si>
    <t>Aantal apparaten voor berekening:</t>
  </si>
  <si>
    <t>Aantal afdrukken per maand voor berekening (zwart-wit):</t>
  </si>
  <si>
    <t>Aantal afdrukken per maand voor berekening (kleur):</t>
  </si>
  <si>
    <t>Merk:</t>
  </si>
  <si>
    <t>Type:</t>
  </si>
  <si>
    <t>Totale waarde</t>
  </si>
  <si>
    <t>Prijs per aangeboden apparaat:</t>
  </si>
  <si>
    <t>Maximale prijs per apparaat:</t>
  </si>
  <si>
    <t>Categorie 1</t>
  </si>
  <si>
    <t>Categorie 2</t>
  </si>
  <si>
    <t>Categorie 3</t>
  </si>
  <si>
    <t>Categorie 4</t>
  </si>
  <si>
    <t>-</t>
  </si>
  <si>
    <t>1. Apparaten</t>
  </si>
  <si>
    <t>2. Optionele toevoer- afvoer- en afwerkingseenheden</t>
  </si>
  <si>
    <t>Extra Ladeblok minimaal 2.700 vel</t>
  </si>
  <si>
    <t>Interne finisher tot 50 vel nieten</t>
  </si>
  <si>
    <t>Externe finisher tot 50 vel nieten</t>
  </si>
  <si>
    <t>Perforatiemodule (2- tot 4-gaats)</t>
  </si>
  <si>
    <t>Boekjes finisher:</t>
  </si>
  <si>
    <t>- Rughechting minmaal 15 vel (60 pagina's)</t>
  </si>
  <si>
    <t>- Nieten minmaal 50 vel</t>
  </si>
  <si>
    <t>- Nieten op minimaal 3 posities (links boven, linker zijkant en rug</t>
  </si>
  <si>
    <t>Max. prijs</t>
  </si>
  <si>
    <t>Uw aanbod</t>
  </si>
  <si>
    <t>Aantal voor berekening</t>
  </si>
  <si>
    <t>n.v.t.</t>
  </si>
  <si>
    <t>Totale jaarwaarde:</t>
  </si>
  <si>
    <t>Prijs per verpakkingseenheid 80 grams papier:</t>
  </si>
  <si>
    <t>Aantal vellen papier per verpakkingseenheid:</t>
  </si>
  <si>
    <t>Totaal aantal verpakkingseenheden:</t>
  </si>
  <si>
    <t>Prijs standaard printpapier</t>
  </si>
  <si>
    <t>6. Aanvullende diensten</t>
  </si>
  <si>
    <t>Tarief aanvullende dienst</t>
  </si>
  <si>
    <t>Aantal per jaar voor berekening:</t>
  </si>
  <si>
    <t>Maximale prijs per uur:</t>
  </si>
  <si>
    <t>Prijs per uur:</t>
  </si>
  <si>
    <t>Adviseur/Consultant</t>
  </si>
  <si>
    <t>Projectmanager</t>
  </si>
  <si>
    <t>Technicus</t>
  </si>
  <si>
    <t>Service/Installatiemonteur</t>
  </si>
  <si>
    <t>Voorrijkosten</t>
  </si>
  <si>
    <t>Theoretische waarde voor gunningsberekening</t>
  </si>
  <si>
    <t>Excl. BTW</t>
  </si>
  <si>
    <t>Incl. BTW.</t>
  </si>
  <si>
    <t>Categorie 5</t>
  </si>
  <si>
    <t>3. Afvoer huidige- en aan te schaffen apparatuur</t>
  </si>
  <si>
    <t xml:space="preserve">Inruilwaarde apparaten huidige vloot </t>
  </si>
  <si>
    <t>Aantal afdrukken per jaar voor berekening (zwart-wit):</t>
  </si>
  <si>
    <t>Aantal afdrukken per jaar voor berekening (kleur):</t>
  </si>
  <si>
    <t xml:space="preserve">Aantal voor berekening </t>
  </si>
  <si>
    <t>4. Prijs per afdruk</t>
  </si>
  <si>
    <t>Kleur</t>
  </si>
  <si>
    <t xml:space="preserve">Zwart/wit </t>
  </si>
  <si>
    <t xml:space="preserve">Note: 1 tik = 1zijdig A4, A4 dubbelzidig is 2 tikken, A3 dubbelzijdig = 4 tikken.   </t>
  </si>
  <si>
    <t xml:space="preserve">Prijs aantal afdrukken zwart/wit per jaar </t>
  </si>
  <si>
    <t xml:space="preserve">Prijs aantal afdrukken kleur per jaar </t>
  </si>
  <si>
    <t>Totaal kosten tikken per jaar</t>
  </si>
  <si>
    <t xml:space="preserve">Aantal afdrukken zwart/wit per jaar voor berekening </t>
  </si>
  <si>
    <t xml:space="preserve">Aantal afdrukken kleur per jaar voor berekening </t>
  </si>
  <si>
    <t>Totaal waarde per jaar (afschrijving 5 jaar)</t>
  </si>
  <si>
    <t xml:space="preserve">Maximum waarde per af te voeren apparaat </t>
  </si>
  <si>
    <t>Kosten afvoer per aan te schaffen apparaat na beëindiging overeenkomst</t>
  </si>
  <si>
    <t>Nakosten per apparaat na beëindiging overeenkomst</t>
  </si>
  <si>
    <t>Maximale nakosten per apparaat na beëindiging overeenkomst</t>
  </si>
  <si>
    <t>Totale waarde aan te schaffen apparaten na beëindiging overeenkomst</t>
  </si>
  <si>
    <r>
      <t xml:space="preserve">Inruilwaarde apparaten huidige vloot </t>
    </r>
    <r>
      <rPr>
        <b/>
        <sz val="11"/>
        <color theme="1"/>
        <rFont val="Aptos Narrow"/>
        <family val="2"/>
        <scheme val="minor"/>
      </rPr>
      <t>(invullen als negatief getal)</t>
    </r>
  </si>
  <si>
    <r>
      <t xml:space="preserve">Inruilwaarde per aan te schaffen apparaat na beëindiging overeenkomst </t>
    </r>
    <r>
      <rPr>
        <b/>
        <sz val="11"/>
        <color theme="1"/>
        <rFont val="Aptos Narrow"/>
        <family val="2"/>
        <scheme val="minor"/>
      </rPr>
      <t>(invullen als negatief getal)</t>
    </r>
  </si>
  <si>
    <t xml:space="preserve">4. Prijs afdruken </t>
  </si>
  <si>
    <t>Kosten per jaar bij afschrijving 5 jaar</t>
  </si>
  <si>
    <t xml:space="preserve">Kosten afdrukken per jaar </t>
  </si>
  <si>
    <t xml:space="preserve">Kosten aanvullende diensten per jaar </t>
  </si>
  <si>
    <t>Legenda</t>
  </si>
  <si>
    <t>opmaak cel</t>
  </si>
  <si>
    <t>Deze cel is niet ingevuld of heeft een niet-toegestane waarde. Wanneer een cel deze opmaak heeft wordt het Prijsinvulformulier als incompleet gezien en is uw inschrijving derhalve onvolledig en kan u worden uitgesloten.</t>
  </si>
  <si>
    <t>VOORBEELD</t>
  </si>
  <si>
    <t>Deze cel bevat de berekende waarde die tot stand is gekomen door uw invulling te berekenen met de bepaalde waarden die in de lichtgrijze cellen staan vermeld.</t>
  </si>
  <si>
    <t>Deze cel heeft een vooraf bepaalde waarde die wordt meegenomen in berekeningen voor de totale waarden.</t>
  </si>
  <si>
    <t>Deze cel is correct ingevuld.</t>
  </si>
  <si>
    <t xml:space="preserve"> </t>
  </si>
  <si>
    <t>Totale theoretische waarde voor gunningsberekening (fictieve inschrijfsom):</t>
  </si>
  <si>
    <r>
      <t>NOTE: Aan te bieden prijzen worden verondersteld te zijn aangeboden</t>
    </r>
    <r>
      <rPr>
        <sz val="10"/>
        <color rgb="FF000000"/>
        <rFont val="Calibri"/>
        <family val="2"/>
      </rPr>
      <t xml:space="preserve"> inclusief alle kosten, waaronder (maar niet beperkt tot) eventuele kosten voor licenties en gebruik van software, het onderhoud daarvan, arbeidsmiddelen, vervoerskosten, winstmarges, overheadkosten, kwaliteitskeuringen, opslagen, enzovoort, enzovoort…. 
Het aanbieden van optioneel af te nemen zaken buiten de door de Aanbestedende dienst opgenomen optioneel aan te beiden onderdelen is niet toegestaan. 
Niet in een prijsinvulformulier opgenomen prijsonderdelen die wel voorkomen in het door de inschrijver beschreven aanbod worden verondersteld te zijn verwerk in de opgegeven prijzen met betrekking tot de onderdelen die wel zijn opgenomen in het prijsinvulformulier. </t>
    </r>
  </si>
  <si>
    <t xml:space="preserve">Kosten per jaar (eerste 5 jaar) </t>
  </si>
  <si>
    <t>Bijlage 4. Prijsinvulformulier</t>
  </si>
  <si>
    <t>Alle door Inschrijver in te vullen bedragen zijn excl. BTW</t>
  </si>
  <si>
    <t>7. Software</t>
  </si>
  <si>
    <t>Prijs per jaar:</t>
  </si>
  <si>
    <t>Type software:</t>
  </si>
  <si>
    <t>Kosten software per jaar</t>
  </si>
  <si>
    <t>5. Papier &amp; nietjes</t>
  </si>
  <si>
    <t>NOTE: N.V.T. invullen indien er minder dan 3 softwaretypen worden aangeboden</t>
  </si>
  <si>
    <t>Eenheden van 5000 nietjes voor berekening</t>
  </si>
  <si>
    <t>Prijs per eenheid:</t>
  </si>
  <si>
    <t>Maximale prijs per eenheid</t>
  </si>
  <si>
    <t>Totale jaarwaarde</t>
  </si>
  <si>
    <t>Prijs nietjes</t>
  </si>
  <si>
    <t xml:space="preserve">Kosten papier &amp; nietjes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</si>
</sst>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quot;€&quot;\ * #,##0.00000_ ;_ &quot;€&quot;\ * \-#,##0.00000_ ;_ &quot;€&quot;\ * &quot;-&quot;??_ ;_ @_ "/>
    <numFmt numFmtId="165" formatCode="_ &quot;€&quot;\ * #,##0.000000_ ;_ &quot;€&quot;\ * \-#,##0.000000_ ;_ &quot;€&quot;\ * &quot;-&quot;??_ ;_ @_ "/>
    <numFmt numFmtId="166" formatCode="_ * #,##0_ ;_ * \-#,##0_ ;_ * &quot;-&quot;??_ ;_ @_ "/>
  </numFmts>
  <fonts count="12">
    <font>
      <sz val="11"/>
      <color theme="1"/>
      <name val="Aptos Narrow"/>
      <family val="2"/>
      <scheme val="minor"/>
    </font>
    <font>
      <b/>
      <sz val="11"/>
      <color theme="1"/>
      <name val="Aptos Narrow"/>
      <family val="2"/>
      <scheme val="minor"/>
    </font>
    <font>
      <sz val="8"/>
      <name val="Aptos Narrow"/>
      <family val="2"/>
      <scheme val="minor"/>
    </font>
    <font>
      <b/>
      <sz val="16"/>
      <color theme="1"/>
      <name val="Aptos Narrow"/>
      <family val="2"/>
      <scheme val="minor"/>
    </font>
    <font>
      <b/>
      <sz val="22"/>
      <color theme="1"/>
      <name val="Aptos Narrow"/>
      <family val="2"/>
      <scheme val="minor"/>
    </font>
    <font>
      <b/>
      <i/>
      <sz val="11"/>
      <color theme="1"/>
      <name val="Aptos Narrow"/>
      <family val="2"/>
      <scheme val="minor"/>
    </font>
    <font>
      <sz val="11"/>
      <color theme="1"/>
      <name val="Aptos Narrow"/>
      <family val="2"/>
      <scheme val="minor"/>
    </font>
    <font>
      <i/>
      <sz val="11"/>
      <color theme="1"/>
      <name val="Aptos Narrow"/>
      <family val="2"/>
      <scheme val="minor"/>
    </font>
    <font>
      <sz val="11"/>
      <color rgb="FF9C0006"/>
      <name val="Aptos Narrow"/>
      <family val="2"/>
      <scheme val="minor"/>
    </font>
    <font>
      <sz val="10"/>
      <color theme="1"/>
      <name val="Noto Sans Symbols"/>
    </font>
    <font>
      <sz val="10"/>
      <color rgb="FF000000"/>
      <name val="Calibri"/>
      <family val="2"/>
    </font>
    <font>
      <sz val="12"/>
      <color theme="1"/>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rgb="FFFFC7CE"/>
      </patternFill>
    </fill>
    <fill>
      <patternFill patternType="solid">
        <fgColor theme="5" tint="0.7999816888943144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diagonalUp="1" diagonalDown="1">
      <left style="medium">
        <color indexed="64"/>
      </left>
      <right style="thin">
        <color indexed="64"/>
      </right>
      <top style="thin">
        <color indexed="64"/>
      </top>
      <bottom style="thin">
        <color indexed="64"/>
      </bottom>
      <diagonal style="medium">
        <color rgb="FFFF0000"/>
      </diagonal>
    </border>
    <border diagonalUp="1" diagonalDown="1">
      <left style="thin">
        <color indexed="64"/>
      </left>
      <right style="thin">
        <color indexed="64"/>
      </right>
      <top style="thin">
        <color indexed="64"/>
      </top>
      <bottom style="thin">
        <color indexed="64"/>
      </bottom>
      <diagonal style="medium">
        <color rgb="FFFF0000"/>
      </diagonal>
    </border>
    <border diagonalUp="1" diagonalDown="1">
      <left style="thin">
        <color indexed="64"/>
      </left>
      <right style="medium">
        <color indexed="64"/>
      </right>
      <top style="thin">
        <color indexed="64"/>
      </top>
      <bottom style="thin">
        <color indexed="64"/>
      </bottom>
      <diagonal style="medium">
        <color rgb="FFFF0000"/>
      </diagonal>
    </border>
    <border diagonalUp="1" diagonalDown="1">
      <left style="medium">
        <color indexed="64"/>
      </left>
      <right style="thin">
        <color indexed="64"/>
      </right>
      <top style="thin">
        <color indexed="64"/>
      </top>
      <bottom style="medium">
        <color indexed="64"/>
      </bottom>
      <diagonal style="medium">
        <color rgb="FFFF0000"/>
      </diagonal>
    </border>
    <border diagonalUp="1" diagonalDown="1">
      <left style="thin">
        <color indexed="64"/>
      </left>
      <right style="thin">
        <color indexed="64"/>
      </right>
      <top style="thin">
        <color indexed="64"/>
      </top>
      <bottom style="medium">
        <color indexed="64"/>
      </bottom>
      <diagonal style="medium">
        <color rgb="FFFF0000"/>
      </diagonal>
    </border>
    <border diagonalUp="1" diagonalDown="1">
      <left style="thin">
        <color indexed="64"/>
      </left>
      <right style="medium">
        <color indexed="64"/>
      </right>
      <top style="thin">
        <color indexed="64"/>
      </top>
      <bottom style="medium">
        <color indexed="64"/>
      </bottom>
      <diagonal style="medium">
        <color rgb="FFFF0000"/>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6" fillId="0" borderId="0" applyFont="0" applyFill="0" applyBorder="0" applyAlignment="0" applyProtection="0"/>
    <xf numFmtId="43" fontId="6" fillId="0" borderId="0" applyFont="0" applyFill="0" applyBorder="0" applyAlignment="0" applyProtection="0"/>
    <xf numFmtId="0" fontId="8" fillId="7" borderId="0" applyNumberFormat="0" applyBorder="0" applyAlignment="0" applyProtection="0"/>
  </cellStyleXfs>
  <cellXfs count="166">
    <xf numFmtId="0" fontId="0" fillId="0" borderId="0" xfId="0"/>
    <xf numFmtId="0" fontId="0" fillId="0" borderId="2" xfId="0" applyBorder="1"/>
    <xf numFmtId="0" fontId="3" fillId="0" borderId="0" xfId="0" applyFont="1"/>
    <xf numFmtId="44" fontId="0" fillId="0" borderId="0" xfId="0" applyNumberFormat="1"/>
    <xf numFmtId="0" fontId="0" fillId="0" borderId="3" xfId="0" applyBorder="1" applyAlignment="1">
      <alignment horizontal="left"/>
    </xf>
    <xf numFmtId="0" fontId="0" fillId="0" borderId="16" xfId="0" applyBorder="1" applyAlignment="1">
      <alignment horizontal="left" wrapText="1"/>
    </xf>
    <xf numFmtId="0" fontId="0" fillId="0" borderId="17" xfId="0" applyBorder="1"/>
    <xf numFmtId="0" fontId="1" fillId="0" borderId="20" xfId="0" applyFont="1" applyBorder="1"/>
    <xf numFmtId="44" fontId="0" fillId="2" borderId="0" xfId="0" applyNumberFormat="1" applyFill="1"/>
    <xf numFmtId="0" fontId="0" fillId="2" borderId="0" xfId="0" applyFill="1"/>
    <xf numFmtId="0" fontId="0" fillId="2" borderId="12" xfId="0" applyFill="1" applyBorder="1"/>
    <xf numFmtId="0" fontId="0" fillId="3" borderId="1" xfId="0" applyFill="1" applyBorder="1" applyAlignment="1">
      <alignment horizontal="center"/>
    </xf>
    <xf numFmtId="0" fontId="0" fillId="3" borderId="6" xfId="0" applyFill="1" applyBorder="1" applyAlignment="1">
      <alignment horizontal="center"/>
    </xf>
    <xf numFmtId="44" fontId="0" fillId="3" borderId="1" xfId="0" applyNumberFormat="1" applyFill="1" applyBorder="1"/>
    <xf numFmtId="44" fontId="0" fillId="3" borderId="9" xfId="0" applyNumberFormat="1" applyFill="1" applyBorder="1"/>
    <xf numFmtId="0" fontId="0" fillId="3" borderId="9" xfId="0" applyFill="1" applyBorder="1" applyAlignment="1">
      <alignment horizontal="center"/>
    </xf>
    <xf numFmtId="0" fontId="0" fillId="3" borderId="18" xfId="0" applyFill="1" applyBorder="1" applyAlignment="1">
      <alignment horizontal="center"/>
    </xf>
    <xf numFmtId="0" fontId="0" fillId="0" borderId="21" xfId="0" applyBorder="1"/>
    <xf numFmtId="0" fontId="0" fillId="0" borderId="4" xfId="0" applyBorder="1" applyAlignment="1">
      <alignment horizontal="left" wrapText="1"/>
    </xf>
    <xf numFmtId="0" fontId="0" fillId="0" borderId="0" xfId="0" applyAlignment="1">
      <alignment horizontal="right"/>
    </xf>
    <xf numFmtId="44" fontId="1" fillId="4" borderId="8" xfId="0" applyNumberFormat="1" applyFont="1" applyFill="1" applyBorder="1"/>
    <xf numFmtId="0" fontId="0" fillId="0" borderId="0" xfId="0" applyAlignment="1">
      <alignment wrapText="1"/>
    </xf>
    <xf numFmtId="0" fontId="0" fillId="0" borderId="4" xfId="0" applyBorder="1" applyAlignment="1">
      <alignment wrapText="1"/>
    </xf>
    <xf numFmtId="0" fontId="0" fillId="3" borderId="1" xfId="0" applyFill="1" applyBorder="1"/>
    <xf numFmtId="0" fontId="0" fillId="0" borderId="22" xfId="0" applyBorder="1" applyAlignment="1">
      <alignment horizontal="center" vertical="center" textRotation="45"/>
    </xf>
    <xf numFmtId="0" fontId="0" fillId="0" borderId="23" xfId="0" applyBorder="1" applyAlignment="1">
      <alignment horizontal="center" vertical="center" textRotation="45"/>
    </xf>
    <xf numFmtId="0" fontId="0" fillId="3" borderId="6" xfId="0" applyFill="1" applyBorder="1"/>
    <xf numFmtId="44" fontId="0" fillId="3" borderId="6" xfId="0" applyNumberFormat="1" applyFill="1" applyBorder="1"/>
    <xf numFmtId="0" fontId="0" fillId="5" borderId="5" xfId="0" applyFill="1" applyBorder="1"/>
    <xf numFmtId="0" fontId="0" fillId="5" borderId="12" xfId="0" applyFill="1" applyBorder="1"/>
    <xf numFmtId="0" fontId="1" fillId="0" borderId="17" xfId="0" applyFont="1" applyBorder="1"/>
    <xf numFmtId="3" fontId="0" fillId="0" borderId="0" xfId="0" applyNumberFormat="1"/>
    <xf numFmtId="0" fontId="1" fillId="0" borderId="0" xfId="0" applyFont="1"/>
    <xf numFmtId="44" fontId="0" fillId="0" borderId="0" xfId="1" applyFont="1" applyBorder="1" applyAlignment="1"/>
    <xf numFmtId="0" fontId="5" fillId="0" borderId="20" xfId="0" applyFont="1" applyBorder="1"/>
    <xf numFmtId="0" fontId="0" fillId="5" borderId="0" xfId="0" applyFill="1"/>
    <xf numFmtId="0" fontId="5" fillId="0" borderId="26" xfId="0" applyFont="1" applyBorder="1"/>
    <xf numFmtId="0" fontId="0" fillId="2" borderId="10" xfId="0" applyFill="1" applyBorder="1"/>
    <xf numFmtId="0" fontId="0" fillId="2" borderId="11" xfId="0" applyFill="1" applyBorder="1"/>
    <xf numFmtId="44" fontId="1" fillId="4" borderId="7" xfId="0" applyNumberFormat="1" applyFont="1" applyFill="1" applyBorder="1"/>
    <xf numFmtId="0" fontId="3" fillId="0" borderId="21" xfId="0" applyFont="1" applyBorder="1"/>
    <xf numFmtId="166" fontId="0" fillId="4" borderId="6" xfId="2" applyNumberFormat="1" applyFont="1" applyFill="1" applyBorder="1"/>
    <xf numFmtId="0" fontId="7" fillId="5" borderId="5" xfId="0" applyFont="1" applyFill="1" applyBorder="1" applyAlignment="1">
      <alignment horizontal="right"/>
    </xf>
    <xf numFmtId="0" fontId="5" fillId="0" borderId="0" xfId="0" applyFont="1"/>
    <xf numFmtId="0" fontId="0" fillId="0" borderId="19" xfId="0" applyBorder="1"/>
    <xf numFmtId="0" fontId="1" fillId="0" borderId="30" xfId="0" applyFont="1" applyBorder="1"/>
    <xf numFmtId="0" fontId="0" fillId="0" borderId="31" xfId="0" applyBorder="1"/>
    <xf numFmtId="49" fontId="0" fillId="2" borderId="32" xfId="0" applyNumberFormat="1" applyFill="1" applyBorder="1"/>
    <xf numFmtId="0" fontId="0" fillId="2" borderId="32" xfId="0" quotePrefix="1" applyFill="1" applyBorder="1"/>
    <xf numFmtId="0" fontId="0" fillId="2" borderId="9" xfId="0" quotePrefix="1" applyFill="1" applyBorder="1"/>
    <xf numFmtId="0" fontId="1" fillId="0" borderId="21" xfId="0" applyFont="1" applyBorder="1"/>
    <xf numFmtId="0" fontId="1" fillId="0" borderId="4" xfId="0" applyFont="1" applyBorder="1"/>
    <xf numFmtId="0" fontId="0" fillId="0" borderId="17" xfId="0" applyBorder="1" applyAlignment="1">
      <alignment wrapText="1"/>
    </xf>
    <xf numFmtId="0" fontId="8" fillId="7" borderId="6" xfId="3" applyBorder="1" applyAlignment="1">
      <alignment horizontal="center" vertical="center"/>
    </xf>
    <xf numFmtId="0" fontId="0" fillId="6" borderId="6" xfId="0" applyFill="1" applyBorder="1" applyAlignment="1">
      <alignment horizontal="center" vertical="center"/>
    </xf>
    <xf numFmtId="0" fontId="0" fillId="3" borderId="6" xfId="0" applyFill="1" applyBorder="1" applyAlignment="1">
      <alignment horizontal="center" vertical="center"/>
    </xf>
    <xf numFmtId="0" fontId="0" fillId="0" borderId="20" xfId="0" applyBorder="1" applyAlignment="1">
      <alignment wrapText="1"/>
    </xf>
    <xf numFmtId="0" fontId="0" fillId="4" borderId="8" xfId="0" applyFill="1" applyBorder="1" applyAlignment="1">
      <alignment horizontal="center" vertical="center"/>
    </xf>
    <xf numFmtId="0" fontId="1" fillId="0" borderId="33" xfId="0" applyFont="1" applyBorder="1" applyAlignment="1">
      <alignment horizontal="right"/>
    </xf>
    <xf numFmtId="0" fontId="0" fillId="2" borderId="2" xfId="0" applyFill="1" applyBorder="1"/>
    <xf numFmtId="0" fontId="0" fillId="2" borderId="5" xfId="0" applyFill="1" applyBorder="1"/>
    <xf numFmtId="0" fontId="0" fillId="2" borderId="27" xfId="0" applyFill="1" applyBorder="1"/>
    <xf numFmtId="0" fontId="0" fillId="2" borderId="36" xfId="0" applyFill="1" applyBorder="1"/>
    <xf numFmtId="0" fontId="0" fillId="2" borderId="28" xfId="0" applyFill="1" applyBorder="1"/>
    <xf numFmtId="0" fontId="11" fillId="0" borderId="0" xfId="0" applyFont="1"/>
    <xf numFmtId="49" fontId="11" fillId="0" borderId="0" xfId="0" applyNumberFormat="1" applyFont="1"/>
    <xf numFmtId="44" fontId="11" fillId="0" borderId="0" xfId="1" applyFont="1" applyFill="1" applyBorder="1" applyProtection="1"/>
    <xf numFmtId="44" fontId="11" fillId="0" borderId="0" xfId="0" applyNumberFormat="1" applyFont="1"/>
    <xf numFmtId="44" fontId="0" fillId="6" borderId="1" xfId="0" applyNumberFormat="1" applyFill="1" applyBorder="1" applyProtection="1">
      <protection locked="0"/>
    </xf>
    <xf numFmtId="44" fontId="0" fillId="6" borderId="9" xfId="0" applyNumberFormat="1" applyFill="1" applyBorder="1" applyProtection="1">
      <protection locked="0"/>
    </xf>
    <xf numFmtId="44" fontId="0" fillId="6" borderId="6" xfId="0" applyNumberFormat="1" applyFill="1" applyBorder="1" applyProtection="1">
      <protection locked="0"/>
    </xf>
    <xf numFmtId="0" fontId="0" fillId="6" borderId="6" xfId="0" applyFill="1" applyBorder="1" applyAlignment="1" applyProtection="1">
      <alignment horizontal="right"/>
      <protection locked="0"/>
    </xf>
    <xf numFmtId="0" fontId="4" fillId="0" borderId="0" xfId="0" applyFont="1"/>
    <xf numFmtId="0" fontId="0" fillId="0" borderId="1" xfId="0" applyBorder="1" applyAlignment="1">
      <alignment horizontal="center"/>
    </xf>
    <xf numFmtId="0" fontId="0" fillId="0" borderId="6" xfId="0" applyBorder="1" applyAlignment="1">
      <alignment horizontal="center"/>
    </xf>
    <xf numFmtId="44" fontId="0" fillId="4" borderId="1" xfId="0" applyNumberFormat="1" applyFill="1" applyBorder="1" applyAlignment="1">
      <alignment horizontal="center"/>
    </xf>
    <xf numFmtId="44" fontId="0" fillId="4" borderId="6" xfId="0" applyNumberFormat="1" applyFill="1" applyBorder="1" applyAlignment="1">
      <alignment horizontal="center"/>
    </xf>
    <xf numFmtId="44" fontId="7" fillId="5" borderId="15" xfId="0" applyNumberFormat="1" applyFont="1" applyFill="1" applyBorder="1" applyAlignment="1">
      <alignment horizontal="center"/>
    </xf>
    <xf numFmtId="0" fontId="7" fillId="5" borderId="15" xfId="0" applyFont="1" applyFill="1" applyBorder="1" applyAlignment="1">
      <alignment horizontal="center"/>
    </xf>
    <xf numFmtId="44" fontId="7" fillId="5" borderId="15" xfId="0" applyNumberFormat="1" applyFont="1" applyFill="1" applyBorder="1" applyAlignment="1">
      <alignment horizontal="right"/>
    </xf>
    <xf numFmtId="44" fontId="7" fillId="5" borderId="29" xfId="0" applyNumberFormat="1" applyFont="1" applyFill="1" applyBorder="1" applyAlignment="1">
      <alignment horizontal="right"/>
    </xf>
    <xf numFmtId="44" fontId="0" fillId="3" borderId="1" xfId="0" applyNumberFormat="1" applyFill="1" applyBorder="1" applyAlignment="1">
      <alignment horizontal="center"/>
    </xf>
    <xf numFmtId="44" fontId="0" fillId="3" borderId="6" xfId="0" applyNumberFormat="1" applyFill="1" applyBorder="1" applyAlignment="1">
      <alignment horizontal="center"/>
    </xf>
    <xf numFmtId="44" fontId="1" fillId="4" borderId="7" xfId="0" applyNumberFormat="1" applyFont="1" applyFill="1" applyBorder="1" applyAlignment="1">
      <alignment horizontal="center"/>
    </xf>
    <xf numFmtId="44" fontId="1" fillId="4" borderId="8" xfId="0" applyNumberFormat="1"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44" fontId="0" fillId="6" borderId="1" xfId="0" applyNumberFormat="1" applyFill="1" applyBorder="1" applyAlignment="1" applyProtection="1">
      <alignment horizontal="center"/>
      <protection locked="0"/>
    </xf>
    <xf numFmtId="44" fontId="0" fillId="6" borderId="6" xfId="0" applyNumberFormat="1" applyFill="1" applyBorder="1" applyAlignment="1" applyProtection="1">
      <alignment horizontal="center"/>
      <protection locked="0"/>
    </xf>
    <xf numFmtId="44" fontId="0" fillId="6" borderId="1" xfId="1" applyFont="1" applyFill="1" applyBorder="1" applyAlignment="1" applyProtection="1">
      <alignment horizontal="center"/>
      <protection locked="0"/>
    </xf>
    <xf numFmtId="44" fontId="0" fillId="6" borderId="6" xfId="1" applyFont="1" applyFill="1" applyBorder="1" applyAlignment="1" applyProtection="1">
      <alignment horizontal="center"/>
      <protection locked="0"/>
    </xf>
    <xf numFmtId="44" fontId="0" fillId="3" borderId="1" xfId="1" applyFont="1" applyFill="1" applyBorder="1" applyAlignment="1">
      <alignment horizontal="center"/>
    </xf>
    <xf numFmtId="44" fontId="0" fillId="3" borderId="6" xfId="1" applyFont="1" applyFill="1" applyBorder="1" applyAlignment="1">
      <alignment horizontal="center"/>
    </xf>
    <xf numFmtId="164" fontId="0" fillId="6" borderId="1" xfId="1" applyNumberFormat="1" applyFont="1" applyFill="1" applyBorder="1" applyAlignment="1" applyProtection="1">
      <alignment horizontal="center"/>
      <protection locked="0"/>
    </xf>
    <xf numFmtId="3" fontId="0" fillId="3" borderId="1" xfId="0" applyNumberFormat="1" applyFill="1" applyBorder="1" applyAlignment="1">
      <alignment horizontal="center"/>
    </xf>
    <xf numFmtId="44" fontId="0" fillId="5" borderId="15" xfId="0" applyNumberFormat="1" applyFill="1" applyBorder="1" applyAlignment="1">
      <alignment horizontal="center"/>
    </xf>
    <xf numFmtId="0" fontId="0" fillId="5" borderId="15" xfId="0" applyFill="1" applyBorder="1" applyAlignment="1">
      <alignment horizontal="center"/>
    </xf>
    <xf numFmtId="0" fontId="0" fillId="5" borderId="29" xfId="0" applyFill="1" applyBorder="1" applyAlignment="1">
      <alignment horizontal="center"/>
    </xf>
    <xf numFmtId="44" fontId="0" fillId="4" borderId="1" xfId="0" applyNumberFormat="1" applyFill="1" applyBorder="1"/>
    <xf numFmtId="0" fontId="0" fillId="3" borderId="1" xfId="0" applyFill="1" applyBorder="1" applyAlignment="1">
      <alignment horizontal="center"/>
    </xf>
    <xf numFmtId="0" fontId="0" fillId="6" borderId="1" xfId="0" applyFill="1" applyBorder="1" applyAlignment="1" applyProtection="1">
      <alignment horizontal="center"/>
      <protection locked="0"/>
    </xf>
    <xf numFmtId="0" fontId="0" fillId="0" borderId="0" xfId="0" applyAlignment="1">
      <alignment horizontal="center"/>
    </xf>
    <xf numFmtId="0" fontId="5" fillId="0" borderId="27" xfId="0" applyFont="1" applyBorder="1" applyAlignment="1">
      <alignment horizontal="left"/>
    </xf>
    <xf numFmtId="0" fontId="5" fillId="0" borderId="28" xfId="0" applyFont="1" applyBorder="1" applyAlignment="1">
      <alignment horizontal="left"/>
    </xf>
    <xf numFmtId="0" fontId="0" fillId="3" borderId="6" xfId="0" applyFill="1" applyBorder="1" applyAlignment="1">
      <alignment horizontal="center"/>
    </xf>
    <xf numFmtId="3" fontId="0" fillId="3" borderId="6" xfId="0" applyNumberFormat="1" applyFill="1" applyBorder="1" applyAlignment="1">
      <alignment horizontal="center"/>
    </xf>
    <xf numFmtId="0" fontId="0" fillId="6" borderId="6" xfId="0" applyFill="1" applyBorder="1" applyAlignment="1" applyProtection="1">
      <alignment horizontal="center"/>
      <protection locked="0"/>
    </xf>
    <xf numFmtId="0" fontId="1" fillId="4" borderId="7" xfId="0" applyFont="1" applyFill="1" applyBorder="1" applyAlignment="1">
      <alignment horizontal="center"/>
    </xf>
    <xf numFmtId="0" fontId="1" fillId="4" borderId="8" xfId="0" applyFont="1" applyFill="1" applyBorder="1" applyAlignment="1">
      <alignment horizontal="center"/>
    </xf>
    <xf numFmtId="44" fontId="0" fillId="0" borderId="15" xfId="0" applyNumberFormat="1" applyBorder="1" applyAlignment="1">
      <alignment horizontal="center"/>
    </xf>
    <xf numFmtId="44" fontId="0" fillId="0" borderId="14" xfId="0" applyNumberFormat="1" applyBorder="1" applyAlignment="1">
      <alignment horizontal="center"/>
    </xf>
    <xf numFmtId="44" fontId="0" fillId="0" borderId="13" xfId="0" applyNumberFormat="1" applyBorder="1" applyAlignment="1">
      <alignment horizontal="center"/>
    </xf>
    <xf numFmtId="3" fontId="0" fillId="3" borderId="9" xfId="0" applyNumberFormat="1" applyFill="1" applyBorder="1" applyAlignment="1">
      <alignment horizontal="center"/>
    </xf>
    <xf numFmtId="44" fontId="1" fillId="4" borderId="24" xfId="0" applyNumberFormat="1" applyFont="1" applyFill="1" applyBorder="1" applyAlignment="1">
      <alignment horizontal="center"/>
    </xf>
    <xf numFmtId="44" fontId="1" fillId="4" borderId="10" xfId="0" applyNumberFormat="1" applyFont="1" applyFill="1" applyBorder="1" applyAlignment="1">
      <alignment horizontal="center"/>
    </xf>
    <xf numFmtId="44" fontId="1" fillId="4" borderId="25" xfId="0" applyNumberFormat="1" applyFont="1" applyFill="1" applyBorder="1" applyAlignment="1">
      <alignment horizontal="center"/>
    </xf>
    <xf numFmtId="0" fontId="0" fillId="0" borderId="21" xfId="0" applyBorder="1" applyAlignment="1">
      <alignment horizontal="center"/>
    </xf>
    <xf numFmtId="165" fontId="0" fillId="6" borderId="1" xfId="1" applyNumberFormat="1" applyFont="1" applyFill="1" applyBorder="1" applyAlignment="1" applyProtection="1">
      <alignment horizontal="center"/>
      <protection locked="0"/>
    </xf>
    <xf numFmtId="0" fontId="9" fillId="8" borderId="37" xfId="0" applyFont="1" applyFill="1" applyBorder="1" applyAlignment="1">
      <alignment horizontal="left" vertical="top" wrapText="1"/>
    </xf>
    <xf numFmtId="0" fontId="9" fillId="8" borderId="38" xfId="0" applyFont="1" applyFill="1" applyBorder="1" applyAlignment="1">
      <alignment horizontal="left" vertical="top" wrapText="1"/>
    </xf>
    <xf numFmtId="0" fontId="9" fillId="8" borderId="39" xfId="0" applyFont="1" applyFill="1" applyBorder="1" applyAlignment="1">
      <alignment horizontal="left" vertical="top" wrapText="1"/>
    </xf>
    <xf numFmtId="0" fontId="9" fillId="8" borderId="40" xfId="0" applyFont="1" applyFill="1" applyBorder="1" applyAlignment="1">
      <alignment horizontal="left" vertical="top" wrapText="1"/>
    </xf>
    <xf numFmtId="0" fontId="9" fillId="8" borderId="0" xfId="0" applyFont="1" applyFill="1" applyAlignment="1">
      <alignment horizontal="left" vertical="top" wrapText="1"/>
    </xf>
    <xf numFmtId="0" fontId="9" fillId="8" borderId="41" xfId="0" applyFont="1" applyFill="1" applyBorder="1" applyAlignment="1">
      <alignment horizontal="left" vertical="top" wrapText="1"/>
    </xf>
    <xf numFmtId="0" fontId="9" fillId="8" borderId="42" xfId="0" applyFont="1" applyFill="1" applyBorder="1" applyAlignment="1">
      <alignment horizontal="left" vertical="top" wrapText="1"/>
    </xf>
    <xf numFmtId="0" fontId="9" fillId="8" borderId="43" xfId="0" applyFont="1" applyFill="1" applyBorder="1" applyAlignment="1">
      <alignment horizontal="left" vertical="top" wrapText="1"/>
    </xf>
    <xf numFmtId="0" fontId="9" fillId="8" borderId="44" xfId="0" applyFont="1" applyFill="1" applyBorder="1" applyAlignment="1">
      <alignment horizontal="left" vertical="top" wrapText="1"/>
    </xf>
    <xf numFmtId="44" fontId="5" fillId="4" borderId="7" xfId="0" applyNumberFormat="1" applyFont="1" applyFill="1" applyBorder="1" applyAlignment="1">
      <alignment horizontal="center"/>
    </xf>
    <xf numFmtId="44" fontId="5" fillId="4" borderId="8" xfId="0" applyNumberFormat="1" applyFont="1" applyFill="1" applyBorder="1" applyAlignment="1">
      <alignment horizontal="center"/>
    </xf>
    <xf numFmtId="44" fontId="1" fillId="4" borderId="34" xfId="0" applyNumberFormat="1" applyFont="1" applyFill="1" applyBorder="1" applyAlignment="1">
      <alignment horizontal="center"/>
    </xf>
    <xf numFmtId="0" fontId="1" fillId="4" borderId="35" xfId="0" applyFont="1" applyFill="1" applyBorder="1" applyAlignment="1">
      <alignment horizontal="center"/>
    </xf>
    <xf numFmtId="165" fontId="0" fillId="6" borderId="6" xfId="1" applyNumberFormat="1" applyFont="1" applyFill="1" applyBorder="1" applyAlignment="1" applyProtection="1">
      <alignment horizontal="center"/>
      <protection locked="0"/>
    </xf>
    <xf numFmtId="164" fontId="0" fillId="6" borderId="6" xfId="1" applyNumberFormat="1" applyFont="1" applyFill="1" applyBorder="1" applyAlignment="1" applyProtection="1">
      <alignment horizontal="center"/>
      <protection locked="0"/>
    </xf>
    <xf numFmtId="0" fontId="0" fillId="0" borderId="45" xfId="0" applyBorder="1"/>
    <xf numFmtId="0" fontId="0" fillId="3" borderId="46" xfId="1" applyNumberFormat="1" applyFont="1" applyFill="1" applyBorder="1" applyAlignment="1">
      <alignment horizontal="right"/>
    </xf>
    <xf numFmtId="0" fontId="0" fillId="3" borderId="47" xfId="1" applyNumberFormat="1" applyFont="1" applyFill="1" applyBorder="1" applyAlignment="1">
      <alignment horizontal="right"/>
    </xf>
    <xf numFmtId="0" fontId="0" fillId="3" borderId="45" xfId="1" applyNumberFormat="1" applyFont="1" applyFill="1" applyBorder="1" applyAlignment="1">
      <alignment horizontal="right"/>
    </xf>
    <xf numFmtId="0" fontId="1" fillId="0" borderId="45" xfId="0" applyFont="1" applyBorder="1"/>
    <xf numFmtId="44" fontId="1" fillId="4" borderId="46" xfId="1" applyFont="1" applyFill="1" applyBorder="1" applyAlignment="1">
      <alignment horizontal="center"/>
    </xf>
    <xf numFmtId="44" fontId="1" fillId="4" borderId="47" xfId="1" applyFont="1" applyFill="1" applyBorder="1" applyAlignment="1">
      <alignment horizontal="center"/>
    </xf>
    <xf numFmtId="44" fontId="1" fillId="4" borderId="48" xfId="1" applyFont="1" applyFill="1" applyBorder="1" applyAlignment="1">
      <alignment horizontal="center"/>
    </xf>
    <xf numFmtId="44" fontId="1" fillId="4" borderId="49" xfId="1" applyFont="1" applyFill="1" applyBorder="1" applyAlignment="1">
      <alignment horizontal="center"/>
    </xf>
    <xf numFmtId="44" fontId="1" fillId="4" borderId="50" xfId="1" applyFont="1" applyFill="1" applyBorder="1" applyAlignment="1">
      <alignment horizontal="center"/>
    </xf>
    <xf numFmtId="44" fontId="1" fillId="4" borderId="7" xfId="0" applyNumberFormat="1" applyFont="1" applyFill="1" applyBorder="1"/>
    <xf numFmtId="44" fontId="1" fillId="4" borderId="8" xfId="0" applyNumberFormat="1" applyFont="1" applyFill="1" applyBorder="1"/>
    <xf numFmtId="44" fontId="0" fillId="5" borderId="51" xfId="0" applyNumberFormat="1" applyFill="1" applyBorder="1" applyAlignment="1">
      <alignment horizontal="center"/>
    </xf>
    <xf numFmtId="0" fontId="0" fillId="5" borderId="51" xfId="0" applyFill="1" applyBorder="1" applyAlignment="1">
      <alignment horizontal="center"/>
    </xf>
    <xf numFmtId="0" fontId="0" fillId="5" borderId="52" xfId="0" applyFill="1" applyBorder="1" applyAlignment="1">
      <alignment horizontal="center"/>
    </xf>
    <xf numFmtId="44" fontId="0" fillId="5" borderId="53" xfId="0" applyNumberFormat="1" applyFill="1" applyBorder="1" applyAlignment="1">
      <alignment horizontal="center"/>
    </xf>
    <xf numFmtId="44" fontId="0" fillId="5" borderId="54" xfId="0" applyNumberFormat="1" applyFill="1" applyBorder="1" applyAlignment="1">
      <alignment horizontal="center"/>
    </xf>
    <xf numFmtId="0" fontId="1" fillId="0" borderId="1" xfId="0" applyFont="1" applyFill="1" applyBorder="1" applyAlignment="1">
      <alignment horizontal="left"/>
    </xf>
    <xf numFmtId="0" fontId="5" fillId="0" borderId="55" xfId="0" applyFont="1" applyBorder="1"/>
    <xf numFmtId="0" fontId="5" fillId="0" borderId="56" xfId="0" applyFont="1" applyBorder="1"/>
    <xf numFmtId="0" fontId="5" fillId="0" borderId="57" xfId="0" applyFont="1" applyBorder="1"/>
    <xf numFmtId="0" fontId="0" fillId="0" borderId="1" xfId="0" applyBorder="1"/>
    <xf numFmtId="0" fontId="0" fillId="0" borderId="4" xfId="0" applyBorder="1"/>
    <xf numFmtId="0" fontId="0" fillId="0" borderId="17" xfId="0" applyBorder="1"/>
    <xf numFmtId="0" fontId="1" fillId="0" borderId="20" xfId="0" applyFont="1" applyBorder="1"/>
    <xf numFmtId="0" fontId="1" fillId="0" borderId="7" xfId="0" applyFont="1" applyBorder="1"/>
    <xf numFmtId="0" fontId="0" fillId="6" borderId="3" xfId="0" applyFill="1" applyBorder="1" applyAlignment="1" applyProtection="1">
      <alignment horizontal="center"/>
      <protection locked="0"/>
    </xf>
    <xf numFmtId="0" fontId="0" fillId="6" borderId="4" xfId="0" applyFill="1" applyBorder="1" applyAlignment="1" applyProtection="1">
      <alignment horizontal="center"/>
      <protection locked="0"/>
    </xf>
    <xf numFmtId="44" fontId="0" fillId="6" borderId="1" xfId="0" applyNumberFormat="1" applyFill="1" applyBorder="1" applyProtection="1">
      <protection locked="0"/>
    </xf>
    <xf numFmtId="44" fontId="0" fillId="6" borderId="6" xfId="0" applyNumberFormat="1" applyFill="1" applyBorder="1" applyProtection="1">
      <protection locked="0"/>
    </xf>
    <xf numFmtId="44" fontId="0" fillId="6" borderId="46" xfId="1" applyFont="1" applyFill="1" applyBorder="1" applyAlignment="1" applyProtection="1">
      <alignment horizontal="center"/>
    </xf>
    <xf numFmtId="44" fontId="0" fillId="6" borderId="47" xfId="1" applyFont="1" applyFill="1" applyBorder="1" applyAlignment="1" applyProtection="1">
      <alignment horizontal="center"/>
    </xf>
    <xf numFmtId="44" fontId="0" fillId="6" borderId="45" xfId="1" applyFont="1" applyFill="1" applyBorder="1" applyAlignment="1" applyProtection="1">
      <alignment horizontal="center"/>
    </xf>
  </cellXfs>
  <cellStyles count="4">
    <cellStyle name="Komma" xfId="2" builtinId="3"/>
    <cellStyle name="Ongeldig" xfId="3" builtinId="27"/>
    <cellStyle name="Standaard" xfId="0" builtinId="0"/>
    <cellStyle name="Valuta" xfId="1" builtinId="4"/>
  </cellStyles>
  <dxfs count="63">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228600</xdr:colOff>
      <xdr:row>2</xdr:row>
      <xdr:rowOff>51317</xdr:rowOff>
    </xdr:from>
    <xdr:to>
      <xdr:col>6</xdr:col>
      <xdr:colOff>704850</xdr:colOff>
      <xdr:row>5</xdr:row>
      <xdr:rowOff>535594</xdr:rowOff>
    </xdr:to>
    <xdr:pic>
      <xdr:nvPicPr>
        <xdr:cNvPr id="3" name="Afbeelding 2">
          <a:extLst>
            <a:ext uri="{FF2B5EF4-FFF2-40B4-BE49-F238E27FC236}">
              <a16:creationId xmlns:a16="http://schemas.microsoft.com/office/drawing/2014/main" id="{8870D353-B121-04FD-2C4D-4F29435737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225" y="613292"/>
          <a:ext cx="2305050" cy="107482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151E4-3895-4DEA-BFFD-9470E098F3F8}">
  <dimension ref="A1:AF115"/>
  <sheetViews>
    <sheetView tabSelected="1" zoomScaleNormal="100" workbookViewId="0">
      <selection activeCell="G67" sqref="G67"/>
    </sheetView>
  </sheetViews>
  <sheetFormatPr defaultRowHeight="15"/>
  <cols>
    <col min="1" max="1" width="91" customWidth="1"/>
    <col min="2" max="13" width="13.7109375" customWidth="1"/>
  </cols>
  <sheetData>
    <row r="1" spans="1:32" ht="28.5">
      <c r="A1" s="72" t="s">
        <v>83</v>
      </c>
    </row>
    <row r="2" spans="1:32" ht="15.75" thickBot="1"/>
    <row r="3" spans="1:32" ht="15.75" thickBot="1">
      <c r="A3" s="36" t="s">
        <v>84</v>
      </c>
      <c r="E3" s="59"/>
      <c r="F3" s="37"/>
      <c r="G3" s="38"/>
    </row>
    <row r="4" spans="1:32" ht="15.75" thickBot="1">
      <c r="A4" s="43"/>
      <c r="E4" s="60"/>
      <c r="F4" s="9"/>
      <c r="G4" s="10"/>
    </row>
    <row r="5" spans="1:32">
      <c r="A5" s="50" t="s">
        <v>72</v>
      </c>
      <c r="B5" s="51" t="s">
        <v>73</v>
      </c>
      <c r="E5" s="60"/>
      <c r="F5" s="9"/>
      <c r="G5" s="10"/>
    </row>
    <row r="6" spans="1:32" ht="45.75" thickBot="1">
      <c r="A6" s="52" t="s">
        <v>74</v>
      </c>
      <c r="B6" s="53" t="s">
        <v>75</v>
      </c>
      <c r="E6" s="61"/>
      <c r="F6" s="62"/>
      <c r="G6" s="63"/>
    </row>
    <row r="7" spans="1:32">
      <c r="A7" s="6" t="s">
        <v>78</v>
      </c>
      <c r="B7" s="54" t="s">
        <v>75</v>
      </c>
    </row>
    <row r="8" spans="1:32" ht="30">
      <c r="A8" s="52" t="s">
        <v>77</v>
      </c>
      <c r="B8" s="55" t="s">
        <v>75</v>
      </c>
    </row>
    <row r="9" spans="1:32" ht="30.75" thickBot="1">
      <c r="A9" s="56" t="s">
        <v>76</v>
      </c>
      <c r="B9" s="57" t="s">
        <v>75</v>
      </c>
    </row>
    <row r="10" spans="1:32" ht="15.75">
      <c r="S10" s="64"/>
      <c r="T10" s="65"/>
      <c r="U10" s="64"/>
      <c r="V10" s="64"/>
      <c r="W10" s="64"/>
      <c r="X10" s="64"/>
      <c r="Y10" s="64"/>
      <c r="Z10" s="64"/>
      <c r="AA10" s="64"/>
      <c r="AB10" s="64"/>
      <c r="AC10" s="64"/>
      <c r="AD10" s="64"/>
      <c r="AE10" s="64"/>
      <c r="AF10" s="64"/>
    </row>
    <row r="11" spans="1:32" ht="21.75" thickBot="1">
      <c r="A11" s="2" t="s">
        <v>13</v>
      </c>
      <c r="S11" s="64"/>
      <c r="T11" s="64"/>
      <c r="U11" s="64"/>
      <c r="V11" s="64"/>
      <c r="W11" s="64"/>
      <c r="X11" s="64"/>
      <c r="Y11" s="64"/>
      <c r="Z11" s="64"/>
      <c r="AA11" s="64"/>
      <c r="AB11" s="64"/>
      <c r="AC11" s="64"/>
      <c r="AD11" s="64"/>
      <c r="AE11" s="64"/>
      <c r="AF11" s="64"/>
    </row>
    <row r="12" spans="1:32" ht="15.75">
      <c r="A12" s="17"/>
      <c r="B12" s="85" t="s">
        <v>8</v>
      </c>
      <c r="C12" s="85"/>
      <c r="D12" s="85"/>
      <c r="E12" s="85" t="s">
        <v>9</v>
      </c>
      <c r="F12" s="85"/>
      <c r="G12" s="85"/>
      <c r="H12" s="85" t="s">
        <v>10</v>
      </c>
      <c r="I12" s="85"/>
      <c r="J12" s="85"/>
      <c r="K12" s="85" t="s">
        <v>11</v>
      </c>
      <c r="L12" s="85"/>
      <c r="M12" s="86"/>
      <c r="S12" s="64"/>
      <c r="T12" s="64"/>
      <c r="U12" s="64"/>
      <c r="V12" s="64"/>
      <c r="W12" s="64"/>
      <c r="X12" s="64"/>
      <c r="Y12" s="64"/>
      <c r="Z12" s="64"/>
      <c r="AA12" s="64"/>
      <c r="AB12" s="64"/>
      <c r="AC12" s="64"/>
      <c r="AD12" s="64"/>
      <c r="AE12" s="64"/>
      <c r="AF12" s="64"/>
    </row>
    <row r="13" spans="1:32" ht="15.75">
      <c r="A13" s="6" t="s">
        <v>0</v>
      </c>
      <c r="B13" s="99">
        <v>10</v>
      </c>
      <c r="C13" s="99"/>
      <c r="D13" s="99"/>
      <c r="E13" s="99">
        <v>49</v>
      </c>
      <c r="F13" s="99"/>
      <c r="G13" s="99"/>
      <c r="H13" s="99">
        <v>7</v>
      </c>
      <c r="I13" s="99"/>
      <c r="J13" s="99"/>
      <c r="K13" s="99">
        <v>3</v>
      </c>
      <c r="L13" s="99"/>
      <c r="M13" s="104"/>
      <c r="S13" s="64"/>
      <c r="T13" s="64"/>
      <c r="U13" s="64"/>
      <c r="V13" s="64"/>
      <c r="W13" s="64"/>
      <c r="X13" s="64"/>
      <c r="Y13" s="64"/>
      <c r="Z13" s="64"/>
      <c r="AA13" s="64"/>
      <c r="AB13" s="64"/>
      <c r="AC13" s="64"/>
      <c r="AD13" s="64"/>
      <c r="AE13" s="64"/>
      <c r="AF13" s="64"/>
    </row>
    <row r="14" spans="1:32" ht="15.75">
      <c r="A14" s="6" t="s">
        <v>1</v>
      </c>
      <c r="B14" s="94">
        <v>2000</v>
      </c>
      <c r="C14" s="94"/>
      <c r="D14" s="94"/>
      <c r="E14" s="94">
        <v>2500</v>
      </c>
      <c r="F14" s="94"/>
      <c r="G14" s="94"/>
      <c r="H14" s="94">
        <v>10000</v>
      </c>
      <c r="I14" s="94"/>
      <c r="J14" s="94"/>
      <c r="K14" s="94">
        <v>100000</v>
      </c>
      <c r="L14" s="94"/>
      <c r="M14" s="105"/>
      <c r="S14" s="64"/>
      <c r="T14" s="64"/>
      <c r="U14" s="64"/>
      <c r="V14" s="64"/>
      <c r="W14" s="64"/>
      <c r="X14" s="64"/>
      <c r="Y14" s="64"/>
      <c r="Z14" s="64"/>
      <c r="AA14" s="64"/>
      <c r="AB14" s="64"/>
      <c r="AC14" s="64"/>
      <c r="AD14" s="64"/>
      <c r="AE14" s="64"/>
      <c r="AF14" s="64"/>
    </row>
    <row r="15" spans="1:32" ht="15.75">
      <c r="A15" s="6" t="s">
        <v>2</v>
      </c>
      <c r="B15" s="94">
        <v>500</v>
      </c>
      <c r="C15" s="94"/>
      <c r="D15" s="94"/>
      <c r="E15" s="94">
        <v>1000</v>
      </c>
      <c r="F15" s="94"/>
      <c r="G15" s="94"/>
      <c r="H15" s="94">
        <v>5000</v>
      </c>
      <c r="I15" s="94"/>
      <c r="J15" s="94"/>
      <c r="K15" s="94">
        <v>50000</v>
      </c>
      <c r="L15" s="99"/>
      <c r="M15" s="104"/>
      <c r="S15" s="64"/>
      <c r="T15" s="64"/>
      <c r="U15" s="64"/>
      <c r="V15" s="64"/>
      <c r="W15" s="64"/>
      <c r="X15" s="64"/>
      <c r="Y15" s="64"/>
      <c r="Z15" s="64"/>
      <c r="AA15" s="64"/>
      <c r="AB15" s="64"/>
      <c r="AC15" s="64"/>
      <c r="AD15" s="64"/>
      <c r="AE15" s="64"/>
      <c r="AF15" s="64"/>
    </row>
    <row r="16" spans="1:32" ht="15.75">
      <c r="A16" s="6" t="s">
        <v>3</v>
      </c>
      <c r="B16" s="100" t="s">
        <v>12</v>
      </c>
      <c r="C16" s="100"/>
      <c r="D16" s="100"/>
      <c r="E16" s="100" t="s">
        <v>12</v>
      </c>
      <c r="F16" s="100"/>
      <c r="G16" s="100"/>
      <c r="H16" s="100" t="s">
        <v>12</v>
      </c>
      <c r="I16" s="100"/>
      <c r="J16" s="100"/>
      <c r="K16" s="100" t="s">
        <v>12</v>
      </c>
      <c r="L16" s="100"/>
      <c r="M16" s="106"/>
      <c r="S16" s="64"/>
      <c r="T16" s="64"/>
      <c r="U16" s="64"/>
      <c r="V16" s="64"/>
      <c r="W16" s="64"/>
      <c r="X16" s="64"/>
      <c r="Y16" s="64"/>
      <c r="Z16" s="64"/>
      <c r="AA16" s="64"/>
      <c r="AB16" s="64"/>
      <c r="AC16" s="64"/>
      <c r="AD16" s="64"/>
      <c r="AE16" s="64"/>
      <c r="AF16" s="64"/>
    </row>
    <row r="17" spans="1:32" ht="15.75">
      <c r="A17" s="6" t="s">
        <v>4</v>
      </c>
      <c r="B17" s="100" t="s">
        <v>12</v>
      </c>
      <c r="C17" s="100"/>
      <c r="D17" s="100"/>
      <c r="E17" s="100" t="s">
        <v>12</v>
      </c>
      <c r="F17" s="100"/>
      <c r="G17" s="100"/>
      <c r="H17" s="100" t="s">
        <v>12</v>
      </c>
      <c r="I17" s="100"/>
      <c r="J17" s="100"/>
      <c r="K17" s="100" t="s">
        <v>12</v>
      </c>
      <c r="L17" s="100"/>
      <c r="M17" s="106"/>
      <c r="S17" s="64"/>
      <c r="U17" s="64"/>
      <c r="V17" s="64"/>
      <c r="W17" s="64"/>
      <c r="X17" s="64"/>
      <c r="Y17" s="64"/>
      <c r="Z17" s="64"/>
      <c r="AA17" s="64"/>
      <c r="AB17" s="64"/>
      <c r="AC17" s="64"/>
      <c r="AD17" s="64"/>
      <c r="AE17" s="64"/>
      <c r="AF17" s="64"/>
    </row>
    <row r="18" spans="1:32" ht="15.75">
      <c r="A18" s="6" t="s">
        <v>6</v>
      </c>
      <c r="B18" s="87">
        <v>-1E-10</v>
      </c>
      <c r="C18" s="87"/>
      <c r="D18" s="87"/>
      <c r="E18" s="87">
        <v>-1E-10</v>
      </c>
      <c r="F18" s="87"/>
      <c r="G18" s="87"/>
      <c r="H18" s="87">
        <v>-1E-10</v>
      </c>
      <c r="I18" s="87"/>
      <c r="J18" s="87"/>
      <c r="K18" s="87">
        <v>-1E-10</v>
      </c>
      <c r="L18" s="87"/>
      <c r="M18" s="88"/>
      <c r="S18" s="66"/>
      <c r="T18" s="64"/>
      <c r="U18" s="64"/>
      <c r="V18" s="64"/>
      <c r="W18" s="64"/>
      <c r="X18" s="64"/>
      <c r="Y18" s="64"/>
      <c r="Z18" s="64"/>
      <c r="AA18" s="64"/>
      <c r="AB18" s="64"/>
      <c r="AC18" s="64"/>
      <c r="AD18" s="64"/>
      <c r="AE18" s="64"/>
      <c r="AF18" s="64"/>
    </row>
    <row r="19" spans="1:32" ht="15.75">
      <c r="A19" s="6" t="s">
        <v>7</v>
      </c>
      <c r="B19" s="81">
        <v>4500</v>
      </c>
      <c r="C19" s="81"/>
      <c r="D19" s="81"/>
      <c r="E19" s="81">
        <v>6500</v>
      </c>
      <c r="F19" s="81"/>
      <c r="G19" s="81"/>
      <c r="H19" s="81">
        <v>9000</v>
      </c>
      <c r="I19" s="81"/>
      <c r="J19" s="81"/>
      <c r="K19" s="81">
        <v>20000</v>
      </c>
      <c r="L19" s="81"/>
      <c r="M19" s="82"/>
      <c r="S19" s="67"/>
      <c r="T19" s="64"/>
      <c r="U19" s="64"/>
      <c r="V19" s="64"/>
      <c r="W19" s="64"/>
      <c r="X19" s="64"/>
      <c r="Y19" s="64"/>
      <c r="Z19" s="64"/>
      <c r="AA19" s="64"/>
      <c r="AB19" s="64"/>
      <c r="AC19" s="64"/>
      <c r="AD19" s="64"/>
      <c r="AE19" s="64"/>
      <c r="AF19" s="64"/>
    </row>
    <row r="20" spans="1:32" ht="16.5" thickBot="1">
      <c r="A20" s="7" t="s">
        <v>5</v>
      </c>
      <c r="B20" s="83">
        <f>B18*B13</f>
        <v>-1.0000000000000001E-9</v>
      </c>
      <c r="C20" s="83"/>
      <c r="D20" s="83"/>
      <c r="E20" s="83">
        <f>E18*E13</f>
        <v>-4.9E-9</v>
      </c>
      <c r="F20" s="83"/>
      <c r="G20" s="83"/>
      <c r="H20" s="83">
        <f>H18*H13</f>
        <v>-7.0000000000000006E-10</v>
      </c>
      <c r="I20" s="83"/>
      <c r="J20" s="83"/>
      <c r="K20" s="83">
        <f>K18*K13</f>
        <v>-3E-10</v>
      </c>
      <c r="L20" s="83"/>
      <c r="M20" s="84"/>
      <c r="S20" s="64"/>
      <c r="T20" s="64"/>
      <c r="U20" s="64"/>
      <c r="V20" s="64"/>
      <c r="W20" s="64"/>
      <c r="X20" s="64"/>
      <c r="Y20" s="64"/>
      <c r="Z20" s="64"/>
      <c r="AA20" s="64"/>
      <c r="AB20" s="64"/>
      <c r="AC20" s="64"/>
      <c r="AD20" s="64"/>
      <c r="AE20" s="64"/>
      <c r="AF20" s="64"/>
    </row>
    <row r="21" spans="1:32">
      <c r="A21" s="32" t="s">
        <v>60</v>
      </c>
      <c r="B21" s="113">
        <f>B20/5</f>
        <v>-2.0000000000000001E-10</v>
      </c>
      <c r="C21" s="114"/>
      <c r="D21" s="115"/>
      <c r="E21" s="113">
        <f t="shared" ref="E21" si="0">E20/5</f>
        <v>-9.7999999999999992E-10</v>
      </c>
      <c r="F21" s="114"/>
      <c r="G21" s="115"/>
      <c r="H21" s="113">
        <f t="shared" ref="H21" si="1">H20/5</f>
        <v>-1.4000000000000001E-10</v>
      </c>
      <c r="I21" s="114"/>
      <c r="J21" s="115"/>
      <c r="K21" s="113">
        <f t="shared" ref="K21" si="2">K20/5</f>
        <v>-6E-11</v>
      </c>
      <c r="L21" s="114"/>
      <c r="M21" s="115"/>
    </row>
    <row r="22" spans="1:32">
      <c r="A22" t="s">
        <v>48</v>
      </c>
      <c r="B22" s="112">
        <f>(B13*B14)*12</f>
        <v>240000</v>
      </c>
      <c r="C22" s="112"/>
      <c r="D22" s="112"/>
      <c r="E22" s="112">
        <f t="shared" ref="E22" si="3">(E13*E14)*12</f>
        <v>1470000</v>
      </c>
      <c r="F22" s="112"/>
      <c r="G22" s="112"/>
      <c r="H22" s="112">
        <f t="shared" ref="H22" si="4">(H13*H14)*12</f>
        <v>840000</v>
      </c>
      <c r="I22" s="112"/>
      <c r="J22" s="112"/>
      <c r="K22" s="112">
        <f t="shared" ref="K22" si="5">(K13*K14)*12</f>
        <v>3600000</v>
      </c>
      <c r="L22" s="112"/>
      <c r="M22" s="112"/>
      <c r="N22" s="31"/>
    </row>
    <row r="23" spans="1:32">
      <c r="A23" t="s">
        <v>49</v>
      </c>
      <c r="B23" s="94">
        <f>(B13*B15)*12</f>
        <v>60000</v>
      </c>
      <c r="C23" s="94"/>
      <c r="D23" s="94"/>
      <c r="E23" s="94">
        <f t="shared" ref="E23" si="6">(E13*E15)*12</f>
        <v>588000</v>
      </c>
      <c r="F23" s="94"/>
      <c r="G23" s="94"/>
      <c r="H23" s="94">
        <f t="shared" ref="H23" si="7">(H13*H15)*12</f>
        <v>420000</v>
      </c>
      <c r="I23" s="94"/>
      <c r="J23" s="94"/>
      <c r="K23" s="94">
        <f t="shared" ref="K23" si="8">(K13*K15)*12</f>
        <v>1800000</v>
      </c>
      <c r="L23" s="94"/>
      <c r="M23" s="94"/>
      <c r="N23" s="31"/>
    </row>
    <row r="25" spans="1:32" ht="25.5" customHeight="1" thickBot="1">
      <c r="A25" s="2" t="s">
        <v>14</v>
      </c>
      <c r="B25" s="2"/>
    </row>
    <row r="26" spans="1:32" ht="30">
      <c r="A26" s="1"/>
      <c r="B26" s="4" t="s">
        <v>23</v>
      </c>
      <c r="C26" s="4" t="s">
        <v>24</v>
      </c>
      <c r="D26" s="5" t="s">
        <v>25</v>
      </c>
      <c r="E26" s="4" t="s">
        <v>23</v>
      </c>
      <c r="F26" s="4" t="s">
        <v>24</v>
      </c>
      <c r="G26" s="5" t="s">
        <v>25</v>
      </c>
      <c r="H26" s="4" t="s">
        <v>23</v>
      </c>
      <c r="I26" s="4" t="s">
        <v>24</v>
      </c>
      <c r="J26" s="5" t="s">
        <v>25</v>
      </c>
      <c r="K26" s="4" t="s">
        <v>23</v>
      </c>
      <c r="L26" s="4" t="s">
        <v>24</v>
      </c>
      <c r="M26" s="18" t="s">
        <v>25</v>
      </c>
    </row>
    <row r="27" spans="1:32">
      <c r="A27" s="6" t="s">
        <v>15</v>
      </c>
      <c r="B27" s="111" t="s">
        <v>26</v>
      </c>
      <c r="C27" s="109"/>
      <c r="D27" s="110"/>
      <c r="E27" s="14">
        <v>2500</v>
      </c>
      <c r="F27" s="69">
        <v>-1E-4</v>
      </c>
      <c r="G27" s="15">
        <v>2</v>
      </c>
      <c r="H27" s="14">
        <v>2500</v>
      </c>
      <c r="I27" s="69">
        <v>-1E-4</v>
      </c>
      <c r="J27" s="15">
        <v>2</v>
      </c>
      <c r="K27" s="14">
        <v>3500</v>
      </c>
      <c r="L27" s="69">
        <v>-1E-4</v>
      </c>
      <c r="M27" s="16">
        <v>2</v>
      </c>
    </row>
    <row r="28" spans="1:32">
      <c r="A28" s="6" t="s">
        <v>16</v>
      </c>
      <c r="B28" s="13">
        <v>1500</v>
      </c>
      <c r="C28" s="68">
        <v>-1E-4</v>
      </c>
      <c r="D28" s="11">
        <v>2</v>
      </c>
      <c r="E28" s="13">
        <v>2000</v>
      </c>
      <c r="F28" s="68">
        <v>-1E-4</v>
      </c>
      <c r="G28" s="11">
        <v>2</v>
      </c>
      <c r="H28" s="13">
        <v>2000</v>
      </c>
      <c r="I28" s="68">
        <v>-1E-4</v>
      </c>
      <c r="J28" s="11">
        <v>2</v>
      </c>
      <c r="K28" s="13">
        <v>2500</v>
      </c>
      <c r="L28" s="68">
        <v>-1.0000000000000001E-5</v>
      </c>
      <c r="M28" s="12">
        <v>2</v>
      </c>
    </row>
    <row r="29" spans="1:32">
      <c r="A29" s="6" t="s">
        <v>17</v>
      </c>
      <c r="B29" s="13">
        <v>1500</v>
      </c>
      <c r="C29" s="68">
        <v>-1E-4</v>
      </c>
      <c r="D29" s="11">
        <v>2</v>
      </c>
      <c r="E29" s="13">
        <v>2000</v>
      </c>
      <c r="F29" s="68">
        <v>-1.0000000000000001E-5</v>
      </c>
      <c r="G29" s="11">
        <v>2</v>
      </c>
      <c r="H29" s="13">
        <v>2000</v>
      </c>
      <c r="I29" s="68">
        <v>-1E-4</v>
      </c>
      <c r="J29" s="11">
        <v>2</v>
      </c>
      <c r="K29" s="13">
        <v>2500</v>
      </c>
      <c r="L29" s="68">
        <v>-1E-4</v>
      </c>
      <c r="M29" s="12">
        <v>2</v>
      </c>
    </row>
    <row r="30" spans="1:32">
      <c r="A30" s="44" t="s">
        <v>18</v>
      </c>
      <c r="B30" s="13">
        <v>500</v>
      </c>
      <c r="C30" s="68">
        <v>-1E-4</v>
      </c>
      <c r="D30" s="11">
        <v>2</v>
      </c>
      <c r="E30" s="13">
        <v>1500</v>
      </c>
      <c r="F30" s="68">
        <v>-1E-4</v>
      </c>
      <c r="G30" s="11">
        <v>2</v>
      </c>
      <c r="H30" s="13">
        <v>1500</v>
      </c>
      <c r="I30" s="68">
        <v>-1E-4</v>
      </c>
      <c r="J30" s="11">
        <v>2</v>
      </c>
      <c r="K30" s="13">
        <v>2000</v>
      </c>
      <c r="L30" s="68">
        <v>-1E-4</v>
      </c>
      <c r="M30" s="12">
        <v>2</v>
      </c>
    </row>
    <row r="31" spans="1:32">
      <c r="A31" s="46" t="s">
        <v>19</v>
      </c>
      <c r="B31" s="109" t="s">
        <v>26</v>
      </c>
      <c r="C31" s="109"/>
      <c r="D31" s="110"/>
      <c r="E31" s="13">
        <v>1000</v>
      </c>
      <c r="F31" s="68">
        <v>-1E-4</v>
      </c>
      <c r="G31" s="11">
        <v>2</v>
      </c>
      <c r="H31" s="13">
        <v>1000</v>
      </c>
      <c r="I31" s="68">
        <v>-1E-4</v>
      </c>
      <c r="J31" s="11">
        <v>2</v>
      </c>
      <c r="K31" s="13">
        <v>1500</v>
      </c>
      <c r="L31" s="68">
        <v>-1E-4</v>
      </c>
      <c r="M31" s="12">
        <v>2</v>
      </c>
    </row>
    <row r="32" spans="1:32">
      <c r="A32" s="47" t="s">
        <v>20</v>
      </c>
      <c r="B32" s="8"/>
      <c r="C32" s="8"/>
      <c r="D32" s="9"/>
      <c r="E32" s="8"/>
      <c r="F32" s="8"/>
      <c r="G32" s="9"/>
      <c r="H32" s="8"/>
      <c r="I32" s="8"/>
      <c r="J32" s="9"/>
      <c r="K32" s="8"/>
      <c r="L32" s="8"/>
      <c r="M32" s="10"/>
    </row>
    <row r="33" spans="1:16">
      <c r="A33" s="48" t="s">
        <v>21</v>
      </c>
      <c r="B33" s="8"/>
      <c r="C33" s="8"/>
      <c r="D33" s="9"/>
      <c r="E33" s="8"/>
      <c r="F33" s="8"/>
      <c r="G33" s="9"/>
      <c r="H33" s="8"/>
      <c r="I33" s="8"/>
      <c r="J33" s="9"/>
      <c r="K33" s="8"/>
      <c r="L33" s="8"/>
      <c r="M33" s="10"/>
    </row>
    <row r="34" spans="1:16">
      <c r="A34" s="49" t="s">
        <v>22</v>
      </c>
      <c r="B34" s="8"/>
      <c r="C34" s="9"/>
      <c r="D34" s="9"/>
      <c r="E34" s="8"/>
      <c r="F34" s="9"/>
      <c r="G34" s="9"/>
      <c r="H34" s="8"/>
      <c r="I34" s="9"/>
      <c r="J34" s="9"/>
      <c r="K34" s="8"/>
      <c r="L34" s="9"/>
      <c r="M34" s="10"/>
    </row>
    <row r="35" spans="1:16" ht="15.75" thickBot="1">
      <c r="A35" s="45" t="s">
        <v>5</v>
      </c>
      <c r="B35" s="83">
        <f>C27*D27+C28*D28+C29*D29+C30*D30+C31*D31</f>
        <v>-6.0000000000000006E-4</v>
      </c>
      <c r="C35" s="107"/>
      <c r="D35" s="107"/>
      <c r="E35" s="83">
        <f>F27*G27+F28*G28+F29*G29+F30*G30+F31*G31</f>
        <v>-8.1999999999999998E-4</v>
      </c>
      <c r="F35" s="107"/>
      <c r="G35" s="107"/>
      <c r="H35" s="83">
        <f t="shared" ref="H35" si="9">I27*J27+I28*J28+I29*J29+I30*J30+I31*J31</f>
        <v>-1E-3</v>
      </c>
      <c r="I35" s="107"/>
      <c r="J35" s="107"/>
      <c r="K35" s="83">
        <f t="shared" ref="K35" si="10">L27*M27+L28*M28+L29*M29+L30*M30+L31*M31</f>
        <v>-8.1999999999999998E-4</v>
      </c>
      <c r="L35" s="107"/>
      <c r="M35" s="108"/>
    </row>
    <row r="37" spans="1:16" ht="21.75" thickBot="1">
      <c r="A37" s="2" t="s">
        <v>46</v>
      </c>
      <c r="B37" s="101"/>
      <c r="C37" s="101"/>
      <c r="D37" s="101"/>
      <c r="E37" s="101"/>
      <c r="F37" s="101"/>
      <c r="G37" s="101"/>
      <c r="H37" s="101"/>
      <c r="I37" s="101"/>
      <c r="J37" s="101"/>
      <c r="K37" s="101"/>
      <c r="L37" s="101"/>
      <c r="M37" s="101"/>
    </row>
    <row r="38" spans="1:16">
      <c r="A38" s="17"/>
      <c r="B38" s="85" t="s">
        <v>8</v>
      </c>
      <c r="C38" s="85"/>
      <c r="D38" s="85"/>
      <c r="E38" s="85" t="s">
        <v>9</v>
      </c>
      <c r="F38" s="85"/>
      <c r="G38" s="85"/>
      <c r="H38" s="85" t="s">
        <v>10</v>
      </c>
      <c r="I38" s="85"/>
      <c r="J38" s="85"/>
      <c r="K38" s="85" t="s">
        <v>11</v>
      </c>
      <c r="L38" s="85"/>
      <c r="M38" s="86"/>
      <c r="N38" s="116" t="s">
        <v>45</v>
      </c>
      <c r="O38" s="85"/>
      <c r="P38" s="86"/>
    </row>
    <row r="39" spans="1:16">
      <c r="A39" s="133" t="s">
        <v>66</v>
      </c>
      <c r="B39" s="163">
        <v>1.0000000000000001E-5</v>
      </c>
      <c r="C39" s="163"/>
      <c r="D39" s="163"/>
      <c r="E39" s="163">
        <v>1.0000000000000001E-5</v>
      </c>
      <c r="F39" s="163"/>
      <c r="G39" s="163"/>
      <c r="H39" s="163">
        <v>1E-14</v>
      </c>
      <c r="I39" s="163"/>
      <c r="J39" s="163"/>
      <c r="K39" s="163">
        <v>1E-14</v>
      </c>
      <c r="L39" s="163"/>
      <c r="M39" s="164"/>
      <c r="N39" s="165">
        <v>1E-14</v>
      </c>
      <c r="O39" s="163"/>
      <c r="P39" s="164"/>
    </row>
    <row r="40" spans="1:16">
      <c r="A40" s="133" t="s">
        <v>50</v>
      </c>
      <c r="B40" s="134">
        <v>4</v>
      </c>
      <c r="C40" s="134"/>
      <c r="D40" s="134"/>
      <c r="E40" s="134">
        <v>18</v>
      </c>
      <c r="F40" s="134"/>
      <c r="G40" s="134"/>
      <c r="H40" s="134">
        <v>20</v>
      </c>
      <c r="I40" s="134"/>
      <c r="J40" s="134"/>
      <c r="K40" s="134">
        <v>16</v>
      </c>
      <c r="L40" s="134"/>
      <c r="M40" s="135"/>
      <c r="N40" s="136">
        <v>2</v>
      </c>
      <c r="O40" s="134"/>
      <c r="P40" s="135"/>
    </row>
    <row r="41" spans="1:16" ht="15.75" thickBot="1">
      <c r="A41" s="137" t="s">
        <v>47</v>
      </c>
      <c r="B41" s="138">
        <f>B39*B40</f>
        <v>4.0000000000000003E-5</v>
      </c>
      <c r="C41" s="138"/>
      <c r="D41" s="138"/>
      <c r="E41" s="138">
        <f>E39*E40</f>
        <v>1.8000000000000001E-4</v>
      </c>
      <c r="F41" s="138"/>
      <c r="G41" s="138"/>
      <c r="H41" s="138">
        <f t="shared" ref="H41" si="11">H39*H40</f>
        <v>2.0000000000000001E-13</v>
      </c>
      <c r="I41" s="138"/>
      <c r="J41" s="138"/>
      <c r="K41" s="138">
        <f>K39*K40</f>
        <v>1.6E-13</v>
      </c>
      <c r="L41" s="138"/>
      <c r="M41" s="139"/>
      <c r="N41" s="140">
        <f>N39*N40</f>
        <v>2E-14</v>
      </c>
      <c r="O41" s="141"/>
      <c r="P41" s="142"/>
    </row>
    <row r="42" spans="1:16">
      <c r="A42" s="6"/>
      <c r="B42" s="73"/>
      <c r="C42" s="73"/>
      <c r="D42" s="73"/>
      <c r="E42" s="73"/>
      <c r="F42" s="73"/>
      <c r="G42" s="73"/>
      <c r="H42" s="73"/>
      <c r="I42" s="73"/>
      <c r="J42" s="73"/>
      <c r="K42" s="73"/>
      <c r="L42" s="73"/>
      <c r="M42" s="74"/>
    </row>
    <row r="43" spans="1:16">
      <c r="A43" s="6" t="s">
        <v>62</v>
      </c>
      <c r="B43" s="89">
        <v>-1E-4</v>
      </c>
      <c r="C43" s="89"/>
      <c r="D43" s="89"/>
      <c r="E43" s="89">
        <v>-1E-4</v>
      </c>
      <c r="F43" s="89"/>
      <c r="G43" s="89"/>
      <c r="H43" s="89">
        <v>-1E-3</v>
      </c>
      <c r="I43" s="89"/>
      <c r="J43" s="89"/>
      <c r="K43" s="89">
        <v>-1E-4</v>
      </c>
      <c r="L43" s="89"/>
      <c r="M43" s="90"/>
    </row>
    <row r="44" spans="1:16">
      <c r="A44" s="6" t="s">
        <v>61</v>
      </c>
      <c r="B44" s="91">
        <v>200</v>
      </c>
      <c r="C44" s="91"/>
      <c r="D44" s="91"/>
      <c r="E44" s="91">
        <v>250</v>
      </c>
      <c r="F44" s="91"/>
      <c r="G44" s="91"/>
      <c r="H44" s="91">
        <v>500</v>
      </c>
      <c r="I44" s="91"/>
      <c r="J44" s="91"/>
      <c r="K44" s="91">
        <v>1000</v>
      </c>
      <c r="L44" s="91"/>
      <c r="M44" s="92"/>
    </row>
    <row r="45" spans="1:16">
      <c r="A45" s="6" t="s">
        <v>67</v>
      </c>
      <c r="B45" s="89">
        <v>1E-14</v>
      </c>
      <c r="C45" s="89"/>
      <c r="D45" s="89"/>
      <c r="E45" s="89">
        <v>1E-14</v>
      </c>
      <c r="F45" s="89"/>
      <c r="G45" s="89"/>
      <c r="H45" s="89">
        <v>1E-14</v>
      </c>
      <c r="I45" s="89"/>
      <c r="J45" s="89"/>
      <c r="K45" s="89">
        <v>1E-14</v>
      </c>
      <c r="L45" s="89"/>
      <c r="M45" s="90"/>
      <c r="N45" s="33"/>
      <c r="O45" s="33"/>
      <c r="P45" s="33"/>
    </row>
    <row r="46" spans="1:16">
      <c r="A46" s="6" t="s">
        <v>63</v>
      </c>
      <c r="B46" s="87">
        <v>-1E-14</v>
      </c>
      <c r="C46" s="87"/>
      <c r="D46" s="87"/>
      <c r="E46" s="87">
        <v>-1E-14</v>
      </c>
      <c r="F46" s="87"/>
      <c r="G46" s="87"/>
      <c r="H46" s="87">
        <v>-1E-14</v>
      </c>
      <c r="I46" s="87"/>
      <c r="J46" s="87"/>
      <c r="K46" s="87">
        <v>-1E-14</v>
      </c>
      <c r="L46" s="87"/>
      <c r="M46" s="88"/>
      <c r="N46" s="33"/>
      <c r="P46" s="33"/>
    </row>
    <row r="47" spans="1:16">
      <c r="A47" s="6" t="s">
        <v>64</v>
      </c>
      <c r="B47" s="81">
        <v>100</v>
      </c>
      <c r="C47" s="81"/>
      <c r="D47" s="81"/>
      <c r="E47" s="81">
        <v>150</v>
      </c>
      <c r="F47" s="81"/>
      <c r="G47" s="81"/>
      <c r="H47" s="81">
        <v>250</v>
      </c>
      <c r="I47" s="81"/>
      <c r="J47" s="81"/>
      <c r="K47" s="81">
        <v>300</v>
      </c>
      <c r="L47" s="81"/>
      <c r="M47" s="82"/>
      <c r="N47" s="33"/>
      <c r="O47" s="33"/>
      <c r="P47" s="33"/>
    </row>
    <row r="48" spans="1:16" ht="15.75" thickBot="1">
      <c r="A48" s="7" t="s">
        <v>65</v>
      </c>
      <c r="B48" s="83">
        <f>(B43+B45+B46)*B13</f>
        <v>-1E-3</v>
      </c>
      <c r="C48" s="83"/>
      <c r="D48" s="83"/>
      <c r="E48" s="83">
        <f t="shared" ref="E48" si="12">E43+E45+E46</f>
        <v>-1E-4</v>
      </c>
      <c r="F48" s="83"/>
      <c r="G48" s="83"/>
      <c r="H48" s="83">
        <f t="shared" ref="H48" si="13">H43+H45+H46</f>
        <v>-1E-3</v>
      </c>
      <c r="I48" s="83"/>
      <c r="J48" s="83"/>
      <c r="K48" s="83">
        <f t="shared" ref="K48" si="14">K43+K45+K46</f>
        <v>-1E-4</v>
      </c>
      <c r="L48" s="83"/>
      <c r="M48" s="84"/>
      <c r="N48" s="33"/>
      <c r="O48" s="33"/>
      <c r="P48" s="33"/>
    </row>
    <row r="49" spans="1:16">
      <c r="N49" s="33"/>
      <c r="O49" s="33"/>
      <c r="P49" s="33"/>
    </row>
    <row r="50" spans="1:16" ht="21.75" thickBot="1">
      <c r="A50" s="2" t="s">
        <v>51</v>
      </c>
      <c r="N50" s="33"/>
      <c r="O50" s="33"/>
      <c r="P50" s="33"/>
    </row>
    <row r="51" spans="1:16" ht="21">
      <c r="A51" s="40"/>
      <c r="B51" s="85" t="s">
        <v>8</v>
      </c>
      <c r="C51" s="85"/>
      <c r="D51" s="85"/>
      <c r="E51" s="85" t="s">
        <v>9</v>
      </c>
      <c r="F51" s="85"/>
      <c r="G51" s="85"/>
      <c r="H51" s="85" t="s">
        <v>10</v>
      </c>
      <c r="I51" s="85"/>
      <c r="J51" s="85"/>
      <c r="K51" s="85" t="s">
        <v>11</v>
      </c>
      <c r="L51" s="85"/>
      <c r="M51" s="86"/>
      <c r="N51" s="33"/>
      <c r="O51" s="33"/>
      <c r="P51" s="33"/>
    </row>
    <row r="52" spans="1:16">
      <c r="A52" s="6" t="s">
        <v>53</v>
      </c>
      <c r="B52" s="117">
        <v>0</v>
      </c>
      <c r="C52" s="117"/>
      <c r="D52" s="117"/>
      <c r="E52" s="117">
        <v>0</v>
      </c>
      <c r="F52" s="117"/>
      <c r="G52" s="117"/>
      <c r="H52" s="117">
        <v>0</v>
      </c>
      <c r="I52" s="117"/>
      <c r="J52" s="117"/>
      <c r="K52" s="117">
        <v>0</v>
      </c>
      <c r="L52" s="117"/>
      <c r="M52" s="131"/>
      <c r="N52" s="33"/>
      <c r="O52" s="33"/>
      <c r="P52" s="33"/>
    </row>
    <row r="53" spans="1:16">
      <c r="A53" s="6" t="s">
        <v>58</v>
      </c>
      <c r="B53" s="94">
        <f>B22</f>
        <v>240000</v>
      </c>
      <c r="C53" s="94"/>
      <c r="D53" s="94"/>
      <c r="E53" s="94">
        <f>E22</f>
        <v>1470000</v>
      </c>
      <c r="F53" s="94"/>
      <c r="G53" s="94"/>
      <c r="H53" s="94">
        <f>H22</f>
        <v>840000</v>
      </c>
      <c r="I53" s="94"/>
      <c r="J53" s="94"/>
      <c r="K53" s="94">
        <f>K22</f>
        <v>3600000</v>
      </c>
      <c r="L53" s="94"/>
      <c r="M53" s="105"/>
      <c r="N53" s="33"/>
      <c r="O53" s="33"/>
      <c r="P53" s="33"/>
    </row>
    <row r="54" spans="1:16">
      <c r="A54" s="6" t="s">
        <v>55</v>
      </c>
      <c r="B54" s="75">
        <f>B53*B52</f>
        <v>0</v>
      </c>
      <c r="C54" s="75"/>
      <c r="D54" s="75"/>
      <c r="E54" s="75">
        <f>E53*E52</f>
        <v>0</v>
      </c>
      <c r="F54" s="75"/>
      <c r="G54" s="75"/>
      <c r="H54" s="75">
        <f>H53*H52</f>
        <v>0</v>
      </c>
      <c r="I54" s="75"/>
      <c r="J54" s="75"/>
      <c r="K54" s="75">
        <f>K53*K52</f>
        <v>0</v>
      </c>
      <c r="L54" s="75"/>
      <c r="M54" s="76"/>
      <c r="N54" s="33"/>
      <c r="O54" s="33"/>
      <c r="P54" s="33"/>
    </row>
    <row r="55" spans="1:16">
      <c r="A55" s="6" t="s">
        <v>52</v>
      </c>
      <c r="B55" s="93">
        <v>0</v>
      </c>
      <c r="C55" s="93"/>
      <c r="D55" s="93"/>
      <c r="E55" s="93">
        <v>0</v>
      </c>
      <c r="F55" s="93"/>
      <c r="G55" s="93"/>
      <c r="H55" s="93">
        <v>0</v>
      </c>
      <c r="I55" s="93"/>
      <c r="J55" s="93"/>
      <c r="K55" s="93">
        <v>0</v>
      </c>
      <c r="L55" s="93"/>
      <c r="M55" s="132"/>
      <c r="N55" s="33"/>
      <c r="O55" s="33"/>
      <c r="P55" s="33"/>
    </row>
    <row r="56" spans="1:16">
      <c r="A56" s="6" t="s">
        <v>59</v>
      </c>
      <c r="B56" s="94">
        <f>B23</f>
        <v>60000</v>
      </c>
      <c r="C56" s="94"/>
      <c r="D56" s="94"/>
      <c r="E56" s="94">
        <f>E23</f>
        <v>588000</v>
      </c>
      <c r="F56" s="94"/>
      <c r="G56" s="94"/>
      <c r="H56" s="94">
        <f>H23</f>
        <v>420000</v>
      </c>
      <c r="I56" s="94"/>
      <c r="J56" s="94"/>
      <c r="K56" s="94">
        <f>K23</f>
        <v>1800000</v>
      </c>
      <c r="L56" s="94"/>
      <c r="M56" s="105"/>
      <c r="N56" s="33"/>
      <c r="O56" s="33"/>
      <c r="P56" s="33"/>
    </row>
    <row r="57" spans="1:16">
      <c r="A57" s="6" t="s">
        <v>56</v>
      </c>
      <c r="B57" s="75">
        <f>B56*B55</f>
        <v>0</v>
      </c>
      <c r="C57" s="75"/>
      <c r="D57" s="75"/>
      <c r="E57" s="75">
        <f>E56*E55</f>
        <v>0</v>
      </c>
      <c r="F57" s="75"/>
      <c r="G57" s="75"/>
      <c r="H57" s="75">
        <f>H56*H55</f>
        <v>0</v>
      </c>
      <c r="I57" s="75"/>
      <c r="J57" s="75"/>
      <c r="K57" s="75">
        <f>K56*K55</f>
        <v>0</v>
      </c>
      <c r="L57" s="75"/>
      <c r="M57" s="76"/>
      <c r="N57" s="33"/>
      <c r="O57" s="33"/>
      <c r="P57" s="33"/>
    </row>
    <row r="58" spans="1:16" ht="15.75" thickBot="1">
      <c r="A58" s="7" t="s">
        <v>57</v>
      </c>
      <c r="B58" s="83">
        <f>B57+B54</f>
        <v>0</v>
      </c>
      <c r="C58" s="83"/>
      <c r="D58" s="83"/>
      <c r="E58" s="83">
        <f>E57+E54</f>
        <v>0</v>
      </c>
      <c r="F58" s="83"/>
      <c r="G58" s="83"/>
      <c r="H58" s="83">
        <f>H57+H54</f>
        <v>0</v>
      </c>
      <c r="I58" s="83"/>
      <c r="J58" s="83"/>
      <c r="K58" s="83">
        <f>K57+K54</f>
        <v>0</v>
      </c>
      <c r="L58" s="83"/>
      <c r="M58" s="84"/>
      <c r="N58" s="33"/>
      <c r="O58" s="33"/>
      <c r="P58" s="33"/>
    </row>
    <row r="59" spans="1:16" ht="15.75" thickBot="1">
      <c r="A59" s="102" t="s">
        <v>54</v>
      </c>
      <c r="B59" s="103"/>
      <c r="N59" s="33"/>
      <c r="O59" s="33"/>
      <c r="P59" s="33"/>
    </row>
    <row r="60" spans="1:16">
      <c r="N60" s="33"/>
      <c r="O60" s="33"/>
      <c r="P60" s="33"/>
    </row>
    <row r="61" spans="1:16">
      <c r="N61" s="33"/>
      <c r="O61" s="33"/>
      <c r="P61" s="33"/>
    </row>
    <row r="62" spans="1:16">
      <c r="N62" s="33"/>
      <c r="O62" s="33"/>
      <c r="P62" s="33"/>
    </row>
    <row r="63" spans="1:16" ht="21.75" thickBot="1">
      <c r="A63" s="2" t="s">
        <v>89</v>
      </c>
    </row>
    <row r="64" spans="1:16" ht="45">
      <c r="A64" s="1"/>
      <c r="B64" s="22" t="s">
        <v>31</v>
      </c>
      <c r="C64" s="21"/>
      <c r="D64" s="116"/>
      <c r="E64" s="85"/>
      <c r="F64" s="85"/>
      <c r="G64" s="155" t="s">
        <v>95</v>
      </c>
    </row>
    <row r="65" spans="1:13">
      <c r="A65" s="6" t="s">
        <v>28</v>
      </c>
      <c r="B65" s="70">
        <v>-1.0000000000000001E-9</v>
      </c>
      <c r="C65" s="3"/>
      <c r="D65" s="156" t="s">
        <v>91</v>
      </c>
      <c r="E65" s="154"/>
      <c r="F65" s="154"/>
      <c r="G65" s="26">
        <v>15</v>
      </c>
    </row>
    <row r="66" spans="1:13">
      <c r="A66" s="6" t="s">
        <v>29</v>
      </c>
      <c r="B66" s="71">
        <v>0</v>
      </c>
      <c r="C66" s="19"/>
      <c r="D66" s="156" t="s">
        <v>92</v>
      </c>
      <c r="E66" s="154"/>
      <c r="F66" s="154"/>
      <c r="G66" s="70">
        <v>1E-13</v>
      </c>
    </row>
    <row r="67" spans="1:13">
      <c r="A67" s="6" t="s">
        <v>30</v>
      </c>
      <c r="B67" s="41" t="str">
        <f>IFERROR((SUM(B22:M23))/B66,"")</f>
        <v/>
      </c>
      <c r="D67" s="156" t="s">
        <v>93</v>
      </c>
      <c r="E67" s="154"/>
      <c r="F67" s="154"/>
      <c r="G67" s="27">
        <v>80</v>
      </c>
    </row>
    <row r="68" spans="1:13" ht="15.75" thickBot="1">
      <c r="A68" s="7" t="s">
        <v>27</v>
      </c>
      <c r="B68" s="20" t="str">
        <f>IFERROR(B67*B65,"")</f>
        <v/>
      </c>
      <c r="D68" s="157" t="s">
        <v>94</v>
      </c>
      <c r="E68" s="158"/>
      <c r="F68" s="158"/>
      <c r="G68" s="20">
        <f>G66*G65</f>
        <v>1.5000000000000001E-12</v>
      </c>
    </row>
    <row r="70" spans="1:13" ht="21.75" thickBot="1">
      <c r="A70" s="2" t="s">
        <v>32</v>
      </c>
    </row>
    <row r="71" spans="1:13" ht="99">
      <c r="A71" s="1" t="s">
        <v>33</v>
      </c>
      <c r="B71" s="24" t="s">
        <v>37</v>
      </c>
      <c r="C71" s="24" t="s">
        <v>38</v>
      </c>
      <c r="D71" s="24" t="s">
        <v>39</v>
      </c>
      <c r="E71" s="24" t="s">
        <v>40</v>
      </c>
      <c r="F71" s="25" t="s">
        <v>41</v>
      </c>
    </row>
    <row r="72" spans="1:13">
      <c r="A72" s="6" t="s">
        <v>34</v>
      </c>
      <c r="B72" s="23">
        <v>10</v>
      </c>
      <c r="C72" s="23">
        <v>10</v>
      </c>
      <c r="D72" s="23">
        <v>20</v>
      </c>
      <c r="E72" s="23">
        <v>60</v>
      </c>
      <c r="F72" s="26">
        <v>10</v>
      </c>
    </row>
    <row r="73" spans="1:13">
      <c r="A73" s="6" t="s">
        <v>36</v>
      </c>
      <c r="B73" s="68">
        <v>-1.0000000000000001E-15</v>
      </c>
      <c r="C73" s="68">
        <v>-1.0000000000000001E-15</v>
      </c>
      <c r="D73" s="68">
        <v>-1.0000000000000001E-15</v>
      </c>
      <c r="E73" s="68">
        <v>-1.0000000000000001E-15</v>
      </c>
      <c r="F73" s="70">
        <v>-1.0000000000000001E-15</v>
      </c>
    </row>
    <row r="74" spans="1:13">
      <c r="A74" s="6" t="s">
        <v>35</v>
      </c>
      <c r="B74" s="13">
        <v>180</v>
      </c>
      <c r="C74" s="13">
        <v>120</v>
      </c>
      <c r="D74" s="13">
        <v>85</v>
      </c>
      <c r="E74" s="13">
        <v>65</v>
      </c>
      <c r="F74" s="27">
        <v>80</v>
      </c>
    </row>
    <row r="75" spans="1:13" ht="15.75" thickBot="1">
      <c r="A75" s="7" t="s">
        <v>27</v>
      </c>
      <c r="B75" s="39">
        <f>B73*B72</f>
        <v>-1.0000000000000002E-14</v>
      </c>
      <c r="C75" s="39">
        <f t="shared" ref="C75:F75" si="15">C73*C72</f>
        <v>-1.0000000000000002E-14</v>
      </c>
      <c r="D75" s="39">
        <f t="shared" si="15"/>
        <v>-2.0000000000000003E-14</v>
      </c>
      <c r="E75" s="39">
        <f t="shared" si="15"/>
        <v>-6.0000000000000009E-14</v>
      </c>
      <c r="F75" s="20">
        <f t="shared" si="15"/>
        <v>-1.0000000000000002E-14</v>
      </c>
    </row>
    <row r="77" spans="1:13" ht="21.75" thickBot="1">
      <c r="A77" s="2" t="s">
        <v>85</v>
      </c>
    </row>
    <row r="78" spans="1:13" ht="15.75" thickBot="1">
      <c r="A78" s="17" t="s">
        <v>87</v>
      </c>
      <c r="B78" s="159" t="s">
        <v>12</v>
      </c>
      <c r="C78" s="159"/>
      <c r="D78" s="159" t="s">
        <v>12</v>
      </c>
      <c r="E78" s="159"/>
      <c r="F78" s="159" t="s">
        <v>12</v>
      </c>
      <c r="G78" s="160"/>
      <c r="H78" s="151" t="s">
        <v>90</v>
      </c>
      <c r="I78" s="152"/>
      <c r="J78" s="152"/>
      <c r="K78" s="152"/>
      <c r="L78" s="152"/>
      <c r="M78" s="153"/>
    </row>
    <row r="79" spans="1:13">
      <c r="A79" s="6" t="s">
        <v>86</v>
      </c>
      <c r="B79" s="161">
        <v>1E-14</v>
      </c>
      <c r="C79" s="161"/>
      <c r="D79" s="161">
        <v>1E-14</v>
      </c>
      <c r="E79" s="161"/>
      <c r="F79" s="161">
        <v>1E-14</v>
      </c>
      <c r="G79" s="162"/>
    </row>
    <row r="80" spans="1:13" ht="15.75" thickBot="1">
      <c r="A80" s="7" t="s">
        <v>27</v>
      </c>
      <c r="B80" s="143">
        <f>B79</f>
        <v>1E-14</v>
      </c>
      <c r="C80" s="143"/>
      <c r="D80" s="143">
        <f t="shared" ref="D80" si="16">D79</f>
        <v>1E-14</v>
      </c>
      <c r="E80" s="143"/>
      <c r="F80" s="143">
        <f t="shared" ref="F80" si="17">F79</f>
        <v>1E-14</v>
      </c>
      <c r="G80" s="144"/>
    </row>
    <row r="81" spans="1:16">
      <c r="N81" s="101"/>
      <c r="O81" s="101"/>
      <c r="P81" s="101"/>
    </row>
    <row r="83" spans="1:16" ht="21.75" thickBot="1">
      <c r="A83" s="2" t="s">
        <v>42</v>
      </c>
    </row>
    <row r="84" spans="1:16">
      <c r="A84" s="1"/>
      <c r="B84" s="37" t="s">
        <v>43</v>
      </c>
      <c r="C84" s="37"/>
      <c r="D84" s="37" t="s">
        <v>44</v>
      </c>
      <c r="E84" s="38"/>
    </row>
    <row r="85" spans="1:16">
      <c r="A85" s="30" t="s">
        <v>13</v>
      </c>
      <c r="B85" s="98">
        <f>SUM(B20:M20)</f>
        <v>-6.8999999999999997E-9</v>
      </c>
      <c r="C85" s="98"/>
      <c r="D85" s="75">
        <f>B85*1.21</f>
        <v>-8.3489999999999992E-9</v>
      </c>
      <c r="E85" s="76"/>
    </row>
    <row r="86" spans="1:16">
      <c r="A86" s="42" t="s">
        <v>69</v>
      </c>
      <c r="B86" s="77">
        <f>B85/5</f>
        <v>-1.38E-9</v>
      </c>
      <c r="C86" s="78"/>
      <c r="D86" s="79">
        <f>B86*1.21</f>
        <v>-1.6698E-9</v>
      </c>
      <c r="E86" s="80"/>
    </row>
    <row r="87" spans="1:16">
      <c r="A87" s="30" t="s">
        <v>14</v>
      </c>
      <c r="B87" s="75">
        <f>SUM(B35:M35)</f>
        <v>-3.2400000000000003E-3</v>
      </c>
      <c r="C87" s="75"/>
      <c r="D87" s="75">
        <f>B87*1.21</f>
        <v>-3.9204000000000001E-3</v>
      </c>
      <c r="E87" s="76"/>
    </row>
    <row r="88" spans="1:16">
      <c r="A88" s="42" t="s">
        <v>69</v>
      </c>
      <c r="B88" s="77">
        <f>B87/5</f>
        <v>-6.4800000000000003E-4</v>
      </c>
      <c r="C88" s="78"/>
      <c r="D88" s="79">
        <f>B88*1.21</f>
        <v>-7.8408000000000004E-4</v>
      </c>
      <c r="E88" s="80"/>
    </row>
    <row r="89" spans="1:16">
      <c r="A89" s="30" t="s">
        <v>46</v>
      </c>
      <c r="B89" s="75">
        <f>SUM(B41:P41)+SUM(B48:M48)</f>
        <v>-1.9799999996200001E-3</v>
      </c>
      <c r="C89" s="75"/>
      <c r="D89" s="75">
        <f>B89*1.21</f>
        <v>-2.3957999995402003E-3</v>
      </c>
      <c r="E89" s="76"/>
    </row>
    <row r="90" spans="1:16">
      <c r="A90" s="28"/>
      <c r="B90" s="35"/>
      <c r="C90" s="35"/>
      <c r="D90" s="35"/>
      <c r="E90" s="29"/>
    </row>
    <row r="91" spans="1:16">
      <c r="A91" s="30" t="s">
        <v>68</v>
      </c>
      <c r="B91" s="75">
        <f>SUM(B58:M58)*5</f>
        <v>0</v>
      </c>
      <c r="C91" s="75"/>
      <c r="D91" s="75">
        <f t="shared" ref="D91:D96" si="18">B91*1.21</f>
        <v>0</v>
      </c>
      <c r="E91" s="76"/>
    </row>
    <row r="92" spans="1:16">
      <c r="A92" s="42" t="s">
        <v>70</v>
      </c>
      <c r="B92" s="95">
        <f>B91/5</f>
        <v>0</v>
      </c>
      <c r="C92" s="96"/>
      <c r="D92" s="95">
        <f t="shared" si="18"/>
        <v>0</v>
      </c>
      <c r="E92" s="97"/>
    </row>
    <row r="93" spans="1:16">
      <c r="A93" s="30" t="s">
        <v>89</v>
      </c>
      <c r="B93" s="75">
        <f>IF(B68="",0,(B68+G68)*5)</f>
        <v>0</v>
      </c>
      <c r="C93" s="75"/>
      <c r="D93" s="75">
        <f t="shared" si="18"/>
        <v>0</v>
      </c>
      <c r="E93" s="76"/>
      <c r="I93" t="s">
        <v>79</v>
      </c>
    </row>
    <row r="94" spans="1:16">
      <c r="A94" s="42" t="s">
        <v>96</v>
      </c>
      <c r="B94" s="95">
        <f>B93/5</f>
        <v>0</v>
      </c>
      <c r="C94" s="96"/>
      <c r="D94" s="95">
        <f t="shared" si="18"/>
        <v>0</v>
      </c>
      <c r="E94" s="97"/>
    </row>
    <row r="95" spans="1:16">
      <c r="A95" s="30" t="s">
        <v>32</v>
      </c>
      <c r="B95" s="75">
        <f>SUM(B75:F75)*5</f>
        <v>-5.5000000000000008E-13</v>
      </c>
      <c r="C95" s="75"/>
      <c r="D95" s="75">
        <f t="shared" si="18"/>
        <v>-6.6550000000000004E-13</v>
      </c>
      <c r="E95" s="76"/>
    </row>
    <row r="96" spans="1:16">
      <c r="A96" s="42" t="s">
        <v>71</v>
      </c>
      <c r="B96" s="145">
        <f>B95/5</f>
        <v>-1.1000000000000001E-13</v>
      </c>
      <c r="C96" s="146"/>
      <c r="D96" s="145">
        <f t="shared" si="18"/>
        <v>-1.3310000000000001E-13</v>
      </c>
      <c r="E96" s="147"/>
    </row>
    <row r="97" spans="1:5">
      <c r="A97" s="150" t="s">
        <v>85</v>
      </c>
      <c r="B97" s="75">
        <f>B98*5</f>
        <v>1.4999999999999999E-13</v>
      </c>
      <c r="C97" s="75"/>
      <c r="D97" s="75">
        <f>B97*1.21</f>
        <v>1.8149999999999998E-13</v>
      </c>
      <c r="E97" s="75"/>
    </row>
    <row r="98" spans="1:5">
      <c r="A98" s="42" t="s">
        <v>88</v>
      </c>
      <c r="B98" s="148">
        <f>SUM(B80:G80)</f>
        <v>2.9999999999999998E-14</v>
      </c>
      <c r="C98" s="148"/>
      <c r="D98" s="148">
        <f>B98*1.21</f>
        <v>3.6299999999999994E-14</v>
      </c>
      <c r="E98" s="149"/>
    </row>
    <row r="99" spans="1:5" ht="15.75" thickBot="1">
      <c r="A99" s="34" t="s">
        <v>80</v>
      </c>
      <c r="B99" s="127">
        <f>B85+B87+B89+B91+B93+B95+B97</f>
        <v>-5.2200069000200014E-3</v>
      </c>
      <c r="C99" s="127"/>
      <c r="D99" s="127">
        <f>D85+D87+D89+D91+D93+D95+D97</f>
        <v>-6.3162083490242004E-3</v>
      </c>
      <c r="E99" s="128"/>
    </row>
    <row r="100" spans="1:5" ht="15.75" thickBot="1"/>
    <row r="101" spans="1:5" ht="15.75" thickBot="1">
      <c r="A101" s="58" t="s">
        <v>82</v>
      </c>
      <c r="B101" s="129">
        <f>B86+B88+B92+B94+B96+B98</f>
        <v>-6.4800138008000007E-4</v>
      </c>
      <c r="C101" s="129"/>
      <c r="D101" s="129">
        <f>B101*1.21</f>
        <v>-7.8408166989680009E-4</v>
      </c>
      <c r="E101" s="130"/>
    </row>
    <row r="105" spans="1:5">
      <c r="A105" s="118" t="s">
        <v>81</v>
      </c>
      <c r="B105" s="119"/>
      <c r="C105" s="119"/>
      <c r="D105" s="119"/>
      <c r="E105" s="120"/>
    </row>
    <row r="106" spans="1:5">
      <c r="A106" s="121"/>
      <c r="B106" s="122"/>
      <c r="C106" s="122"/>
      <c r="D106" s="122"/>
      <c r="E106" s="123"/>
    </row>
    <row r="107" spans="1:5">
      <c r="A107" s="121"/>
      <c r="B107" s="122"/>
      <c r="C107" s="122"/>
      <c r="D107" s="122"/>
      <c r="E107" s="123"/>
    </row>
    <row r="108" spans="1:5">
      <c r="A108" s="121"/>
      <c r="B108" s="122"/>
      <c r="C108" s="122"/>
      <c r="D108" s="122"/>
      <c r="E108" s="123"/>
    </row>
    <row r="109" spans="1:5">
      <c r="A109" s="121"/>
      <c r="B109" s="122"/>
      <c r="C109" s="122"/>
      <c r="D109" s="122"/>
      <c r="E109" s="123"/>
    </row>
    <row r="110" spans="1:5">
      <c r="A110" s="121"/>
      <c r="B110" s="122"/>
      <c r="C110" s="122"/>
      <c r="D110" s="122"/>
      <c r="E110" s="123"/>
    </row>
    <row r="111" spans="1:5">
      <c r="A111" s="121"/>
      <c r="B111" s="122"/>
      <c r="C111" s="122"/>
      <c r="D111" s="122"/>
      <c r="E111" s="123"/>
    </row>
    <row r="112" spans="1:5">
      <c r="A112" s="121"/>
      <c r="B112" s="122"/>
      <c r="C112" s="122"/>
      <c r="D112" s="122"/>
      <c r="E112" s="123"/>
    </row>
    <row r="113" spans="1:5">
      <c r="A113" s="121"/>
      <c r="B113" s="122"/>
      <c r="C113" s="122"/>
      <c r="D113" s="122"/>
      <c r="E113" s="123"/>
    </row>
    <row r="114" spans="1:5">
      <c r="A114" s="121"/>
      <c r="B114" s="122"/>
      <c r="C114" s="122"/>
      <c r="D114" s="122"/>
      <c r="E114" s="123"/>
    </row>
    <row r="115" spans="1:5">
      <c r="A115" s="124"/>
      <c r="B115" s="125"/>
      <c r="C115" s="125"/>
      <c r="D115" s="125"/>
      <c r="E115" s="126"/>
    </row>
  </sheetData>
  <sheetProtection algorithmName="SHA-512" hashValue="8UdD0Xz9ZwxTD56cn3WN+9yXQeiLwOec6v5joDlVK9oPJ1ViXoslXyJYsN5tlrHseyd/e4RneG3n3oUDFFSy+Q==" saltValue="rVKrmvUItjlcAdZSWcK9RA==" spinCount="100000" sheet="1" objects="1" scenarios="1"/>
  <mergeCells count="186">
    <mergeCell ref="D64:F64"/>
    <mergeCell ref="B97:C97"/>
    <mergeCell ref="D97:E97"/>
    <mergeCell ref="B98:C98"/>
    <mergeCell ref="D98:E98"/>
    <mergeCell ref="H78:M78"/>
    <mergeCell ref="D65:F65"/>
    <mergeCell ref="D66:F66"/>
    <mergeCell ref="D67:F67"/>
    <mergeCell ref="D68:F68"/>
    <mergeCell ref="B78:C78"/>
    <mergeCell ref="B79:C79"/>
    <mergeCell ref="B80:C80"/>
    <mergeCell ref="D78:E78"/>
    <mergeCell ref="F78:G78"/>
    <mergeCell ref="D79:E79"/>
    <mergeCell ref="F79:G79"/>
    <mergeCell ref="D80:E80"/>
    <mergeCell ref="F80:G80"/>
    <mergeCell ref="A105:E115"/>
    <mergeCell ref="B99:C99"/>
    <mergeCell ref="D99:E99"/>
    <mergeCell ref="B101:C101"/>
    <mergeCell ref="D101:E101"/>
    <mergeCell ref="H58:J58"/>
    <mergeCell ref="K52:M52"/>
    <mergeCell ref="K53:M53"/>
    <mergeCell ref="K54:M54"/>
    <mergeCell ref="K55:M55"/>
    <mergeCell ref="K56:M56"/>
    <mergeCell ref="K57:M57"/>
    <mergeCell ref="K58:M58"/>
    <mergeCell ref="B58:D58"/>
    <mergeCell ref="E52:G52"/>
    <mergeCell ref="E53:G53"/>
    <mergeCell ref="E54:G54"/>
    <mergeCell ref="E55:G55"/>
    <mergeCell ref="E56:G56"/>
    <mergeCell ref="E57:G57"/>
    <mergeCell ref="E58:G58"/>
    <mergeCell ref="B57:D57"/>
    <mergeCell ref="B52:D52"/>
    <mergeCell ref="B53:D53"/>
    <mergeCell ref="B54:D54"/>
    <mergeCell ref="H52:J52"/>
    <mergeCell ref="H53:J53"/>
    <mergeCell ref="H54:J54"/>
    <mergeCell ref="H55:J55"/>
    <mergeCell ref="H56:J56"/>
    <mergeCell ref="H57:J57"/>
    <mergeCell ref="E40:G40"/>
    <mergeCell ref="H40:J40"/>
    <mergeCell ref="B45:D45"/>
    <mergeCell ref="E45:G45"/>
    <mergeCell ref="H45:J45"/>
    <mergeCell ref="H47:J47"/>
    <mergeCell ref="B42:D42"/>
    <mergeCell ref="E42:G42"/>
    <mergeCell ref="H42:J42"/>
    <mergeCell ref="B44:D44"/>
    <mergeCell ref="B43:D43"/>
    <mergeCell ref="E43:G43"/>
    <mergeCell ref="E44:G44"/>
    <mergeCell ref="H43:J43"/>
    <mergeCell ref="H44:J44"/>
    <mergeCell ref="K39:M39"/>
    <mergeCell ref="K40:M40"/>
    <mergeCell ref="N40:P40"/>
    <mergeCell ref="B41:D41"/>
    <mergeCell ref="N41:P41"/>
    <mergeCell ref="K41:M41"/>
    <mergeCell ref="H41:J41"/>
    <mergeCell ref="E41:G41"/>
    <mergeCell ref="B38:D38"/>
    <mergeCell ref="E38:G38"/>
    <mergeCell ref="H38:J38"/>
    <mergeCell ref="K38:M38"/>
    <mergeCell ref="N38:P38"/>
    <mergeCell ref="N39:P39"/>
    <mergeCell ref="B40:D40"/>
    <mergeCell ref="B39:D39"/>
    <mergeCell ref="E39:G39"/>
    <mergeCell ref="H39:J39"/>
    <mergeCell ref="K20:M20"/>
    <mergeCell ref="B35:D35"/>
    <mergeCell ref="E35:G35"/>
    <mergeCell ref="H35:J35"/>
    <mergeCell ref="K35:M35"/>
    <mergeCell ref="B31:D31"/>
    <mergeCell ref="B27:D27"/>
    <mergeCell ref="B22:D22"/>
    <mergeCell ref="B23:D23"/>
    <mergeCell ref="E22:G22"/>
    <mergeCell ref="H22:J22"/>
    <mergeCell ref="K22:M22"/>
    <mergeCell ref="H20:J20"/>
    <mergeCell ref="E23:G23"/>
    <mergeCell ref="H23:J23"/>
    <mergeCell ref="K23:M23"/>
    <mergeCell ref="B21:D21"/>
    <mergeCell ref="E21:G21"/>
    <mergeCell ref="H21:J21"/>
    <mergeCell ref="K21:M21"/>
    <mergeCell ref="K12:M12"/>
    <mergeCell ref="K13:M13"/>
    <mergeCell ref="K14:M14"/>
    <mergeCell ref="K15:M15"/>
    <mergeCell ref="K16:M16"/>
    <mergeCell ref="K17:M17"/>
    <mergeCell ref="K18:M18"/>
    <mergeCell ref="K19:M19"/>
    <mergeCell ref="E12:G12"/>
    <mergeCell ref="E13:G13"/>
    <mergeCell ref="E14:G14"/>
    <mergeCell ref="E15:G15"/>
    <mergeCell ref="E16:G16"/>
    <mergeCell ref="H12:J12"/>
    <mergeCell ref="H13:J13"/>
    <mergeCell ref="H14:J14"/>
    <mergeCell ref="H15:J15"/>
    <mergeCell ref="H16:J16"/>
    <mergeCell ref="B12:D12"/>
    <mergeCell ref="B13:D13"/>
    <mergeCell ref="B14:D14"/>
    <mergeCell ref="B15:D15"/>
    <mergeCell ref="B16:D16"/>
    <mergeCell ref="E37:G37"/>
    <mergeCell ref="H37:J37"/>
    <mergeCell ref="K37:M37"/>
    <mergeCell ref="N81:P81"/>
    <mergeCell ref="B17:D17"/>
    <mergeCell ref="B18:D18"/>
    <mergeCell ref="B19:D19"/>
    <mergeCell ref="B20:D20"/>
    <mergeCell ref="B37:D37"/>
    <mergeCell ref="E18:G18"/>
    <mergeCell ref="E19:G19"/>
    <mergeCell ref="E20:G20"/>
    <mergeCell ref="H17:J17"/>
    <mergeCell ref="H18:J18"/>
    <mergeCell ref="E17:G17"/>
    <mergeCell ref="H19:J19"/>
    <mergeCell ref="A59:B59"/>
    <mergeCell ref="B47:D47"/>
    <mergeCell ref="E47:G47"/>
    <mergeCell ref="B92:C92"/>
    <mergeCell ref="B94:C94"/>
    <mergeCell ref="B96:C96"/>
    <mergeCell ref="D96:E96"/>
    <mergeCell ref="D94:E94"/>
    <mergeCell ref="D92:E92"/>
    <mergeCell ref="D86:E86"/>
    <mergeCell ref="B85:C85"/>
    <mergeCell ref="D85:E85"/>
    <mergeCell ref="B89:C89"/>
    <mergeCell ref="D89:E89"/>
    <mergeCell ref="B91:C91"/>
    <mergeCell ref="D91:E91"/>
    <mergeCell ref="B93:C93"/>
    <mergeCell ref="D93:E93"/>
    <mergeCell ref="B95:C95"/>
    <mergeCell ref="D95:E95"/>
    <mergeCell ref="K42:M42"/>
    <mergeCell ref="B87:C87"/>
    <mergeCell ref="D87:E87"/>
    <mergeCell ref="B88:C88"/>
    <mergeCell ref="D88:E88"/>
    <mergeCell ref="K47:M47"/>
    <mergeCell ref="B86:C86"/>
    <mergeCell ref="B48:D48"/>
    <mergeCell ref="E48:G48"/>
    <mergeCell ref="H48:J48"/>
    <mergeCell ref="K48:M48"/>
    <mergeCell ref="E51:G51"/>
    <mergeCell ref="H51:J51"/>
    <mergeCell ref="K51:M51"/>
    <mergeCell ref="B51:D51"/>
    <mergeCell ref="B46:D46"/>
    <mergeCell ref="E46:G46"/>
    <mergeCell ref="H46:J46"/>
    <mergeCell ref="K46:M46"/>
    <mergeCell ref="K45:M45"/>
    <mergeCell ref="K44:M44"/>
    <mergeCell ref="K43:M43"/>
    <mergeCell ref="B55:D55"/>
    <mergeCell ref="B56:D56"/>
  </mergeCells>
  <phoneticPr fontId="2" type="noConversion"/>
  <conditionalFormatting sqref="B18">
    <cfRule type="cellIs" dxfId="62" priority="1211" operator="lessThan">
      <formula>$T$45</formula>
    </cfRule>
    <cfRule type="cellIs" dxfId="61" priority="1212" operator="greaterThan">
      <formula>$B$19</formula>
    </cfRule>
    <cfRule type="cellIs" dxfId="60" priority="1213" operator="greaterThan">
      <formula>"B13"</formula>
    </cfRule>
  </conditionalFormatting>
  <conditionalFormatting sqref="B52 B55">
    <cfRule type="cellIs" dxfId="59" priority="40" operator="equal">
      <formula>0</formula>
    </cfRule>
  </conditionalFormatting>
  <conditionalFormatting sqref="B66">
    <cfRule type="cellIs" dxfId="58" priority="63" operator="lessThan">
      <formula>10</formula>
    </cfRule>
  </conditionalFormatting>
  <conditionalFormatting sqref="B73">
    <cfRule type="cellIs" dxfId="56" priority="1176" operator="greaterThan">
      <formula>$B$74</formula>
    </cfRule>
  </conditionalFormatting>
  <conditionalFormatting sqref="B43:D43">
    <cfRule type="cellIs" dxfId="55" priority="44" operator="lessThan">
      <formula>-0.0000001</formula>
    </cfRule>
    <cfRule type="cellIs" dxfId="54" priority="50" operator="greaterThan">
      <formula>$B$44</formula>
    </cfRule>
  </conditionalFormatting>
  <conditionalFormatting sqref="B46:D46">
    <cfRule type="cellIs" dxfId="53" priority="35" operator="greaterThan">
      <formula>$B$47</formula>
    </cfRule>
  </conditionalFormatting>
  <conditionalFormatting sqref="B18:M18">
    <cfRule type="cellIs" dxfId="51" priority="30" operator="lessThan">
      <formula>-0.001</formula>
    </cfRule>
    <cfRule type="cellIs" dxfId="50" priority="31" operator="equal">
      <formula>0</formula>
    </cfRule>
  </conditionalFormatting>
  <conditionalFormatting sqref="B45:M45">
    <cfRule type="cellIs" dxfId="49" priority="51" operator="greaterThan">
      <formula>0</formula>
    </cfRule>
  </conditionalFormatting>
  <conditionalFormatting sqref="B46:M46">
    <cfRule type="cellIs" dxfId="48" priority="36" operator="lessThan">
      <formula>0</formula>
    </cfRule>
  </conditionalFormatting>
  <conditionalFormatting sqref="B39:P39">
    <cfRule type="cellIs" dxfId="47" priority="52" operator="greaterThan">
      <formula>0</formula>
    </cfRule>
  </conditionalFormatting>
  <conditionalFormatting sqref="C28">
    <cfRule type="cellIs" dxfId="46" priority="25" operator="greaterThan">
      <formula>$B$28</formula>
    </cfRule>
  </conditionalFormatting>
  <conditionalFormatting sqref="C28:C30">
    <cfRule type="cellIs" dxfId="45" priority="26" operator="lessThan">
      <formula>-0.00001</formula>
    </cfRule>
  </conditionalFormatting>
  <conditionalFormatting sqref="C29">
    <cfRule type="cellIs" dxfId="44" priority="24" operator="greaterThan">
      <formula>$B$29</formula>
    </cfRule>
  </conditionalFormatting>
  <conditionalFormatting sqref="C30">
    <cfRule type="cellIs" dxfId="43" priority="23" operator="greaterThan">
      <formula>$B$30</formula>
    </cfRule>
  </conditionalFormatting>
  <conditionalFormatting sqref="C73">
    <cfRule type="cellIs" dxfId="42" priority="1178" operator="greaterThan">
      <formula>$C$74</formula>
    </cfRule>
  </conditionalFormatting>
  <conditionalFormatting sqref="D73">
    <cfRule type="cellIs" dxfId="41" priority="1180" operator="greaterThan">
      <formula>$D$74</formula>
    </cfRule>
  </conditionalFormatting>
  <conditionalFormatting sqref="E18">
    <cfRule type="cellIs" dxfId="40" priority="1220" operator="lessThan">
      <formula>$T$45</formula>
    </cfRule>
    <cfRule type="cellIs" dxfId="39" priority="1221" operator="greaterThan">
      <formula>$E$19</formula>
    </cfRule>
  </conditionalFormatting>
  <conditionalFormatting sqref="E52 E55">
    <cfRule type="cellIs" dxfId="38" priority="39" operator="equal">
      <formula>0</formula>
    </cfRule>
  </conditionalFormatting>
  <conditionalFormatting sqref="E73">
    <cfRule type="cellIs" dxfId="37" priority="1182" operator="greaterThan">
      <formula>$E$74</formula>
    </cfRule>
  </conditionalFormatting>
  <conditionalFormatting sqref="E43:G43">
    <cfRule type="cellIs" dxfId="36" priority="43" operator="lessThan">
      <formula>-0.00001</formula>
    </cfRule>
    <cfRule type="cellIs" dxfId="35" priority="49" operator="greaterThan">
      <formula>$E$44</formula>
    </cfRule>
  </conditionalFormatting>
  <conditionalFormatting sqref="E46:G46">
    <cfRule type="cellIs" dxfId="34" priority="34" operator="greaterThan">
      <formula>$E$47</formula>
    </cfRule>
  </conditionalFormatting>
  <conditionalFormatting sqref="F27">
    <cfRule type="cellIs" dxfId="33" priority="22" operator="greaterThan">
      <formula>$E$27</formula>
    </cfRule>
  </conditionalFormatting>
  <conditionalFormatting sqref="F27:F31 I27:I31 L27:L31 B65 B73:F73">
    <cfRule type="cellIs" dxfId="32" priority="1214" operator="lessThan">
      <formula>$T$45</formula>
    </cfRule>
  </conditionalFormatting>
  <conditionalFormatting sqref="F28">
    <cfRule type="cellIs" dxfId="31" priority="21" operator="greaterThan">
      <formula>$E$28</formula>
    </cfRule>
  </conditionalFormatting>
  <conditionalFormatting sqref="F29">
    <cfRule type="cellIs" dxfId="30" priority="20" operator="greaterThan">
      <formula>$E$29</formula>
    </cfRule>
  </conditionalFormatting>
  <conditionalFormatting sqref="F30">
    <cfRule type="cellIs" dxfId="29" priority="19" operator="greaterThan">
      <formula>$E$30</formula>
    </cfRule>
  </conditionalFormatting>
  <conditionalFormatting sqref="F31">
    <cfRule type="cellIs" dxfId="28" priority="18" operator="greaterThan">
      <formula>$E$31</formula>
    </cfRule>
  </conditionalFormatting>
  <conditionalFormatting sqref="F73">
    <cfRule type="cellIs" dxfId="27" priority="1184" operator="greaterThan">
      <formula>$F$74</formula>
    </cfRule>
  </conditionalFormatting>
  <conditionalFormatting sqref="H18">
    <cfRule type="cellIs" dxfId="26" priority="1222" operator="lessThan">
      <formula>$T$45</formula>
    </cfRule>
    <cfRule type="cellIs" dxfId="25" priority="1223" operator="greaterThan">
      <formula>$H$19</formula>
    </cfRule>
  </conditionalFormatting>
  <conditionalFormatting sqref="H52 H55">
    <cfRule type="cellIs" dxfId="24" priority="38" operator="equal">
      <formula>0</formula>
    </cfRule>
  </conditionalFormatting>
  <conditionalFormatting sqref="H43:J43">
    <cfRule type="cellIs" dxfId="23" priority="42" operator="lessThan">
      <formula>-0.0001</formula>
    </cfRule>
    <cfRule type="cellIs" dxfId="22" priority="48" operator="greaterThan">
      <formula>$H$44</formula>
    </cfRule>
  </conditionalFormatting>
  <conditionalFormatting sqref="H46:J46">
    <cfRule type="cellIs" dxfId="21" priority="33" operator="greaterThan">
      <formula>$H$47</formula>
    </cfRule>
  </conditionalFormatting>
  <conditionalFormatting sqref="I27">
    <cfRule type="cellIs" dxfId="20" priority="16" operator="greaterThan">
      <formula>$H$27</formula>
    </cfRule>
  </conditionalFormatting>
  <conditionalFormatting sqref="I28">
    <cfRule type="cellIs" dxfId="19" priority="15" operator="greaterThan">
      <formula>$H$28</formula>
    </cfRule>
  </conditionalFormatting>
  <conditionalFormatting sqref="I29">
    <cfRule type="cellIs" dxfId="18" priority="14" operator="greaterThan">
      <formula>$H$29</formula>
    </cfRule>
  </conditionalFormatting>
  <conditionalFormatting sqref="I30">
    <cfRule type="cellIs" dxfId="17" priority="13" operator="greaterThan">
      <formula>$H$30</formula>
    </cfRule>
  </conditionalFormatting>
  <conditionalFormatting sqref="I31">
    <cfRule type="cellIs" dxfId="16" priority="12" operator="greaterThan">
      <formula>$H$31</formula>
    </cfRule>
  </conditionalFormatting>
  <conditionalFormatting sqref="K18">
    <cfRule type="cellIs" dxfId="15" priority="1224" operator="lessThan">
      <formula>$T$45</formula>
    </cfRule>
    <cfRule type="cellIs" dxfId="14" priority="1225" operator="greaterThan">
      <formula>$K$19</formula>
    </cfRule>
  </conditionalFormatting>
  <conditionalFormatting sqref="K52 K55">
    <cfRule type="cellIs" dxfId="13" priority="37" operator="equal">
      <formula>0</formula>
    </cfRule>
  </conditionalFormatting>
  <conditionalFormatting sqref="K43:M43">
    <cfRule type="cellIs" dxfId="12" priority="41" operator="lessThan">
      <formula>-0.00001</formula>
    </cfRule>
    <cfRule type="cellIs" dxfId="11" priority="47" operator="greaterThan">
      <formula>$K$44</formula>
    </cfRule>
  </conditionalFormatting>
  <conditionalFormatting sqref="K46:M46">
    <cfRule type="cellIs" dxfId="10" priority="32" operator="greaterThan">
      <formula>$K$47</formula>
    </cfRule>
  </conditionalFormatting>
  <conditionalFormatting sqref="L27">
    <cfRule type="cellIs" dxfId="9" priority="11" operator="greaterThan">
      <formula>$K$27</formula>
    </cfRule>
  </conditionalFormatting>
  <conditionalFormatting sqref="L28">
    <cfRule type="cellIs" dxfId="8" priority="10" operator="greaterThan">
      <formula>$K$28</formula>
    </cfRule>
  </conditionalFormatting>
  <conditionalFormatting sqref="L29">
    <cfRule type="cellIs" dxfId="7" priority="9" operator="greaterThan">
      <formula>$K$29</formula>
    </cfRule>
  </conditionalFormatting>
  <conditionalFormatting sqref="L30">
    <cfRule type="cellIs" dxfId="6" priority="8" operator="greaterThan">
      <formula>$K$30</formula>
    </cfRule>
  </conditionalFormatting>
  <conditionalFormatting sqref="L31">
    <cfRule type="cellIs" dxfId="5" priority="7" operator="greaterThan">
      <formula>$K$31</formula>
    </cfRule>
  </conditionalFormatting>
  <conditionalFormatting sqref="B78:G78">
    <cfRule type="cellIs" dxfId="4" priority="6" operator="equal">
      <formula>"-"</formula>
    </cfRule>
  </conditionalFormatting>
  <conditionalFormatting sqref="B79:G79">
    <cfRule type="cellIs" dxfId="3" priority="4" operator="equal">
      <formula>0</formula>
    </cfRule>
    <cfRule type="cellIs" dxfId="2" priority="5" operator="lessThan">
      <formula>0.001</formula>
    </cfRule>
  </conditionalFormatting>
  <conditionalFormatting sqref="G66">
    <cfRule type="cellIs" dxfId="0" priority="2" operator="lessThan">
      <formula>0.001</formula>
    </cfRule>
    <cfRule type="cellIs" dxfId="1" priority="1" operator="greaterThan">
      <formula>$G$67</formula>
    </cfRule>
  </conditionalFormatting>
  <pageMargins left="0.7" right="0.7" top="0.75" bottom="0.75" header="0.3" footer="0.3"/>
  <pageSetup paperSize="9" scale="30" orientation="landscape" r:id="rId1"/>
  <rowBreaks count="1" manualBreakCount="1">
    <brk id="59" max="16383" man="1"/>
  </rowBreaks>
  <drawing r:id="rId2"/>
  <extLst>
    <ext xmlns:x14="http://schemas.microsoft.com/office/spreadsheetml/2009/9/main" uri="{78C0D931-6437-407d-A8EE-F0AAD7539E65}">
      <x14:conditionalFormattings>
        <x14:conditionalFormatting xmlns:xm="http://schemas.microsoft.com/office/excel/2006/main">
          <x14:cfRule type="containsText" priority="64" operator="containsText" id="{B877F621-2D66-4B52-BD8E-D1ED2FC07EE1}">
            <xm:f>NOT(ISERROR(SEARCH("-",B66)))</xm:f>
            <xm:f>"-"</xm:f>
            <x14:dxf>
              <font>
                <color rgb="FF9C0006"/>
              </font>
              <fill>
                <patternFill>
                  <bgColor rgb="FFFFC7CE"/>
                </patternFill>
              </fill>
            </x14:dxf>
          </x14:cfRule>
          <xm:sqref>B66</xm:sqref>
        </x14:conditionalFormatting>
        <x14:conditionalFormatting xmlns:xm="http://schemas.microsoft.com/office/excel/2006/main">
          <x14:cfRule type="containsText" priority="96" operator="containsText" id="{19F8538C-E467-4B82-AFE6-C706B9351FD8}">
            <xm:f>NOT(ISERROR(SEARCH("-",B16)))</xm:f>
            <xm:f>"-"</xm:f>
            <x14:dxf>
              <font>
                <color rgb="FF9C0006"/>
              </font>
              <fill>
                <patternFill>
                  <bgColor rgb="FFFFC7CE"/>
                </patternFill>
              </fill>
            </x14:dxf>
          </x14:cfRule>
          <xm:sqref>B16:M17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BLANCO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Thijmen Adelaars</dc:creator>
  <cp:lastModifiedBy>Thijmen Adelaars</cp:lastModifiedBy>
  <dcterms:created xsi:type="dcterms:W3CDTF">2024-06-14T17:06:29Z</dcterms:created>
  <dcterms:modified xsi:type="dcterms:W3CDTF">2024-07-13T18:14:49Z</dcterms:modified>
</cp:coreProperties>
</file>