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updateLinks="never"/>
  <mc:AlternateContent xmlns:mc="http://schemas.openxmlformats.org/markup-compatibility/2006">
    <mc:Choice Requires="x15">
      <x15ac:absPath xmlns:x15ac="http://schemas.microsoft.com/office/spreadsheetml/2010/11/ac" url="https://tilburg.sharepoint.com/sites/TB-PRC-Inkoop_Bedrijfsvoering/Gedeelde documenten/Aanbestedingsprocedures/Inhuur derden 2024-613-YA/Inhuur broker/03. Aanbestedingsstukken publicatie/Definitieve stukken voor publicatie/"/>
    </mc:Choice>
  </mc:AlternateContent>
  <xr:revisionPtr revIDLastSave="0" documentId="8_{240D8549-EFD5-4CB2-A07B-CEBBF9FF92B7}" xr6:coauthVersionLast="47" xr6:coauthVersionMax="47" xr10:uidLastSave="{00000000-0000-0000-0000-000000000000}"/>
  <bookViews>
    <workbookView xWindow="-108" yWindow="-108" windowWidth="23256" windowHeight="12456" tabRatio="753" activeTab="6" xr2:uid="{00000000-000D-0000-FFFF-FFFF00000000}"/>
  </bookViews>
  <sheets>
    <sheet name="Colofon 1" sheetId="15" r:id="rId1"/>
    <sheet name="2. Invulblad opslag " sheetId="17" r:id="rId2"/>
    <sheet name="3. Invulblad Doelpercentage" sheetId="25" r:id="rId3"/>
    <sheet name="4. Berekening inschrijfprijs" sheetId="18" r:id="rId4"/>
    <sheet name="5 RT en CDT" sheetId="34" r:id="rId5"/>
    <sheet name="6. Salaristabel" sheetId="28" r:id="rId6"/>
    <sheet name="7. Punten" sheetId="35" r:id="rId7"/>
  </sheets>
  <externalReferences>
    <externalReference r:id="rId8"/>
    <externalReference r:id="rId9"/>
    <externalReference r:id="rId10"/>
  </externalReferences>
  <definedNames>
    <definedName name="_______DAT1" localSheetId="1">#REF!</definedName>
    <definedName name="_______DAT1" localSheetId="2">#REF!</definedName>
    <definedName name="_______DAT1" localSheetId="3">#REF!</definedName>
    <definedName name="_______DAT1" localSheetId="0">#REF!</definedName>
    <definedName name="_______DAT1">#REF!</definedName>
    <definedName name="_______DAT10" localSheetId="1">#REF!</definedName>
    <definedName name="_______DAT10" localSheetId="2">#REF!</definedName>
    <definedName name="_______DAT10">#REF!</definedName>
    <definedName name="_______DAT11" localSheetId="1">#REF!</definedName>
    <definedName name="_______DAT11" localSheetId="2">#REF!</definedName>
    <definedName name="_______DAT11">#REF!</definedName>
    <definedName name="_______DAT12" localSheetId="1">#REF!</definedName>
    <definedName name="_______DAT12" localSheetId="2">#REF!</definedName>
    <definedName name="_______DAT12">#REF!</definedName>
    <definedName name="_______DAT13" localSheetId="1">#REF!</definedName>
    <definedName name="_______DAT13" localSheetId="2">#REF!</definedName>
    <definedName name="_______DAT13">#REF!</definedName>
    <definedName name="_______DAT14" localSheetId="1">#REF!</definedName>
    <definedName name="_______DAT14" localSheetId="2">#REF!</definedName>
    <definedName name="_______DAT14">#REF!</definedName>
    <definedName name="_______DAT15" localSheetId="1">#REF!</definedName>
    <definedName name="_______DAT15" localSheetId="2">#REF!</definedName>
    <definedName name="_______DAT15">#REF!</definedName>
    <definedName name="_______DAT16" localSheetId="1">#REF!</definedName>
    <definedName name="_______DAT16" localSheetId="2">#REF!</definedName>
    <definedName name="_______DAT16">#REF!</definedName>
    <definedName name="_______DAT17" localSheetId="1">#REF!</definedName>
    <definedName name="_______DAT17" localSheetId="2">#REF!</definedName>
    <definedName name="_______DAT17">#REF!</definedName>
    <definedName name="_______DAT18" localSheetId="1">#REF!</definedName>
    <definedName name="_______DAT18" localSheetId="2">#REF!</definedName>
    <definedName name="_______DAT18">#REF!</definedName>
    <definedName name="_______DAT19" localSheetId="1">#REF!</definedName>
    <definedName name="_______DAT19" localSheetId="2">#REF!</definedName>
    <definedName name="_______DAT19">#REF!</definedName>
    <definedName name="_______DAT2" localSheetId="1">#REF!</definedName>
    <definedName name="_______DAT2" localSheetId="2">#REF!</definedName>
    <definedName name="_______DAT2">#REF!</definedName>
    <definedName name="_______DAT20" localSheetId="1">#REF!</definedName>
    <definedName name="_______DAT20" localSheetId="2">#REF!</definedName>
    <definedName name="_______DAT20">#REF!</definedName>
    <definedName name="_______DAT21" localSheetId="1">#REF!</definedName>
    <definedName name="_______DAT21" localSheetId="2">#REF!</definedName>
    <definedName name="_______DAT21">#REF!</definedName>
    <definedName name="_______DAT22" localSheetId="1">#REF!</definedName>
    <definedName name="_______DAT22" localSheetId="2">#REF!</definedName>
    <definedName name="_______DAT22">#REF!</definedName>
    <definedName name="_______DAT3" localSheetId="1">#REF!</definedName>
    <definedName name="_______DAT3" localSheetId="2">#REF!</definedName>
    <definedName name="_______DAT3">#REF!</definedName>
    <definedName name="_______DAT4" localSheetId="1">#REF!</definedName>
    <definedName name="_______DAT4" localSheetId="2">#REF!</definedName>
    <definedName name="_______DAT4">#REF!</definedName>
    <definedName name="_______DAT5" localSheetId="1">#REF!</definedName>
    <definedName name="_______DAT5" localSheetId="2">#REF!</definedName>
    <definedName name="_______DAT5">#REF!</definedName>
    <definedName name="_______DAT6" localSheetId="1">#REF!</definedName>
    <definedName name="_______DAT6" localSheetId="2">#REF!</definedName>
    <definedName name="_______DAT6">#REF!</definedName>
    <definedName name="_______DAT7" localSheetId="1">#REF!</definedName>
    <definedName name="_______DAT7" localSheetId="2">#REF!</definedName>
    <definedName name="_______DAT7">#REF!</definedName>
    <definedName name="_______DAT8" localSheetId="1">#REF!</definedName>
    <definedName name="_______DAT8" localSheetId="2">#REF!</definedName>
    <definedName name="_______DAT8">#REF!</definedName>
    <definedName name="_______DAT9" localSheetId="1">#REF!</definedName>
    <definedName name="_______DAT9" localSheetId="2">#REF!</definedName>
    <definedName name="_______DAT9">#REF!</definedName>
    <definedName name="______DAT1" localSheetId="1">#REF!</definedName>
    <definedName name="______DAT1" localSheetId="2">#REF!</definedName>
    <definedName name="______DAT1">#REF!</definedName>
    <definedName name="______DAT10" localSheetId="1">#REF!</definedName>
    <definedName name="______DAT10" localSheetId="2">#REF!</definedName>
    <definedName name="______DAT10">#REF!</definedName>
    <definedName name="______DAT11" localSheetId="1">#REF!</definedName>
    <definedName name="______DAT11" localSheetId="2">#REF!</definedName>
    <definedName name="______DAT11">#REF!</definedName>
    <definedName name="______DAT12" localSheetId="1">#REF!</definedName>
    <definedName name="______DAT12" localSheetId="2">#REF!</definedName>
    <definedName name="______DAT12">#REF!</definedName>
    <definedName name="______DAT13" localSheetId="1">#REF!</definedName>
    <definedName name="______DAT13" localSheetId="2">#REF!</definedName>
    <definedName name="______DAT13">#REF!</definedName>
    <definedName name="______DAT14" localSheetId="1">#REF!</definedName>
    <definedName name="______DAT14" localSheetId="2">#REF!</definedName>
    <definedName name="______DAT14">#REF!</definedName>
    <definedName name="______DAT15" localSheetId="1">#REF!</definedName>
    <definedName name="______DAT15" localSheetId="2">#REF!</definedName>
    <definedName name="______DAT15">#REF!</definedName>
    <definedName name="______DAT16" localSheetId="1">#REF!</definedName>
    <definedName name="______DAT16" localSheetId="2">#REF!</definedName>
    <definedName name="______DAT16">#REF!</definedName>
    <definedName name="______DAT17" localSheetId="1">#REF!</definedName>
    <definedName name="______DAT17" localSheetId="2">#REF!</definedName>
    <definedName name="______DAT17">#REF!</definedName>
    <definedName name="______DAT18" localSheetId="1">#REF!</definedName>
    <definedName name="______DAT18" localSheetId="2">#REF!</definedName>
    <definedName name="______DAT18">#REF!</definedName>
    <definedName name="______DAT19" localSheetId="1">#REF!</definedName>
    <definedName name="______DAT19" localSheetId="2">#REF!</definedName>
    <definedName name="______DAT19">#REF!</definedName>
    <definedName name="______DAT2" localSheetId="1">#REF!</definedName>
    <definedName name="______DAT2" localSheetId="2">#REF!</definedName>
    <definedName name="______DAT2">#REF!</definedName>
    <definedName name="______DAT20" localSheetId="1">#REF!</definedName>
    <definedName name="______DAT20" localSheetId="2">#REF!</definedName>
    <definedName name="______DAT20">#REF!</definedName>
    <definedName name="______DAT21" localSheetId="1">#REF!</definedName>
    <definedName name="______DAT21" localSheetId="2">#REF!</definedName>
    <definedName name="______DAT21">#REF!</definedName>
    <definedName name="______DAT22" localSheetId="1">#REF!</definedName>
    <definedName name="______DAT22" localSheetId="2">#REF!</definedName>
    <definedName name="______DAT22">#REF!</definedName>
    <definedName name="______DAT3" localSheetId="1">#REF!</definedName>
    <definedName name="______DAT3" localSheetId="2">#REF!</definedName>
    <definedName name="______DAT3">#REF!</definedName>
    <definedName name="______DAT4" localSheetId="1">#REF!</definedName>
    <definedName name="______DAT4" localSheetId="2">#REF!</definedName>
    <definedName name="______DAT4">#REF!</definedName>
    <definedName name="______DAT5" localSheetId="1">#REF!</definedName>
    <definedName name="______DAT5" localSheetId="2">#REF!</definedName>
    <definedName name="______DAT5">#REF!</definedName>
    <definedName name="______DAT6" localSheetId="1">#REF!</definedName>
    <definedName name="______DAT6" localSheetId="2">#REF!</definedName>
    <definedName name="______DAT6">#REF!</definedName>
    <definedName name="______DAT7" localSheetId="1">#REF!</definedName>
    <definedName name="______DAT7" localSheetId="2">#REF!</definedName>
    <definedName name="______DAT7">#REF!</definedName>
    <definedName name="______DAT8" localSheetId="1">#REF!</definedName>
    <definedName name="______DAT8" localSheetId="2">#REF!</definedName>
    <definedName name="______DAT8">#REF!</definedName>
    <definedName name="______DAT9" localSheetId="1">#REF!</definedName>
    <definedName name="______DAT9" localSheetId="2">#REF!</definedName>
    <definedName name="______DAT9">#REF!</definedName>
    <definedName name="_____DAT1" localSheetId="1">#REF!</definedName>
    <definedName name="_____DAT1" localSheetId="2">#REF!</definedName>
    <definedName name="_____DAT1">#REF!</definedName>
    <definedName name="_____DAT10" localSheetId="1">#REF!</definedName>
    <definedName name="_____DAT10" localSheetId="2">#REF!</definedName>
    <definedName name="_____DAT10">#REF!</definedName>
    <definedName name="_____DAT11" localSheetId="1">#REF!</definedName>
    <definedName name="_____DAT11" localSheetId="2">#REF!</definedName>
    <definedName name="_____DAT11">#REF!</definedName>
    <definedName name="_____DAT12" localSheetId="1">#REF!</definedName>
    <definedName name="_____DAT12" localSheetId="2">#REF!</definedName>
    <definedName name="_____DAT12">#REF!</definedName>
    <definedName name="_____DAT13" localSheetId="1">#REF!</definedName>
    <definedName name="_____DAT13" localSheetId="2">#REF!</definedName>
    <definedName name="_____DAT13">#REF!</definedName>
    <definedName name="_____DAT14" localSheetId="1">#REF!</definedName>
    <definedName name="_____DAT14" localSheetId="2">#REF!</definedName>
    <definedName name="_____DAT14">#REF!</definedName>
    <definedName name="_____DAT15" localSheetId="1">#REF!</definedName>
    <definedName name="_____DAT15" localSheetId="2">#REF!</definedName>
    <definedName name="_____DAT15">#REF!</definedName>
    <definedName name="_____DAT16" localSheetId="1">#REF!</definedName>
    <definedName name="_____DAT16" localSheetId="2">#REF!</definedName>
    <definedName name="_____DAT16">#REF!</definedName>
    <definedName name="_____DAT17" localSheetId="1">#REF!</definedName>
    <definedName name="_____DAT17" localSheetId="2">#REF!</definedName>
    <definedName name="_____DAT17">#REF!</definedName>
    <definedName name="_____DAT18" localSheetId="1">#REF!</definedName>
    <definedName name="_____DAT18" localSheetId="2">#REF!</definedName>
    <definedName name="_____DAT18">#REF!</definedName>
    <definedName name="_____DAT19" localSheetId="1">#REF!</definedName>
    <definedName name="_____DAT19" localSheetId="2">#REF!</definedName>
    <definedName name="_____DAT19">#REF!</definedName>
    <definedName name="_____DAT2" localSheetId="1">#REF!</definedName>
    <definedName name="_____DAT2" localSheetId="2">#REF!</definedName>
    <definedName name="_____DAT2">#REF!</definedName>
    <definedName name="_____DAT20" localSheetId="1">#REF!</definedName>
    <definedName name="_____DAT20" localSheetId="2">#REF!</definedName>
    <definedName name="_____DAT20">#REF!</definedName>
    <definedName name="_____DAT21" localSheetId="1">#REF!</definedName>
    <definedName name="_____DAT21" localSheetId="2">#REF!</definedName>
    <definedName name="_____DAT21">#REF!</definedName>
    <definedName name="_____DAT22" localSheetId="1">#REF!</definedName>
    <definedName name="_____DAT22" localSheetId="2">#REF!</definedName>
    <definedName name="_____DAT22">#REF!</definedName>
    <definedName name="_____DAT3" localSheetId="1">#REF!</definedName>
    <definedName name="_____DAT3" localSheetId="2">#REF!</definedName>
    <definedName name="_____DAT3">#REF!</definedName>
    <definedName name="_____DAT4" localSheetId="1">#REF!</definedName>
    <definedName name="_____DAT4" localSheetId="2">#REF!</definedName>
    <definedName name="_____DAT4">#REF!</definedName>
    <definedName name="_____DAT5" localSheetId="1">#REF!</definedName>
    <definedName name="_____DAT5" localSheetId="2">#REF!</definedName>
    <definedName name="_____DAT5">#REF!</definedName>
    <definedName name="_____DAT6" localSheetId="1">#REF!</definedName>
    <definedName name="_____DAT6" localSheetId="2">#REF!</definedName>
    <definedName name="_____DAT6">#REF!</definedName>
    <definedName name="_____DAT7" localSheetId="1">#REF!</definedName>
    <definedName name="_____DAT7" localSheetId="2">#REF!</definedName>
    <definedName name="_____DAT7">#REF!</definedName>
    <definedName name="_____DAT8" localSheetId="1">#REF!</definedName>
    <definedName name="_____DAT8" localSheetId="2">#REF!</definedName>
    <definedName name="_____DAT8">#REF!</definedName>
    <definedName name="_____DAT9" localSheetId="1">#REF!</definedName>
    <definedName name="_____DAT9" localSheetId="2">#REF!</definedName>
    <definedName name="_____DAT9">#REF!</definedName>
    <definedName name="____DAT1" localSheetId="1">#REF!</definedName>
    <definedName name="____DAT1" localSheetId="2">#REF!</definedName>
    <definedName name="____DAT1">#REF!</definedName>
    <definedName name="____DAT10" localSheetId="1">#REF!</definedName>
    <definedName name="____DAT10" localSheetId="2">#REF!</definedName>
    <definedName name="____DAT10">#REF!</definedName>
    <definedName name="____DAT11" localSheetId="1">#REF!</definedName>
    <definedName name="____DAT11" localSheetId="2">#REF!</definedName>
    <definedName name="____DAT11">#REF!</definedName>
    <definedName name="____DAT12" localSheetId="1">#REF!</definedName>
    <definedName name="____DAT12" localSheetId="2">#REF!</definedName>
    <definedName name="____DAT12">#REF!</definedName>
    <definedName name="____DAT13" localSheetId="1">#REF!</definedName>
    <definedName name="____DAT13" localSheetId="2">#REF!</definedName>
    <definedName name="____DAT13">#REF!</definedName>
    <definedName name="____DAT14" localSheetId="1">#REF!</definedName>
    <definedName name="____DAT14" localSheetId="2">#REF!</definedName>
    <definedName name="____DAT14">#REF!</definedName>
    <definedName name="____DAT15" localSheetId="1">#REF!</definedName>
    <definedName name="____DAT15" localSheetId="2">#REF!</definedName>
    <definedName name="____DAT15">#REF!</definedName>
    <definedName name="____DAT16" localSheetId="1">#REF!</definedName>
    <definedName name="____DAT16" localSheetId="2">#REF!</definedName>
    <definedName name="____DAT16">#REF!</definedName>
    <definedName name="____DAT17" localSheetId="1">#REF!</definedName>
    <definedName name="____DAT17" localSheetId="2">#REF!</definedName>
    <definedName name="____DAT17">#REF!</definedName>
    <definedName name="____DAT18" localSheetId="1">#REF!</definedName>
    <definedName name="____DAT18" localSheetId="2">#REF!</definedName>
    <definedName name="____DAT18">#REF!</definedName>
    <definedName name="____DAT19" localSheetId="1">#REF!</definedName>
    <definedName name="____DAT19" localSheetId="2">#REF!</definedName>
    <definedName name="____DAT19">#REF!</definedName>
    <definedName name="____DAT2" localSheetId="1">#REF!</definedName>
    <definedName name="____DAT2" localSheetId="2">#REF!</definedName>
    <definedName name="____DAT2">#REF!</definedName>
    <definedName name="____DAT20" localSheetId="1">#REF!</definedName>
    <definedName name="____DAT20" localSheetId="2">#REF!</definedName>
    <definedName name="____DAT20">#REF!</definedName>
    <definedName name="____DAT21" localSheetId="1">#REF!</definedName>
    <definedName name="____DAT21" localSheetId="2">#REF!</definedName>
    <definedName name="____DAT21">#REF!</definedName>
    <definedName name="____DAT22" localSheetId="1">#REF!</definedName>
    <definedName name="____DAT22" localSheetId="2">#REF!</definedName>
    <definedName name="____DAT22">#REF!</definedName>
    <definedName name="____DAT3" localSheetId="1">#REF!</definedName>
    <definedName name="____DAT3" localSheetId="2">#REF!</definedName>
    <definedName name="____DAT3">#REF!</definedName>
    <definedName name="____DAT4" localSheetId="1">#REF!</definedName>
    <definedName name="____DAT4" localSheetId="2">#REF!</definedName>
    <definedName name="____DAT4">#REF!</definedName>
    <definedName name="____DAT5" localSheetId="1">#REF!</definedName>
    <definedName name="____DAT5" localSheetId="2">#REF!</definedName>
    <definedName name="____DAT5">#REF!</definedName>
    <definedName name="____DAT6" localSheetId="1">#REF!</definedName>
    <definedName name="____DAT6" localSheetId="2">#REF!</definedName>
    <definedName name="____DAT6">#REF!</definedName>
    <definedName name="____DAT7" localSheetId="1">#REF!</definedName>
    <definedName name="____DAT7" localSheetId="2">#REF!</definedName>
    <definedName name="____DAT7">#REF!</definedName>
    <definedName name="____DAT8" localSheetId="1">#REF!</definedName>
    <definedName name="____DAT8" localSheetId="2">#REF!</definedName>
    <definedName name="____DAT8">#REF!</definedName>
    <definedName name="____DAT9" localSheetId="1">#REF!</definedName>
    <definedName name="____DAT9" localSheetId="2">#REF!</definedName>
    <definedName name="____DAT9">#REF!</definedName>
    <definedName name="___DAT1" localSheetId="1">#REF!</definedName>
    <definedName name="___DAT1" localSheetId="2">#REF!</definedName>
    <definedName name="___DAT1">#REF!</definedName>
    <definedName name="___DAT10" localSheetId="1">#REF!</definedName>
    <definedName name="___DAT10" localSheetId="2">#REF!</definedName>
    <definedName name="___DAT10">#REF!</definedName>
    <definedName name="___DAT11" localSheetId="1">#REF!</definedName>
    <definedName name="___DAT11" localSheetId="2">#REF!</definedName>
    <definedName name="___DAT11">#REF!</definedName>
    <definedName name="___DAT12" localSheetId="1">#REF!</definedName>
    <definedName name="___DAT12" localSheetId="2">#REF!</definedName>
    <definedName name="___DAT12">#REF!</definedName>
    <definedName name="___DAT13" localSheetId="1">#REF!</definedName>
    <definedName name="___DAT13" localSheetId="2">#REF!</definedName>
    <definedName name="___DAT13">#REF!</definedName>
    <definedName name="___DAT14" localSheetId="1">#REF!</definedName>
    <definedName name="___DAT14" localSheetId="2">#REF!</definedName>
    <definedName name="___DAT14">#REF!</definedName>
    <definedName name="___DAT15" localSheetId="1">#REF!</definedName>
    <definedName name="___DAT15" localSheetId="2">#REF!</definedName>
    <definedName name="___DAT15">#REF!</definedName>
    <definedName name="___DAT16" localSheetId="1">#REF!</definedName>
    <definedName name="___DAT16" localSheetId="2">#REF!</definedName>
    <definedName name="___DAT16">#REF!</definedName>
    <definedName name="___DAT17" localSheetId="1">#REF!</definedName>
    <definedName name="___DAT17" localSheetId="2">#REF!</definedName>
    <definedName name="___DAT17">#REF!</definedName>
    <definedName name="___DAT18" localSheetId="1">#REF!</definedName>
    <definedName name="___DAT18" localSheetId="2">#REF!</definedName>
    <definedName name="___DAT18">#REF!</definedName>
    <definedName name="___DAT19" localSheetId="1">#REF!</definedName>
    <definedName name="___DAT19" localSheetId="2">#REF!</definedName>
    <definedName name="___DAT19">#REF!</definedName>
    <definedName name="___DAT2" localSheetId="1">#REF!</definedName>
    <definedName name="___DAT2" localSheetId="2">#REF!</definedName>
    <definedName name="___DAT2">#REF!</definedName>
    <definedName name="___DAT20" localSheetId="1">#REF!</definedName>
    <definedName name="___DAT20" localSheetId="2">#REF!</definedName>
    <definedName name="___DAT20">#REF!</definedName>
    <definedName name="___DAT21" localSheetId="1">#REF!</definedName>
    <definedName name="___DAT21" localSheetId="2">#REF!</definedName>
    <definedName name="___DAT21">#REF!</definedName>
    <definedName name="___DAT22" localSheetId="1">#REF!</definedName>
    <definedName name="___DAT22" localSheetId="2">#REF!</definedName>
    <definedName name="___DAT22">#REF!</definedName>
    <definedName name="___DAT3" localSheetId="1">#REF!</definedName>
    <definedName name="___DAT3" localSheetId="2">#REF!</definedName>
    <definedName name="___DAT3">#REF!</definedName>
    <definedName name="___DAT4" localSheetId="1">#REF!</definedName>
    <definedName name="___DAT4" localSheetId="2">#REF!</definedName>
    <definedName name="___DAT4">#REF!</definedName>
    <definedName name="___DAT5" localSheetId="1">#REF!</definedName>
    <definedName name="___DAT5" localSheetId="2">#REF!</definedName>
    <definedName name="___DAT5">#REF!</definedName>
    <definedName name="___DAT6" localSheetId="1">#REF!</definedName>
    <definedName name="___DAT6" localSheetId="2">#REF!</definedName>
    <definedName name="___DAT6">#REF!</definedName>
    <definedName name="___DAT7" localSheetId="1">#REF!</definedName>
    <definedName name="___DAT7" localSheetId="2">#REF!</definedName>
    <definedName name="___DAT7">#REF!</definedName>
    <definedName name="___DAT8" localSheetId="1">#REF!</definedName>
    <definedName name="___DAT8" localSheetId="2">#REF!</definedName>
    <definedName name="___DAT8">#REF!</definedName>
    <definedName name="___DAT9" localSheetId="1">#REF!</definedName>
    <definedName name="___DAT9" localSheetId="2">#REF!</definedName>
    <definedName name="___DAT9">#REF!</definedName>
    <definedName name="__DAT1" localSheetId="1">#REF!</definedName>
    <definedName name="__DAT1" localSheetId="2">#REF!</definedName>
    <definedName name="__DAT1">#REF!</definedName>
    <definedName name="__DAT10" localSheetId="1">#REF!</definedName>
    <definedName name="__DAT10" localSheetId="2">#REF!</definedName>
    <definedName name="__DAT10">#REF!</definedName>
    <definedName name="__DAT11" localSheetId="1">#REF!</definedName>
    <definedName name="__DAT11" localSheetId="2">#REF!</definedName>
    <definedName name="__DAT11">#REF!</definedName>
    <definedName name="__DAT12" localSheetId="1">#REF!</definedName>
    <definedName name="__DAT12" localSheetId="2">#REF!</definedName>
    <definedName name="__DAT12">#REF!</definedName>
    <definedName name="__DAT13" localSheetId="1">#REF!</definedName>
    <definedName name="__DAT13" localSheetId="2">#REF!</definedName>
    <definedName name="__DAT13">#REF!</definedName>
    <definedName name="__DAT14" localSheetId="1">#REF!</definedName>
    <definedName name="__DAT14" localSheetId="2">#REF!</definedName>
    <definedName name="__DAT14">#REF!</definedName>
    <definedName name="__DAT15" localSheetId="1">#REF!</definedName>
    <definedName name="__DAT15" localSheetId="2">#REF!</definedName>
    <definedName name="__DAT15">#REF!</definedName>
    <definedName name="__DAT16" localSheetId="1">#REF!</definedName>
    <definedName name="__DAT16" localSheetId="2">#REF!</definedName>
    <definedName name="__DAT16">#REF!</definedName>
    <definedName name="__DAT17" localSheetId="1">#REF!</definedName>
    <definedName name="__DAT17" localSheetId="2">#REF!</definedName>
    <definedName name="__DAT17">#REF!</definedName>
    <definedName name="__DAT18" localSheetId="1">#REF!</definedName>
    <definedName name="__DAT18" localSheetId="2">#REF!</definedName>
    <definedName name="__DAT18">#REF!</definedName>
    <definedName name="__DAT19" localSheetId="1">#REF!</definedName>
    <definedName name="__DAT19" localSheetId="2">#REF!</definedName>
    <definedName name="__DAT19">#REF!</definedName>
    <definedName name="__DAT2" localSheetId="1">#REF!</definedName>
    <definedName name="__DAT2" localSheetId="2">#REF!</definedName>
    <definedName name="__DAT2">#REF!</definedName>
    <definedName name="__DAT20" localSheetId="1">#REF!</definedName>
    <definedName name="__DAT20" localSheetId="2">#REF!</definedName>
    <definedName name="__DAT20">#REF!</definedName>
    <definedName name="__DAT21" localSheetId="1">#REF!</definedName>
    <definedName name="__DAT21" localSheetId="2">#REF!</definedName>
    <definedName name="__DAT21">#REF!</definedName>
    <definedName name="__DAT22" localSheetId="1">#REF!</definedName>
    <definedName name="__DAT22" localSheetId="2">#REF!</definedName>
    <definedName name="__DAT22">#REF!</definedName>
    <definedName name="__DAT3" localSheetId="1">#REF!</definedName>
    <definedName name="__DAT3" localSheetId="2">#REF!</definedName>
    <definedName name="__DAT3">#REF!</definedName>
    <definedName name="__DAT4" localSheetId="1">#REF!</definedName>
    <definedName name="__DAT4" localSheetId="2">#REF!</definedName>
    <definedName name="__DAT4">#REF!</definedName>
    <definedName name="__DAT5" localSheetId="1">#REF!</definedName>
    <definedName name="__DAT5" localSheetId="2">#REF!</definedName>
    <definedName name="__DAT5">#REF!</definedName>
    <definedName name="__DAT6" localSheetId="1">#REF!</definedName>
    <definedName name="__DAT6" localSheetId="2">#REF!</definedName>
    <definedName name="__DAT6">#REF!</definedName>
    <definedName name="__DAT7" localSheetId="1">#REF!</definedName>
    <definedName name="__DAT7" localSheetId="2">#REF!</definedName>
    <definedName name="__DAT7">#REF!</definedName>
    <definedName name="__DAT8" localSheetId="1">#REF!</definedName>
    <definedName name="__DAT8" localSheetId="2">#REF!</definedName>
    <definedName name="__DAT8">#REF!</definedName>
    <definedName name="__DAT9" localSheetId="1">#REF!</definedName>
    <definedName name="__DAT9" localSheetId="2">#REF!</definedName>
    <definedName name="__DAT9">#REF!</definedName>
    <definedName name="_DAT1" localSheetId="1">#REF!</definedName>
    <definedName name="_DAT1" localSheetId="2">#REF!</definedName>
    <definedName name="_DAT1">#REF!</definedName>
    <definedName name="_DAT10" localSheetId="1">#REF!</definedName>
    <definedName name="_DAT10" localSheetId="2">#REF!</definedName>
    <definedName name="_DAT10">#REF!</definedName>
    <definedName name="_DAT11" localSheetId="1">#REF!</definedName>
    <definedName name="_DAT11" localSheetId="2">#REF!</definedName>
    <definedName name="_DAT11">#REF!</definedName>
    <definedName name="_DAT12" localSheetId="1">#REF!</definedName>
    <definedName name="_DAT12" localSheetId="2">#REF!</definedName>
    <definedName name="_DAT12">#REF!</definedName>
    <definedName name="_DAT13" localSheetId="1">#REF!</definedName>
    <definedName name="_DAT13" localSheetId="2">#REF!</definedName>
    <definedName name="_DAT13">#REF!</definedName>
    <definedName name="_DAT14" localSheetId="1">#REF!</definedName>
    <definedName name="_DAT14" localSheetId="2">#REF!</definedName>
    <definedName name="_DAT14">#REF!</definedName>
    <definedName name="_DAT15" localSheetId="1">#REF!</definedName>
    <definedName name="_DAT15" localSheetId="2">#REF!</definedName>
    <definedName name="_DAT15">#REF!</definedName>
    <definedName name="_DAT16" localSheetId="1">#REF!</definedName>
    <definedName name="_DAT16" localSheetId="2">#REF!</definedName>
    <definedName name="_DAT16">#REF!</definedName>
    <definedName name="_DAT17" localSheetId="1">#REF!</definedName>
    <definedName name="_DAT17" localSheetId="2">#REF!</definedName>
    <definedName name="_DAT17">#REF!</definedName>
    <definedName name="_DAT18" localSheetId="1">#REF!</definedName>
    <definedName name="_DAT18" localSheetId="2">#REF!</definedName>
    <definedName name="_DAT18">#REF!</definedName>
    <definedName name="_DAT19" localSheetId="1">#REF!</definedName>
    <definedName name="_DAT19" localSheetId="2">#REF!</definedName>
    <definedName name="_DAT19">#REF!</definedName>
    <definedName name="_DAT2" localSheetId="1">#REF!</definedName>
    <definedName name="_DAT2" localSheetId="2">#REF!</definedName>
    <definedName name="_DAT2">#REF!</definedName>
    <definedName name="_DAT20" localSheetId="1">#REF!</definedName>
    <definedName name="_DAT20" localSheetId="2">#REF!</definedName>
    <definedName name="_DAT20">#REF!</definedName>
    <definedName name="_DAT21" localSheetId="1">#REF!</definedName>
    <definedName name="_DAT21" localSheetId="2">#REF!</definedName>
    <definedName name="_DAT21">#REF!</definedName>
    <definedName name="_DAT22" localSheetId="1">#REF!</definedName>
    <definedName name="_DAT22" localSheetId="2">#REF!</definedName>
    <definedName name="_DAT22">#REF!</definedName>
    <definedName name="_DAT3" localSheetId="1">#REF!</definedName>
    <definedName name="_DAT3" localSheetId="2">#REF!</definedName>
    <definedName name="_DAT3">#REF!</definedName>
    <definedName name="_DAT4" localSheetId="1">#REF!</definedName>
    <definedName name="_DAT4" localSheetId="2">#REF!</definedName>
    <definedName name="_DAT4">#REF!</definedName>
    <definedName name="_DAT5" localSheetId="1">#REF!</definedName>
    <definedName name="_DAT5" localSheetId="2">#REF!</definedName>
    <definedName name="_DAT5">#REF!</definedName>
    <definedName name="_DAT6" localSheetId="1">#REF!</definedName>
    <definedName name="_DAT6" localSheetId="2">#REF!</definedName>
    <definedName name="_DAT6">#REF!</definedName>
    <definedName name="_DAT7" localSheetId="1">#REF!</definedName>
    <definedName name="_DAT7" localSheetId="2">#REF!</definedName>
    <definedName name="_DAT7">#REF!</definedName>
    <definedName name="_DAT8" localSheetId="1">#REF!</definedName>
    <definedName name="_DAT8" localSheetId="2">#REF!</definedName>
    <definedName name="_DAT8">#REF!</definedName>
    <definedName name="_DAT9" localSheetId="1">#REF!</definedName>
    <definedName name="_DAT9" localSheetId="2">#REF!</definedName>
    <definedName name="_DAT9">#REF!</definedName>
    <definedName name="_Hlk509496684" localSheetId="0">'Colofon 1'!$E$368</definedName>
    <definedName name="_Ref300290537" localSheetId="0">'Colofon 1'!$E$207</definedName>
    <definedName name="_Ref300297289" localSheetId="0">'Colofon 1'!$E$319</definedName>
    <definedName name="_Ref527209689" localSheetId="0">'Colofon 1'!$E$70</definedName>
    <definedName name="_Ref527209713" localSheetId="0">'Colofon 1'!$E$71</definedName>
    <definedName name="_Ref527212027" localSheetId="0">'Colofon 1'!$E$26</definedName>
    <definedName name="_Ref527212058" localSheetId="0">'Colofon 1'!$E$45</definedName>
    <definedName name="_Ref527212079" localSheetId="0">'Colofon 1'!$E$52</definedName>
    <definedName name="_Ref527212102" localSheetId="0">'Colofon 1'!$E$69</definedName>
    <definedName name="_Ref527212123" localSheetId="0">'Colofon 1'!$E$79</definedName>
    <definedName name="_Ref527212178" localSheetId="0">'Colofon 1'!$E$124</definedName>
    <definedName name="_Ref527212216" localSheetId="0">'Colofon 1'!$E$140</definedName>
    <definedName name="_Ref527212304" localSheetId="0">'Colofon 1'!$E$184</definedName>
    <definedName name="_Ref527212424" localSheetId="0">'Colofon 1'!$E$266</definedName>
    <definedName name="_Ref527216086" localSheetId="0">'Colofon 1'!$E$374</definedName>
    <definedName name="_Ref527960825" localSheetId="0">'Colofon 1'!$E$244</definedName>
    <definedName name="_Toc300302676" localSheetId="0">'Colofon 1'!#REF!</definedName>
    <definedName name="_Toc300302679" localSheetId="0">'Colofon 1'!$E$5</definedName>
    <definedName name="_Toc300302680" localSheetId="0">'Colofon 1'!$E$6</definedName>
    <definedName name="_Toc300302684" localSheetId="0">'Colofon 1'!#REF!</definedName>
    <definedName name="_Toc300302689" localSheetId="0">'Colofon 1'!$E$19</definedName>
    <definedName name="_Toc300302730" localSheetId="0">'Colofon 1'!$E$51</definedName>
    <definedName name="_Toc300302731" localSheetId="0">'Colofon 1'!$E$163</definedName>
    <definedName name="_Toc300302739" localSheetId="0">'Colofon 1'!$E$171</definedName>
    <definedName name="_Toc300302771" localSheetId="0">'Colofon 1'!$E$44</definedName>
    <definedName name="_Toc300302809" localSheetId="0">'Colofon 1'!$E$189</definedName>
    <definedName name="_Toc300302821" localSheetId="0">'Colofon 1'!$E$190</definedName>
    <definedName name="_Toc300302836" localSheetId="0">'Colofon 1'!$E$263</definedName>
    <definedName name="_Toc300302847" localSheetId="0">'Colofon 1'!$E$275</definedName>
    <definedName name="_Toc300302860" localSheetId="0">'Colofon 1'!$E$243</definedName>
    <definedName name="_Toc300302867" localSheetId="0">'Colofon 1'!$E$214</definedName>
    <definedName name="_Toc300302868" localSheetId="0">'Colofon 1'!$E$258</definedName>
    <definedName name="_Toc300302886" localSheetId="0">'Colofon 1'!$E$294</definedName>
    <definedName name="_Toc300302914" localSheetId="0">'Colofon 1'!$E$302</definedName>
    <definedName name="_Toc300302916" localSheetId="0">'Colofon 1'!$E$306</definedName>
    <definedName name="_Toc300302919" localSheetId="0">'Colofon 1'!$E$309</definedName>
    <definedName name="_Toc300302935" localSheetId="0">'Colofon 1'!$E$312</definedName>
    <definedName name="_Toc300302985" localSheetId="0">'Colofon 1'!$E$338</definedName>
    <definedName name="_Toc300302993" localSheetId="0">'Colofon 1'!$E$362</definedName>
    <definedName name="_Toc300303471" localSheetId="0">'Colofon 1'!#REF!</definedName>
    <definedName name="_Toc300303483" localSheetId="0">'Colofon 1'!$E$8</definedName>
    <definedName name="_Toc300303498" localSheetId="0">'Colofon 1'!#REF!</definedName>
    <definedName name="_Toc300303504" localSheetId="0">'Colofon 1'!$E$5</definedName>
    <definedName name="_Toc300303515" localSheetId="0">'Colofon 1'!#REF!</definedName>
    <definedName name="_Toc300303537" localSheetId="0">'Colofon 1'!$E$216</definedName>
    <definedName name="_Toc300303574" localSheetId="0">'Colofon 1'!$E$181</definedName>
    <definedName name="_Toc300303661" localSheetId="0">'Colofon 1'!$E$192</definedName>
    <definedName name="_Toc300303682" localSheetId="0">'Colofon 1'!$E$277</definedName>
    <definedName name="_Toc300303688" localSheetId="0">'Colofon 1'!$E$278</definedName>
    <definedName name="_Toc300303695" localSheetId="0">'Colofon 1'!$E$246</definedName>
    <definedName name="_Toc300303706" localSheetId="0">'Colofon 1'!$E$288</definedName>
    <definedName name="_Toc300303708" localSheetId="0">'Colofon 1'!$E$289</definedName>
    <definedName name="_Toc300303715" localSheetId="0">'Colofon 1'!$E$290</definedName>
    <definedName name="_Toc300303721" localSheetId="0">'Colofon 1'!$E$295</definedName>
    <definedName name="_Toc300303727" localSheetId="0">'Colofon 1'!$E$300</definedName>
    <definedName name="_Toc300303729" localSheetId="0">'Colofon 1'!$E$301</definedName>
    <definedName name="_Toc300303743" localSheetId="0">'Colofon 1'!$E$320</definedName>
    <definedName name="_Toc300303745" localSheetId="0">'Colofon 1'!$E$321</definedName>
    <definedName name="_Toc300303770" localSheetId="0">'Colofon 1'!$E$314</definedName>
    <definedName name="_Toc300303772" localSheetId="0">'Colofon 1'!$E$315</definedName>
    <definedName name="_Toc300304665" localSheetId="0">'Colofon 1'!$E$170</definedName>
    <definedName name="_Toc300304678" localSheetId="0">'Colofon 1'!$E$182</definedName>
    <definedName name="_Toc300304688" localSheetId="0">'Colofon 1'!$E$187</definedName>
    <definedName name="_Toc300304702" localSheetId="0">'Colofon 1'!$E$268</definedName>
    <definedName name="_Toc300304712" localSheetId="0">'Colofon 1'!$E$287</definedName>
    <definedName name="_Toc300304714" localSheetId="0">'Colofon 1'!$E$292</definedName>
    <definedName name="_Toc300304725" localSheetId="0">'Colofon 1'!$E$298</definedName>
    <definedName name="_Toc300304727" localSheetId="0">'Colofon 1'!$E$308</definedName>
    <definedName name="_Toc336119413" localSheetId="0">'Colofon 1'!$E$215</definedName>
    <definedName name="_Toc336119414" localSheetId="0">'Colofon 1'!$E$265</definedName>
    <definedName name="_Toc336119416" localSheetId="0">'Colofon 1'!$E$274</definedName>
    <definedName name="_Toc336119433" localSheetId="0">'Colofon 1'!$E$363</definedName>
    <definedName name="_xlnm.Print_Area" localSheetId="1">'2. Invulblad opslag '!$A$1:$G$20</definedName>
    <definedName name="_xlnm.Print_Area" localSheetId="2">'3. Invulblad Doelpercentage'!$A$1:$P$38</definedName>
    <definedName name="_xlnm.Print_Area" localSheetId="3">'4. Berekening inschrijfprijs'!$A$1:$L$14</definedName>
    <definedName name="_xlnm.Print_Area" localSheetId="5">'6. Salaristabel'!#REF!</definedName>
    <definedName name="_xlnm.Print_Area" localSheetId="0">'Colofon 1'!$A$1:$F$23</definedName>
    <definedName name="Contract">#REF!</definedName>
    <definedName name="contractvormen" localSheetId="1">#REF!</definedName>
    <definedName name="contractvormen" localSheetId="2">#REF!</definedName>
    <definedName name="contractvormen" localSheetId="3">#REF!</definedName>
    <definedName name="contractvormen" localSheetId="5">#REF!</definedName>
    <definedName name="contractvormen">#REF!</definedName>
    <definedName name="contractvormen2">#REF!</definedName>
    <definedName name="inkoopomzet_over_laatste_hele_jaar">[1]Brongegevens!$G$21</definedName>
    <definedName name="n?2_8_8\rat?1\str?10" localSheetId="1" hidden="1">[2]brongegevens!#REF!</definedName>
    <definedName name="n?2_8_8\rat?1\str?10" localSheetId="2" hidden="1">[2]brongegevens!#REF!</definedName>
    <definedName name="n?2_8_8\rat?1\str?10" hidden="1">[2]brongegevens!#REF!</definedName>
    <definedName name="nog" localSheetId="1">#REF!</definedName>
    <definedName name="nog" localSheetId="2">#REF!</definedName>
    <definedName name="nog" localSheetId="3">#REF!</definedName>
    <definedName name="nog" localSheetId="0">#REF!</definedName>
    <definedName name="nog">#REF!</definedName>
    <definedName name="TEST1" localSheetId="1">#REF!</definedName>
    <definedName name="TEST1" localSheetId="2">#REF!</definedName>
    <definedName name="TEST1">#REF!</definedName>
    <definedName name="TEST10" localSheetId="1">#REF!</definedName>
    <definedName name="TEST10" localSheetId="2">#REF!</definedName>
    <definedName name="TEST10">#REF!</definedName>
    <definedName name="TEST10000" localSheetId="1">#REF!</definedName>
    <definedName name="TEST10000" localSheetId="2">#REF!</definedName>
    <definedName name="TEST10000">#REF!</definedName>
    <definedName name="TEST11" localSheetId="1">#REF!</definedName>
    <definedName name="TEST11" localSheetId="2">#REF!</definedName>
    <definedName name="TEST11">#REF!</definedName>
    <definedName name="TEST2" localSheetId="1">#REF!</definedName>
    <definedName name="TEST2" localSheetId="2">#REF!</definedName>
    <definedName name="TEST2">#REF!</definedName>
    <definedName name="TEST3" localSheetId="1">#REF!</definedName>
    <definedName name="TEST3" localSheetId="2">#REF!</definedName>
    <definedName name="TEST3">#REF!</definedName>
    <definedName name="TEST365" localSheetId="1">#REF!</definedName>
    <definedName name="TEST365" localSheetId="2">#REF!</definedName>
    <definedName name="TEST365">#REF!</definedName>
    <definedName name="TEST4" localSheetId="1">#REF!</definedName>
    <definedName name="TEST4" localSheetId="2">#REF!</definedName>
    <definedName name="TEST4">#REF!</definedName>
    <definedName name="TEST5" localSheetId="1">#REF!</definedName>
    <definedName name="TEST5" localSheetId="2">#REF!</definedName>
    <definedName name="TEST5">#REF!</definedName>
    <definedName name="TEST6" localSheetId="1">#REF!</definedName>
    <definedName name="TEST6" localSheetId="2">#REF!</definedName>
    <definedName name="TEST6">#REF!</definedName>
    <definedName name="TEST7" localSheetId="1">#REF!</definedName>
    <definedName name="TEST7" localSheetId="2">#REF!</definedName>
    <definedName name="TEST7">#REF!</definedName>
    <definedName name="TEST8" localSheetId="1">#REF!</definedName>
    <definedName name="TEST8" localSheetId="2">#REF!</definedName>
    <definedName name="TEST8">#REF!</definedName>
    <definedName name="TEST9" localSheetId="1">#REF!</definedName>
    <definedName name="TEST9" localSheetId="2">#REF!</definedName>
    <definedName name="TEST9">#REF!</definedName>
    <definedName name="TESTHKEY" localSheetId="1">#REF!</definedName>
    <definedName name="TESTHKEY" localSheetId="2">#REF!</definedName>
    <definedName name="TESTHKEY">#REF!</definedName>
    <definedName name="TESTKEYS" localSheetId="1">#REF!</definedName>
    <definedName name="TESTKEYS" localSheetId="2">#REF!</definedName>
    <definedName name="TESTKEYS">#REF!</definedName>
    <definedName name="TESTVKEY" localSheetId="1">#REF!</definedName>
    <definedName name="TESTVKEY" localSheetId="2">#REF!</definedName>
    <definedName name="TESTVKEY">#REF!</definedName>
    <definedName name="weeks">[3]Sheet2!$B$4:$B$55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9" i="34" l="1"/>
  <c r="K249" i="34" s="1"/>
  <c r="C231" i="34"/>
  <c r="K231" i="34" s="1"/>
  <c r="C213" i="34"/>
  <c r="C195" i="34"/>
  <c r="K195" i="34" s="1"/>
  <c r="C177" i="34"/>
  <c r="S177" i="34" s="1"/>
  <c r="C159" i="34"/>
  <c r="K159" i="34" s="1"/>
  <c r="C141" i="34"/>
  <c r="C123" i="34"/>
  <c r="C105" i="34"/>
  <c r="K105" i="34" s="1"/>
  <c r="C87" i="34"/>
  <c r="K87" i="34" s="1"/>
  <c r="C69" i="34"/>
  <c r="C51" i="34"/>
  <c r="C33" i="34"/>
  <c r="K33" i="34" s="1"/>
  <c r="C15" i="34"/>
  <c r="L250" i="34"/>
  <c r="L232" i="34"/>
  <c r="L214" i="34"/>
  <c r="L196" i="34"/>
  <c r="L178" i="34"/>
  <c r="L160" i="34"/>
  <c r="L142" i="34"/>
  <c r="L124" i="34"/>
  <c r="L106" i="34"/>
  <c r="L88" i="34"/>
  <c r="L70" i="34"/>
  <c r="L52" i="34"/>
  <c r="L34" i="34"/>
  <c r="M34" i="34" s="1"/>
  <c r="N34" i="34" s="1"/>
  <c r="O34" i="34" s="1"/>
  <c r="P34" i="34" s="1"/>
  <c r="Q34" i="34" s="1"/>
  <c r="L16" i="34"/>
  <c r="Q16" i="34" s="1"/>
  <c r="G8" i="28"/>
  <c r="G11" i="28" s="1"/>
  <c r="G12" i="28" s="1"/>
  <c r="G15" i="28" s="1"/>
  <c r="F8" i="28"/>
  <c r="F11" i="28" s="1"/>
  <c r="F12" i="28" s="1"/>
  <c r="F15" i="28" s="1"/>
  <c r="E8" i="28"/>
  <c r="E11" i="28" s="1"/>
  <c r="E12" i="28" s="1"/>
  <c r="E15" i="28" s="1"/>
  <c r="D8" i="28"/>
  <c r="D11" i="28" s="1"/>
  <c r="D12" i="28" s="1"/>
  <c r="D15" i="28" s="1"/>
  <c r="C8" i="28"/>
  <c r="C11" i="28" s="1"/>
  <c r="C12" i="28" s="1"/>
  <c r="C15" i="28" s="1"/>
  <c r="H8" i="28"/>
  <c r="H11" i="28" s="1"/>
  <c r="H12" i="28" s="1"/>
  <c r="H15" i="28" s="1"/>
  <c r="L87" i="34"/>
  <c r="T87" i="34" s="1"/>
  <c r="S260" i="34"/>
  <c r="K260" i="34"/>
  <c r="S259" i="34"/>
  <c r="K259" i="34"/>
  <c r="S258" i="34"/>
  <c r="K258" i="34"/>
  <c r="S257" i="34"/>
  <c r="K257" i="34"/>
  <c r="S256" i="34"/>
  <c r="K256" i="34"/>
  <c r="S255" i="34"/>
  <c r="K255" i="34"/>
  <c r="S254" i="34"/>
  <c r="K254" i="34"/>
  <c r="S253" i="34"/>
  <c r="K253" i="34"/>
  <c r="S252" i="34"/>
  <c r="K252" i="34"/>
  <c r="S251" i="34"/>
  <c r="K251" i="34"/>
  <c r="S250" i="34"/>
  <c r="K250" i="34"/>
  <c r="P249" i="34"/>
  <c r="X249" i="34" s="1"/>
  <c r="N249" i="34"/>
  <c r="V249" i="34" s="1"/>
  <c r="L249" i="34"/>
  <c r="T249" i="34" s="1"/>
  <c r="S242" i="34"/>
  <c r="K242" i="34"/>
  <c r="S241" i="34"/>
  <c r="K241" i="34"/>
  <c r="S240" i="34"/>
  <c r="K240" i="34"/>
  <c r="S239" i="34"/>
  <c r="K239" i="34"/>
  <c r="S238" i="34"/>
  <c r="K238" i="34"/>
  <c r="S237" i="34"/>
  <c r="K237" i="34"/>
  <c r="S236" i="34"/>
  <c r="K236" i="34"/>
  <c r="S235" i="34"/>
  <c r="K235" i="34"/>
  <c r="S234" i="34"/>
  <c r="K234" i="34"/>
  <c r="S233" i="34"/>
  <c r="K233" i="34"/>
  <c r="S232" i="34"/>
  <c r="K232" i="34"/>
  <c r="P231" i="34"/>
  <c r="X231" i="34" s="1"/>
  <c r="N231" i="34"/>
  <c r="V231" i="34" s="1"/>
  <c r="L231" i="34"/>
  <c r="T231" i="34" s="1"/>
  <c r="S224" i="34"/>
  <c r="K224" i="34"/>
  <c r="S223" i="34"/>
  <c r="K223" i="34"/>
  <c r="S222" i="34"/>
  <c r="K222" i="34"/>
  <c r="S221" i="34"/>
  <c r="K221" i="34"/>
  <c r="S220" i="34"/>
  <c r="K220" i="34"/>
  <c r="S219" i="34"/>
  <c r="K219" i="34"/>
  <c r="S218" i="34"/>
  <c r="K218" i="34"/>
  <c r="S217" i="34"/>
  <c r="K217" i="34"/>
  <c r="S216" i="34"/>
  <c r="K216" i="34"/>
  <c r="S215" i="34"/>
  <c r="K215" i="34"/>
  <c r="S214" i="34"/>
  <c r="K214" i="34"/>
  <c r="P213" i="34"/>
  <c r="X213" i="34" s="1"/>
  <c r="N213" i="34"/>
  <c r="V213" i="34" s="1"/>
  <c r="L213" i="34"/>
  <c r="T213" i="34" s="1"/>
  <c r="S213" i="34"/>
  <c r="S206" i="34"/>
  <c r="K206" i="34"/>
  <c r="S205" i="34"/>
  <c r="K205" i="34"/>
  <c r="S204" i="34"/>
  <c r="K204" i="34"/>
  <c r="S203" i="34"/>
  <c r="K203" i="34"/>
  <c r="S202" i="34"/>
  <c r="K202" i="34"/>
  <c r="S201" i="34"/>
  <c r="K201" i="34"/>
  <c r="S200" i="34"/>
  <c r="K200" i="34"/>
  <c r="S199" i="34"/>
  <c r="K199" i="34"/>
  <c r="S198" i="34"/>
  <c r="K198" i="34"/>
  <c r="S197" i="34"/>
  <c r="K197" i="34"/>
  <c r="S196" i="34"/>
  <c r="K196" i="34"/>
  <c r="P195" i="34"/>
  <c r="X195" i="34" s="1"/>
  <c r="N195" i="34"/>
  <c r="V195" i="34" s="1"/>
  <c r="L195" i="34"/>
  <c r="T195" i="34" s="1"/>
  <c r="S188" i="34"/>
  <c r="K188" i="34"/>
  <c r="S187" i="34"/>
  <c r="K187" i="34"/>
  <c r="S186" i="34"/>
  <c r="K186" i="34"/>
  <c r="S185" i="34"/>
  <c r="K185" i="34"/>
  <c r="S184" i="34"/>
  <c r="K184" i="34"/>
  <c r="S183" i="34"/>
  <c r="K183" i="34"/>
  <c r="S182" i="34"/>
  <c r="K182" i="34"/>
  <c r="S181" i="34"/>
  <c r="K181" i="34"/>
  <c r="S180" i="34"/>
  <c r="K180" i="34"/>
  <c r="S179" i="34"/>
  <c r="K179" i="34"/>
  <c r="S178" i="34"/>
  <c r="K178" i="34"/>
  <c r="P177" i="34"/>
  <c r="X177" i="34" s="1"/>
  <c r="N177" i="34"/>
  <c r="V177" i="34" s="1"/>
  <c r="L177" i="34"/>
  <c r="T177" i="34" s="1"/>
  <c r="S170" i="34"/>
  <c r="K170" i="34"/>
  <c r="S169" i="34"/>
  <c r="K169" i="34"/>
  <c r="S168" i="34"/>
  <c r="K168" i="34"/>
  <c r="S167" i="34"/>
  <c r="K167" i="34"/>
  <c r="S166" i="34"/>
  <c r="K166" i="34"/>
  <c r="S165" i="34"/>
  <c r="K165" i="34"/>
  <c r="S164" i="34"/>
  <c r="K164" i="34"/>
  <c r="S163" i="34"/>
  <c r="K163" i="34"/>
  <c r="S162" i="34"/>
  <c r="K162" i="34"/>
  <c r="S161" i="34"/>
  <c r="K161" i="34"/>
  <c r="S160" i="34"/>
  <c r="K160" i="34"/>
  <c r="P159" i="34"/>
  <c r="X159" i="34" s="1"/>
  <c r="N159" i="34"/>
  <c r="V159" i="34" s="1"/>
  <c r="L159" i="34"/>
  <c r="T159" i="34" s="1"/>
  <c r="S152" i="34"/>
  <c r="K152" i="34"/>
  <c r="S151" i="34"/>
  <c r="K151" i="34"/>
  <c r="S150" i="34"/>
  <c r="K150" i="34"/>
  <c r="S149" i="34"/>
  <c r="K149" i="34"/>
  <c r="S148" i="34"/>
  <c r="K148" i="34"/>
  <c r="S147" i="34"/>
  <c r="K147" i="34"/>
  <c r="S146" i="34"/>
  <c r="K146" i="34"/>
  <c r="S145" i="34"/>
  <c r="K145" i="34"/>
  <c r="S144" i="34"/>
  <c r="K144" i="34"/>
  <c r="S143" i="34"/>
  <c r="K143" i="34"/>
  <c r="S142" i="34"/>
  <c r="K142" i="34"/>
  <c r="P141" i="34"/>
  <c r="X141" i="34" s="1"/>
  <c r="N141" i="34"/>
  <c r="V141" i="34" s="1"/>
  <c r="L141" i="34"/>
  <c r="T141" i="34" s="1"/>
  <c r="S141" i="34"/>
  <c r="S134" i="34"/>
  <c r="K134" i="34"/>
  <c r="S133" i="34"/>
  <c r="K133" i="34"/>
  <c r="S132" i="34"/>
  <c r="K132" i="34"/>
  <c r="S131" i="34"/>
  <c r="K131" i="34"/>
  <c r="S130" i="34"/>
  <c r="K130" i="34"/>
  <c r="S129" i="34"/>
  <c r="K129" i="34"/>
  <c r="S128" i="34"/>
  <c r="K128" i="34"/>
  <c r="S127" i="34"/>
  <c r="K127" i="34"/>
  <c r="S126" i="34"/>
  <c r="K126" i="34"/>
  <c r="S125" i="34"/>
  <c r="K125" i="34"/>
  <c r="S124" i="34"/>
  <c r="K124" i="34"/>
  <c r="P123" i="34"/>
  <c r="X123" i="34" s="1"/>
  <c r="N123" i="34"/>
  <c r="V123" i="34" s="1"/>
  <c r="L123" i="34"/>
  <c r="T123" i="34" s="1"/>
  <c r="S123" i="34"/>
  <c r="S116" i="34"/>
  <c r="K116" i="34"/>
  <c r="S115" i="34"/>
  <c r="K115" i="34"/>
  <c r="S114" i="34"/>
  <c r="K114" i="34"/>
  <c r="S113" i="34"/>
  <c r="K113" i="34"/>
  <c r="S112" i="34"/>
  <c r="K112" i="34"/>
  <c r="S111" i="34"/>
  <c r="K111" i="34"/>
  <c r="S110" i="34"/>
  <c r="K110" i="34"/>
  <c r="S109" i="34"/>
  <c r="K109" i="34"/>
  <c r="S108" i="34"/>
  <c r="K108" i="34"/>
  <c r="S107" i="34"/>
  <c r="K107" i="34"/>
  <c r="S106" i="34"/>
  <c r="K106" i="34"/>
  <c r="P105" i="34"/>
  <c r="X105" i="34" s="1"/>
  <c r="N105" i="34"/>
  <c r="V105" i="34" s="1"/>
  <c r="L105" i="34"/>
  <c r="T105" i="34" s="1"/>
  <c r="S98" i="34"/>
  <c r="K98" i="34"/>
  <c r="S97" i="34"/>
  <c r="K97" i="34"/>
  <c r="S96" i="34"/>
  <c r="K96" i="34"/>
  <c r="S95" i="34"/>
  <c r="K95" i="34"/>
  <c r="S94" i="34"/>
  <c r="K94" i="34"/>
  <c r="S93" i="34"/>
  <c r="K93" i="34"/>
  <c r="S92" i="34"/>
  <c r="K92" i="34"/>
  <c r="S91" i="34"/>
  <c r="K91" i="34"/>
  <c r="S90" i="34"/>
  <c r="K90" i="34"/>
  <c r="S89" i="34"/>
  <c r="K89" i="34"/>
  <c r="S88" i="34"/>
  <c r="K88" i="34"/>
  <c r="P87" i="34"/>
  <c r="X87" i="34" s="1"/>
  <c r="N87" i="34"/>
  <c r="V87" i="34" s="1"/>
  <c r="S80" i="34"/>
  <c r="K80" i="34"/>
  <c r="S79" i="34"/>
  <c r="K79" i="34"/>
  <c r="S78" i="34"/>
  <c r="K78" i="34"/>
  <c r="S77" i="34"/>
  <c r="K77" i="34"/>
  <c r="S76" i="34"/>
  <c r="K76" i="34"/>
  <c r="S75" i="34"/>
  <c r="K75" i="34"/>
  <c r="S74" i="34"/>
  <c r="K74" i="34"/>
  <c r="S73" i="34"/>
  <c r="K73" i="34"/>
  <c r="S72" i="34"/>
  <c r="K72" i="34"/>
  <c r="S71" i="34"/>
  <c r="K71" i="34"/>
  <c r="S70" i="34"/>
  <c r="K70" i="34"/>
  <c r="P69" i="34"/>
  <c r="X69" i="34" s="1"/>
  <c r="N69" i="34"/>
  <c r="V69" i="34" s="1"/>
  <c r="L69" i="34"/>
  <c r="T69" i="34" s="1"/>
  <c r="S69" i="34"/>
  <c r="S62" i="34"/>
  <c r="K62" i="34"/>
  <c r="S61" i="34"/>
  <c r="K61" i="34"/>
  <c r="S60" i="34"/>
  <c r="K60" i="34"/>
  <c r="S59" i="34"/>
  <c r="K59" i="34"/>
  <c r="S58" i="34"/>
  <c r="K58" i="34"/>
  <c r="S57" i="34"/>
  <c r="K57" i="34"/>
  <c r="S56" i="34"/>
  <c r="K56" i="34"/>
  <c r="S55" i="34"/>
  <c r="K55" i="34"/>
  <c r="S54" i="34"/>
  <c r="K54" i="34"/>
  <c r="S53" i="34"/>
  <c r="K53" i="34"/>
  <c r="S52" i="34"/>
  <c r="K52" i="34"/>
  <c r="P51" i="34"/>
  <c r="X51" i="34" s="1"/>
  <c r="N51" i="34"/>
  <c r="V51" i="34" s="1"/>
  <c r="L51" i="34"/>
  <c r="T51" i="34" s="1"/>
  <c r="K51" i="34"/>
  <c r="L33" i="34"/>
  <c r="T33" i="34" s="1"/>
  <c r="N33" i="34"/>
  <c r="V33" i="34" s="1"/>
  <c r="P33" i="34"/>
  <c r="X33" i="34" s="1"/>
  <c r="K34" i="34"/>
  <c r="S34" i="34"/>
  <c r="K35" i="34"/>
  <c r="S35" i="34"/>
  <c r="K36" i="34"/>
  <c r="S36" i="34"/>
  <c r="K37" i="34"/>
  <c r="S37" i="34"/>
  <c r="K38" i="34"/>
  <c r="S38" i="34"/>
  <c r="K39" i="34"/>
  <c r="S39" i="34"/>
  <c r="K40" i="34"/>
  <c r="S40" i="34"/>
  <c r="K41" i="34"/>
  <c r="S41" i="34"/>
  <c r="K42" i="34"/>
  <c r="S42" i="34"/>
  <c r="K43" i="34"/>
  <c r="S43" i="34"/>
  <c r="M214" i="34" l="1"/>
  <c r="N214" i="34" s="1"/>
  <c r="O214" i="34" s="1"/>
  <c r="P214" i="34" s="1"/>
  <c r="Q214" i="34" s="1"/>
  <c r="M16" i="34"/>
  <c r="N16" i="34"/>
  <c r="O16" i="34"/>
  <c r="P16" i="34"/>
  <c r="S249" i="34"/>
  <c r="S231" i="34"/>
  <c r="K213" i="34"/>
  <c r="T214" i="34"/>
  <c r="K177" i="34"/>
  <c r="S195" i="34"/>
  <c r="S159" i="34"/>
  <c r="K141" i="34"/>
  <c r="K123" i="34"/>
  <c r="S105" i="34"/>
  <c r="S87" i="34"/>
  <c r="K69" i="34"/>
  <c r="S51" i="34"/>
  <c r="S33" i="34"/>
  <c r="L215" i="34" l="1"/>
  <c r="L125" i="34"/>
  <c r="L126" i="34" s="1"/>
  <c r="L127" i="34" s="1"/>
  <c r="L128" i="34" s="1"/>
  <c r="L129" i="34" s="1"/>
  <c r="L130" i="34" s="1"/>
  <c r="L131" i="34" s="1"/>
  <c r="L132" i="34" s="1"/>
  <c r="L133" i="34" s="1"/>
  <c r="L134" i="34" s="1"/>
  <c r="T134" i="34" s="1"/>
  <c r="M124" i="34"/>
  <c r="N124" i="34" s="1"/>
  <c r="O124" i="34" s="1"/>
  <c r="P124" i="34" s="1"/>
  <c r="Q124" i="34" s="1"/>
  <c r="T124" i="34"/>
  <c r="M106" i="34"/>
  <c r="N106" i="34" s="1"/>
  <c r="O106" i="34" s="1"/>
  <c r="P106" i="34" s="1"/>
  <c r="Q106" i="34" s="1"/>
  <c r="S44" i="34"/>
  <c r="K44" i="34"/>
  <c r="S26" i="34"/>
  <c r="K26" i="34"/>
  <c r="S25" i="34"/>
  <c r="K25" i="34"/>
  <c r="K16" i="34"/>
  <c r="K17" i="34"/>
  <c r="K18" i="34"/>
  <c r="K19" i="34"/>
  <c r="K20" i="34"/>
  <c r="K21" i="34"/>
  <c r="K22" i="34"/>
  <c r="K23" i="34"/>
  <c r="K24" i="34"/>
  <c r="T132" i="34" l="1"/>
  <c r="T128" i="34"/>
  <c r="T129" i="34"/>
  <c r="T126" i="34"/>
  <c r="T125" i="34"/>
  <c r="T133" i="34"/>
  <c r="T127" i="34"/>
  <c r="T130" i="34"/>
  <c r="T131" i="34"/>
  <c r="L216" i="34"/>
  <c r="T215" i="34"/>
  <c r="M250" i="34"/>
  <c r="N250" i="34" s="1"/>
  <c r="O250" i="34" s="1"/>
  <c r="P250" i="34" s="1"/>
  <c r="Q250" i="34" s="1"/>
  <c r="M196" i="34"/>
  <c r="N196" i="34" s="1"/>
  <c r="O196" i="34" s="1"/>
  <c r="P196" i="34" s="1"/>
  <c r="Q196" i="34" s="1"/>
  <c r="M178" i="34"/>
  <c r="N178" i="34" s="1"/>
  <c r="O178" i="34" s="1"/>
  <c r="P178" i="34" s="1"/>
  <c r="Q178" i="34" s="1"/>
  <c r="M160" i="34"/>
  <c r="N160" i="34" s="1"/>
  <c r="O160" i="34" s="1"/>
  <c r="P160" i="34" s="1"/>
  <c r="Q160" i="34" s="1"/>
  <c r="M142" i="34"/>
  <c r="N142" i="34" s="1"/>
  <c r="O142" i="34" s="1"/>
  <c r="P142" i="34" s="1"/>
  <c r="Q142" i="34" s="1"/>
  <c r="M88" i="34"/>
  <c r="N88" i="34" s="1"/>
  <c r="O88" i="34" s="1"/>
  <c r="P88" i="34" s="1"/>
  <c r="Q88" i="34" s="1"/>
  <c r="M70" i="34"/>
  <c r="N70" i="34" s="1"/>
  <c r="O70" i="34" s="1"/>
  <c r="P70" i="34" s="1"/>
  <c r="Q70" i="34" s="1"/>
  <c r="M52" i="34"/>
  <c r="N52" i="34" s="1"/>
  <c r="O52" i="34" s="1"/>
  <c r="P52" i="34" s="1"/>
  <c r="Q52" i="34" s="1"/>
  <c r="L217" i="34" l="1"/>
  <c r="T216" i="34"/>
  <c r="U70" i="34"/>
  <c r="M71" i="34"/>
  <c r="L251" i="34"/>
  <c r="T250" i="34"/>
  <c r="L197" i="34"/>
  <c r="T196" i="34"/>
  <c r="L179" i="34"/>
  <c r="T178" i="34"/>
  <c r="L161" i="34"/>
  <c r="T160" i="34"/>
  <c r="L143" i="34"/>
  <c r="T142" i="34"/>
  <c r="L107" i="34"/>
  <c r="T106" i="34"/>
  <c r="L89" i="34"/>
  <c r="T88" i="34"/>
  <c r="L71" i="34"/>
  <c r="T70" i="34"/>
  <c r="L53" i="34"/>
  <c r="T52" i="34"/>
  <c r="L218" i="34" l="1"/>
  <c r="T217" i="34"/>
  <c r="M72" i="34"/>
  <c r="U71" i="34"/>
  <c r="L252" i="34"/>
  <c r="T251" i="34"/>
  <c r="L198" i="34"/>
  <c r="T197" i="34"/>
  <c r="L180" i="34"/>
  <c r="T179" i="34"/>
  <c r="L162" i="34"/>
  <c r="T161" i="34"/>
  <c r="L144" i="34"/>
  <c r="T143" i="34"/>
  <c r="L108" i="34"/>
  <c r="T107" i="34"/>
  <c r="L90" i="34"/>
  <c r="T89" i="34"/>
  <c r="L72" i="34"/>
  <c r="T71" i="34"/>
  <c r="L54" i="34"/>
  <c r="T53" i="34"/>
  <c r="T34" i="34"/>
  <c r="L35" i="34"/>
  <c r="L219" i="34" l="1"/>
  <c r="T218" i="34"/>
  <c r="M73" i="34"/>
  <c r="U72" i="34"/>
  <c r="M232" i="34"/>
  <c r="L253" i="34"/>
  <c r="T252" i="34"/>
  <c r="L199" i="34"/>
  <c r="T198" i="34"/>
  <c r="M197" i="34"/>
  <c r="U196" i="34"/>
  <c r="V196" i="34"/>
  <c r="N197" i="34"/>
  <c r="L181" i="34"/>
  <c r="T180" i="34"/>
  <c r="L163" i="34"/>
  <c r="T162" i="34"/>
  <c r="L145" i="34"/>
  <c r="T144" i="34"/>
  <c r="L109" i="34"/>
  <c r="T108" i="34"/>
  <c r="L91" i="34"/>
  <c r="T90" i="34"/>
  <c r="V70" i="34"/>
  <c r="N71" i="34"/>
  <c r="L73" i="34"/>
  <c r="T72" i="34"/>
  <c r="L55" i="34"/>
  <c r="T54" i="34"/>
  <c r="L36" i="34"/>
  <c r="T35" i="34"/>
  <c r="L17" i="34"/>
  <c r="L18" i="34" s="1"/>
  <c r="L19" i="34" s="1"/>
  <c r="L20" i="34" s="1"/>
  <c r="L21" i="34" s="1"/>
  <c r="L22" i="34" s="1"/>
  <c r="L23" i="34" s="1"/>
  <c r="L24" i="34" s="1"/>
  <c r="L25" i="34" s="1"/>
  <c r="N232" i="34" l="1"/>
  <c r="O232" i="34" s="1"/>
  <c r="P232" i="34" s="1"/>
  <c r="Q232" i="34" s="1"/>
  <c r="M233" i="34"/>
  <c r="U232" i="34"/>
  <c r="L220" i="34"/>
  <c r="T219" i="34"/>
  <c r="M74" i="34"/>
  <c r="U73" i="34"/>
  <c r="L233" i="34"/>
  <c r="T232" i="34"/>
  <c r="L254" i="34"/>
  <c r="T253" i="34"/>
  <c r="L200" i="34"/>
  <c r="T199" i="34"/>
  <c r="N198" i="34"/>
  <c r="V197" i="34"/>
  <c r="M198" i="34"/>
  <c r="U197" i="34"/>
  <c r="L182" i="34"/>
  <c r="T181" i="34"/>
  <c r="L164" i="34"/>
  <c r="T163" i="34"/>
  <c r="L146" i="34"/>
  <c r="T145" i="34"/>
  <c r="V124" i="34"/>
  <c r="N125" i="34"/>
  <c r="L110" i="34"/>
  <c r="T109" i="34"/>
  <c r="L92" i="34"/>
  <c r="T91" i="34"/>
  <c r="L74" i="34"/>
  <c r="T73" i="34"/>
  <c r="N72" i="34"/>
  <c r="V71" i="34"/>
  <c r="L56" i="34"/>
  <c r="T55" i="34"/>
  <c r="L37" i="34"/>
  <c r="T36" i="34"/>
  <c r="U34" i="34"/>
  <c r="M35" i="34"/>
  <c r="L26" i="34"/>
  <c r="T26" i="34" s="1"/>
  <c r="T25" i="34"/>
  <c r="M17" i="34"/>
  <c r="M18" i="34" s="1"/>
  <c r="M19" i="34" s="1"/>
  <c r="M20" i="34" s="1"/>
  <c r="M21" i="34" s="1"/>
  <c r="M22" i="34" s="1"/>
  <c r="M23" i="34" s="1"/>
  <c r="M24" i="34" s="1"/>
  <c r="M25" i="34" s="1"/>
  <c r="M234" i="34" l="1"/>
  <c r="U233" i="34"/>
  <c r="L221" i="34"/>
  <c r="T220" i="34"/>
  <c r="M75" i="34"/>
  <c r="U74" i="34"/>
  <c r="L234" i="34"/>
  <c r="T233" i="34"/>
  <c r="L255" i="34"/>
  <c r="T254" i="34"/>
  <c r="M215" i="34"/>
  <c r="U214" i="34"/>
  <c r="U250" i="34"/>
  <c r="M251" i="34"/>
  <c r="N233" i="34"/>
  <c r="V232" i="34"/>
  <c r="W196" i="34"/>
  <c r="O197" i="34"/>
  <c r="M199" i="34"/>
  <c r="U198" i="34"/>
  <c r="M179" i="34"/>
  <c r="U178" i="34"/>
  <c r="V198" i="34"/>
  <c r="N199" i="34"/>
  <c r="L201" i="34"/>
  <c r="T200" i="34"/>
  <c r="L183" i="34"/>
  <c r="T182" i="34"/>
  <c r="U160" i="34"/>
  <c r="M161" i="34"/>
  <c r="L165" i="34"/>
  <c r="T164" i="34"/>
  <c r="M143" i="34"/>
  <c r="U142" i="34"/>
  <c r="U124" i="34"/>
  <c r="M125" i="34"/>
  <c r="L147" i="34"/>
  <c r="T146" i="34"/>
  <c r="W124" i="34"/>
  <c r="O125" i="34"/>
  <c r="N126" i="34"/>
  <c r="V125" i="34"/>
  <c r="U106" i="34"/>
  <c r="M107" i="34"/>
  <c r="L111" i="34"/>
  <c r="T110" i="34"/>
  <c r="M89" i="34"/>
  <c r="U88" i="34"/>
  <c r="L93" i="34"/>
  <c r="T92" i="34"/>
  <c r="W70" i="34"/>
  <c r="O71" i="34"/>
  <c r="L75" i="34"/>
  <c r="T74" i="34"/>
  <c r="V72" i="34"/>
  <c r="N73" i="34"/>
  <c r="U52" i="34"/>
  <c r="M53" i="34"/>
  <c r="L57" i="34"/>
  <c r="T56" i="34"/>
  <c r="M36" i="34"/>
  <c r="U35" i="34"/>
  <c r="T37" i="34"/>
  <c r="L38" i="34"/>
  <c r="M26" i="34"/>
  <c r="U26" i="34" s="1"/>
  <c r="U25" i="34"/>
  <c r="N17" i="34"/>
  <c r="N18" i="34" s="1"/>
  <c r="N19" i="34" s="1"/>
  <c r="N20" i="34" s="1"/>
  <c r="N21" i="34" s="1"/>
  <c r="N22" i="34" s="1"/>
  <c r="N23" i="34" s="1"/>
  <c r="N24" i="34" s="1"/>
  <c r="N25" i="34" s="1"/>
  <c r="M235" i="34" l="1"/>
  <c r="U234" i="34"/>
  <c r="L222" i="34"/>
  <c r="T221" i="34"/>
  <c r="M76" i="34"/>
  <c r="U75" i="34"/>
  <c r="L235" i="34"/>
  <c r="T234" i="34"/>
  <c r="N251" i="34"/>
  <c r="V250" i="34"/>
  <c r="M252" i="34"/>
  <c r="U251" i="34"/>
  <c r="L256" i="34"/>
  <c r="T255" i="34"/>
  <c r="U215" i="34"/>
  <c r="M216" i="34"/>
  <c r="N215" i="34"/>
  <c r="V214" i="34"/>
  <c r="W232" i="34"/>
  <c r="O233" i="34"/>
  <c r="N234" i="34"/>
  <c r="V233" i="34"/>
  <c r="P197" i="34"/>
  <c r="X196" i="34"/>
  <c r="L202" i="34"/>
  <c r="T201" i="34"/>
  <c r="M200" i="34"/>
  <c r="U199" i="34"/>
  <c r="N200" i="34"/>
  <c r="V199" i="34"/>
  <c r="O198" i="34"/>
  <c r="W197" i="34"/>
  <c r="N179" i="34"/>
  <c r="V178" i="34"/>
  <c r="M180" i="34"/>
  <c r="U179" i="34"/>
  <c r="L184" i="34"/>
  <c r="T183" i="34"/>
  <c r="U161" i="34"/>
  <c r="M162" i="34"/>
  <c r="V160" i="34"/>
  <c r="N161" i="34"/>
  <c r="M144" i="34"/>
  <c r="U143" i="34"/>
  <c r="L166" i="34"/>
  <c r="T165" i="34"/>
  <c r="N143" i="34"/>
  <c r="V142" i="34"/>
  <c r="L148" i="34"/>
  <c r="T147" i="34"/>
  <c r="U125" i="34"/>
  <c r="M126" i="34"/>
  <c r="V126" i="34"/>
  <c r="N127" i="34"/>
  <c r="O126" i="34"/>
  <c r="W125" i="34"/>
  <c r="P125" i="34"/>
  <c r="X124" i="34"/>
  <c r="N107" i="34"/>
  <c r="V106" i="34"/>
  <c r="L112" i="34"/>
  <c r="T111" i="34"/>
  <c r="U107" i="34"/>
  <c r="M108" i="34"/>
  <c r="N89" i="34"/>
  <c r="V88" i="34"/>
  <c r="L94" i="34"/>
  <c r="T93" i="34"/>
  <c r="M90" i="34"/>
  <c r="U89" i="34"/>
  <c r="N74" i="34"/>
  <c r="V73" i="34"/>
  <c r="L76" i="34"/>
  <c r="T75" i="34"/>
  <c r="O72" i="34"/>
  <c r="W71" i="34"/>
  <c r="P71" i="34"/>
  <c r="X70" i="34"/>
  <c r="L58" i="34"/>
  <c r="T57" i="34"/>
  <c r="V52" i="34"/>
  <c r="N53" i="34"/>
  <c r="M54" i="34"/>
  <c r="U53" i="34"/>
  <c r="N35" i="34"/>
  <c r="V34" i="34"/>
  <c r="T38" i="34"/>
  <c r="L39" i="34"/>
  <c r="U36" i="34"/>
  <c r="M37" i="34"/>
  <c r="O17" i="34"/>
  <c r="O18" i="34" s="1"/>
  <c r="O19" i="34" s="1"/>
  <c r="O20" i="34" s="1"/>
  <c r="O21" i="34" s="1"/>
  <c r="O22" i="34" s="1"/>
  <c r="O23" i="34" s="1"/>
  <c r="O24" i="34" s="1"/>
  <c r="O25" i="34" s="1"/>
  <c r="N26" i="34"/>
  <c r="V26" i="34" s="1"/>
  <c r="V25" i="34"/>
  <c r="M236" i="34" l="1"/>
  <c r="U235" i="34"/>
  <c r="L223" i="34"/>
  <c r="T222" i="34"/>
  <c r="M77" i="34"/>
  <c r="U76" i="34"/>
  <c r="T235" i="34"/>
  <c r="L236" i="34"/>
  <c r="M217" i="34"/>
  <c r="U216" i="34"/>
  <c r="O215" i="34"/>
  <c r="W214" i="34"/>
  <c r="N216" i="34"/>
  <c r="V215" i="34"/>
  <c r="N252" i="34"/>
  <c r="V251" i="34"/>
  <c r="U252" i="34"/>
  <c r="M253" i="34"/>
  <c r="W250" i="34"/>
  <c r="O251" i="34"/>
  <c r="L257" i="34"/>
  <c r="T256" i="34"/>
  <c r="O234" i="34"/>
  <c r="W233" i="34"/>
  <c r="X232" i="34"/>
  <c r="P233" i="34"/>
  <c r="N235" i="34"/>
  <c r="V234" i="34"/>
  <c r="L203" i="34"/>
  <c r="T202" i="34"/>
  <c r="V200" i="34"/>
  <c r="N201" i="34"/>
  <c r="M181" i="34"/>
  <c r="U180" i="34"/>
  <c r="W178" i="34"/>
  <c r="O179" i="34"/>
  <c r="Q197" i="34"/>
  <c r="Y196" i="34"/>
  <c r="N180" i="34"/>
  <c r="V179" i="34"/>
  <c r="W198" i="34"/>
  <c r="O199" i="34"/>
  <c r="M201" i="34"/>
  <c r="U200" i="34"/>
  <c r="P198" i="34"/>
  <c r="X197" i="34"/>
  <c r="L185" i="34"/>
  <c r="T184" i="34"/>
  <c r="O143" i="34"/>
  <c r="W142" i="34"/>
  <c r="M145" i="34"/>
  <c r="U144" i="34"/>
  <c r="W160" i="34"/>
  <c r="O161" i="34"/>
  <c r="N162" i="34"/>
  <c r="V161" i="34"/>
  <c r="N144" i="34"/>
  <c r="V143" i="34"/>
  <c r="U162" i="34"/>
  <c r="M163" i="34"/>
  <c r="L167" i="34"/>
  <c r="T166" i="34"/>
  <c r="L149" i="34"/>
  <c r="T148" i="34"/>
  <c r="U126" i="34"/>
  <c r="M127" i="34"/>
  <c r="W126" i="34"/>
  <c r="O127" i="34"/>
  <c r="Q125" i="34"/>
  <c r="Y124" i="34"/>
  <c r="N128" i="34"/>
  <c r="V127" i="34"/>
  <c r="P126" i="34"/>
  <c r="X125" i="34"/>
  <c r="U108" i="34"/>
  <c r="M109" i="34"/>
  <c r="W106" i="34"/>
  <c r="O107" i="34"/>
  <c r="L113" i="34"/>
  <c r="T112" i="34"/>
  <c r="N108" i="34"/>
  <c r="V107" i="34"/>
  <c r="U90" i="34"/>
  <c r="M91" i="34"/>
  <c r="L95" i="34"/>
  <c r="T94" i="34"/>
  <c r="W88" i="34"/>
  <c r="O89" i="34"/>
  <c r="N90" i="34"/>
  <c r="V89" i="34"/>
  <c r="W72" i="34"/>
  <c r="O73" i="34"/>
  <c r="Q71" i="34"/>
  <c r="Y70" i="34"/>
  <c r="L77" i="34"/>
  <c r="T76" i="34"/>
  <c r="P72" i="34"/>
  <c r="X71" i="34"/>
  <c r="V74" i="34"/>
  <c r="N75" i="34"/>
  <c r="O53" i="34"/>
  <c r="W52" i="34"/>
  <c r="N54" i="34"/>
  <c r="V53" i="34"/>
  <c r="U54" i="34"/>
  <c r="M55" i="34"/>
  <c r="L59" i="34"/>
  <c r="T58" i="34"/>
  <c r="W34" i="34"/>
  <c r="O35" i="34"/>
  <c r="N36" i="34"/>
  <c r="V35" i="34"/>
  <c r="U37" i="34"/>
  <c r="M38" i="34"/>
  <c r="L40" i="34"/>
  <c r="T39" i="34"/>
  <c r="P17" i="34"/>
  <c r="P18" i="34" s="1"/>
  <c r="P19" i="34" s="1"/>
  <c r="P20" i="34" s="1"/>
  <c r="P21" i="34" s="1"/>
  <c r="P22" i="34" s="1"/>
  <c r="P23" i="34" s="1"/>
  <c r="P24" i="34" s="1"/>
  <c r="P25" i="34" s="1"/>
  <c r="O26" i="34"/>
  <c r="W26" i="34" s="1"/>
  <c r="W25" i="34"/>
  <c r="M237" i="34" l="1"/>
  <c r="U236" i="34"/>
  <c r="L224" i="34"/>
  <c r="T224" i="34" s="1"/>
  <c r="T223" i="34"/>
  <c r="M78" i="34"/>
  <c r="U77" i="34"/>
  <c r="L237" i="34"/>
  <c r="T236" i="34"/>
  <c r="L258" i="34"/>
  <c r="T257" i="34"/>
  <c r="P215" i="34"/>
  <c r="X214" i="34"/>
  <c r="U217" i="34"/>
  <c r="M218" i="34"/>
  <c r="M254" i="34"/>
  <c r="U253" i="34"/>
  <c r="O216" i="34"/>
  <c r="W215" i="34"/>
  <c r="O252" i="34"/>
  <c r="W251" i="34"/>
  <c r="N253" i="34"/>
  <c r="V252" i="34"/>
  <c r="P251" i="34"/>
  <c r="X250" i="34"/>
  <c r="V216" i="34"/>
  <c r="N217" i="34"/>
  <c r="N236" i="34"/>
  <c r="V235" i="34"/>
  <c r="Q233" i="34"/>
  <c r="Y232" i="34"/>
  <c r="P234" i="34"/>
  <c r="X233" i="34"/>
  <c r="W234" i="34"/>
  <c r="O235" i="34"/>
  <c r="N181" i="34"/>
  <c r="V180" i="34"/>
  <c r="P179" i="34"/>
  <c r="X178" i="34"/>
  <c r="M182" i="34"/>
  <c r="U181" i="34"/>
  <c r="N202" i="34"/>
  <c r="V201" i="34"/>
  <c r="P199" i="34"/>
  <c r="X198" i="34"/>
  <c r="Q198" i="34"/>
  <c r="Y197" i="34"/>
  <c r="M202" i="34"/>
  <c r="U201" i="34"/>
  <c r="O200" i="34"/>
  <c r="W199" i="34"/>
  <c r="O180" i="34"/>
  <c r="W179" i="34"/>
  <c r="L204" i="34"/>
  <c r="T203" i="34"/>
  <c r="L186" i="34"/>
  <c r="T185" i="34"/>
  <c r="P161" i="34"/>
  <c r="X160" i="34"/>
  <c r="V162" i="34"/>
  <c r="N163" i="34"/>
  <c r="V144" i="34"/>
  <c r="N145" i="34"/>
  <c r="U163" i="34"/>
  <c r="M164" i="34"/>
  <c r="O162" i="34"/>
  <c r="W161" i="34"/>
  <c r="M146" i="34"/>
  <c r="U145" i="34"/>
  <c r="L168" i="34"/>
  <c r="T167" i="34"/>
  <c r="O144" i="34"/>
  <c r="W143" i="34"/>
  <c r="P143" i="34"/>
  <c r="X142" i="34"/>
  <c r="M128" i="34"/>
  <c r="U127" i="34"/>
  <c r="L150" i="34"/>
  <c r="T149" i="34"/>
  <c r="V128" i="34"/>
  <c r="N129" i="34"/>
  <c r="Y125" i="34"/>
  <c r="Q126" i="34"/>
  <c r="O128" i="34"/>
  <c r="W127" i="34"/>
  <c r="P127" i="34"/>
  <c r="X126" i="34"/>
  <c r="L114" i="34"/>
  <c r="T113" i="34"/>
  <c r="P107" i="34"/>
  <c r="X106" i="34"/>
  <c r="O108" i="34"/>
  <c r="W107" i="34"/>
  <c r="N109" i="34"/>
  <c r="V108" i="34"/>
  <c r="U109" i="34"/>
  <c r="M110" i="34"/>
  <c r="N91" i="34"/>
  <c r="V90" i="34"/>
  <c r="L96" i="34"/>
  <c r="T95" i="34"/>
  <c r="P89" i="34"/>
  <c r="X88" i="34"/>
  <c r="O90" i="34"/>
  <c r="W89" i="34"/>
  <c r="M92" i="34"/>
  <c r="U91" i="34"/>
  <c r="O74" i="34"/>
  <c r="W73" i="34"/>
  <c r="N76" i="34"/>
  <c r="V75" i="34"/>
  <c r="P73" i="34"/>
  <c r="X72" i="34"/>
  <c r="L78" i="34"/>
  <c r="T77" i="34"/>
  <c r="Q72" i="34"/>
  <c r="Y71" i="34"/>
  <c r="O54" i="34"/>
  <c r="W53" i="34"/>
  <c r="V54" i="34"/>
  <c r="N55" i="34"/>
  <c r="L60" i="34"/>
  <c r="T59" i="34"/>
  <c r="P53" i="34"/>
  <c r="X52" i="34"/>
  <c r="M56" i="34"/>
  <c r="U55" i="34"/>
  <c r="P35" i="34"/>
  <c r="X34" i="34"/>
  <c r="O36" i="34"/>
  <c r="W35" i="34"/>
  <c r="N37" i="34"/>
  <c r="V36" i="34"/>
  <c r="M39" i="34"/>
  <c r="U38" i="34"/>
  <c r="L41" i="34"/>
  <c r="T40" i="34"/>
  <c r="Q17" i="34"/>
  <c r="Q18" i="34" s="1"/>
  <c r="Q19" i="34" s="1"/>
  <c r="Q20" i="34" s="1"/>
  <c r="Q21" i="34" s="1"/>
  <c r="Q22" i="34" s="1"/>
  <c r="Q23" i="34" s="1"/>
  <c r="Q24" i="34" s="1"/>
  <c r="Q25" i="34" s="1"/>
  <c r="P26" i="34"/>
  <c r="X26" i="34" s="1"/>
  <c r="X25" i="34"/>
  <c r="M238" i="34" l="1"/>
  <c r="U237" i="34"/>
  <c r="M79" i="34"/>
  <c r="U78" i="34"/>
  <c r="T237" i="34"/>
  <c r="L238" i="34"/>
  <c r="P252" i="34"/>
  <c r="X251" i="34"/>
  <c r="Y214" i="34"/>
  <c r="Q215" i="34"/>
  <c r="U254" i="34"/>
  <c r="M255" i="34"/>
  <c r="M219" i="34"/>
  <c r="U218" i="34"/>
  <c r="V217" i="34"/>
  <c r="N218" i="34"/>
  <c r="N254" i="34"/>
  <c r="V253" i="34"/>
  <c r="W252" i="34"/>
  <c r="O253" i="34"/>
  <c r="P216" i="34"/>
  <c r="X215" i="34"/>
  <c r="Q251" i="34"/>
  <c r="Y250" i="34"/>
  <c r="O217" i="34"/>
  <c r="W216" i="34"/>
  <c r="L259" i="34"/>
  <c r="T258" i="34"/>
  <c r="X234" i="34"/>
  <c r="P235" i="34"/>
  <c r="Q234" i="34"/>
  <c r="Y233" i="34"/>
  <c r="O236" i="34"/>
  <c r="W235" i="34"/>
  <c r="N237" i="34"/>
  <c r="V236" i="34"/>
  <c r="Q179" i="34"/>
  <c r="Y178" i="34"/>
  <c r="V202" i="34"/>
  <c r="N203" i="34"/>
  <c r="L205" i="34"/>
  <c r="T204" i="34"/>
  <c r="M203" i="34"/>
  <c r="U202" i="34"/>
  <c r="P180" i="34"/>
  <c r="X179" i="34"/>
  <c r="M183" i="34"/>
  <c r="U182" i="34"/>
  <c r="O181" i="34"/>
  <c r="W180" i="34"/>
  <c r="Q199" i="34"/>
  <c r="Y198" i="34"/>
  <c r="W200" i="34"/>
  <c r="O201" i="34"/>
  <c r="P200" i="34"/>
  <c r="X199" i="34"/>
  <c r="N182" i="34"/>
  <c r="V181" i="34"/>
  <c r="L187" i="34"/>
  <c r="T186" i="34"/>
  <c r="Y160" i="34"/>
  <c r="Q161" i="34"/>
  <c r="M147" i="34"/>
  <c r="U146" i="34"/>
  <c r="P144" i="34"/>
  <c r="X143" i="34"/>
  <c r="O163" i="34"/>
  <c r="W162" i="34"/>
  <c r="Y142" i="34"/>
  <c r="Q143" i="34"/>
  <c r="U164" i="34"/>
  <c r="M165" i="34"/>
  <c r="N164" i="34"/>
  <c r="V163" i="34"/>
  <c r="O145" i="34"/>
  <c r="W144" i="34"/>
  <c r="V145" i="34"/>
  <c r="N146" i="34"/>
  <c r="L169" i="34"/>
  <c r="T168" i="34"/>
  <c r="P162" i="34"/>
  <c r="X161" i="34"/>
  <c r="L151" i="34"/>
  <c r="T150" i="34"/>
  <c r="U128" i="34"/>
  <c r="M129" i="34"/>
  <c r="W128" i="34"/>
  <c r="O129" i="34"/>
  <c r="Q127" i="34"/>
  <c r="Y126" i="34"/>
  <c r="N130" i="34"/>
  <c r="V129" i="34"/>
  <c r="P128" i="34"/>
  <c r="X127" i="34"/>
  <c r="N110" i="34"/>
  <c r="V109" i="34"/>
  <c r="U110" i="34"/>
  <c r="M111" i="34"/>
  <c r="P108" i="34"/>
  <c r="X107" i="34"/>
  <c r="W108" i="34"/>
  <c r="O109" i="34"/>
  <c r="Y106" i="34"/>
  <c r="Q107" i="34"/>
  <c r="L115" i="34"/>
  <c r="T114" i="34"/>
  <c r="W90" i="34"/>
  <c r="O91" i="34"/>
  <c r="Q89" i="34"/>
  <c r="Y88" i="34"/>
  <c r="N92" i="34"/>
  <c r="V91" i="34"/>
  <c r="P90" i="34"/>
  <c r="X89" i="34"/>
  <c r="L97" i="34"/>
  <c r="T96" i="34"/>
  <c r="U92" i="34"/>
  <c r="M93" i="34"/>
  <c r="L79" i="34"/>
  <c r="T78" i="34"/>
  <c r="V76" i="34"/>
  <c r="N77" i="34"/>
  <c r="P74" i="34"/>
  <c r="X73" i="34"/>
  <c r="Q73" i="34"/>
  <c r="Y72" i="34"/>
  <c r="W74" i="34"/>
  <c r="O75" i="34"/>
  <c r="L61" i="34"/>
  <c r="T60" i="34"/>
  <c r="Q53" i="34"/>
  <c r="Y52" i="34"/>
  <c r="N56" i="34"/>
  <c r="V55" i="34"/>
  <c r="U56" i="34"/>
  <c r="M57" i="34"/>
  <c r="P54" i="34"/>
  <c r="X53" i="34"/>
  <c r="W54" i="34"/>
  <c r="O55" i="34"/>
  <c r="N38" i="34"/>
  <c r="V37" i="34"/>
  <c r="Y34" i="34"/>
  <c r="Q35" i="34"/>
  <c r="O37" i="34"/>
  <c r="W36" i="34"/>
  <c r="P36" i="34"/>
  <c r="X35" i="34"/>
  <c r="L42" i="34"/>
  <c r="T41" i="34"/>
  <c r="M40" i="34"/>
  <c r="U39" i="34"/>
  <c r="Q26" i="34"/>
  <c r="Y26" i="34" s="1"/>
  <c r="Y25" i="34"/>
  <c r="M239" i="34" l="1"/>
  <c r="U238" i="34"/>
  <c r="M80" i="34"/>
  <c r="U80" i="34" s="1"/>
  <c r="U79" i="34"/>
  <c r="L239" i="34"/>
  <c r="T238" i="34"/>
  <c r="P217" i="34"/>
  <c r="X216" i="34"/>
  <c r="M220" i="34"/>
  <c r="U219" i="34"/>
  <c r="O254" i="34"/>
  <c r="W253" i="34"/>
  <c r="M256" i="34"/>
  <c r="U255" i="34"/>
  <c r="L260" i="34"/>
  <c r="T260" i="34" s="1"/>
  <c r="T259" i="34"/>
  <c r="Y215" i="34"/>
  <c r="Q216" i="34"/>
  <c r="W217" i="34"/>
  <c r="O218" i="34"/>
  <c r="N255" i="34"/>
  <c r="V254" i="34"/>
  <c r="V218" i="34"/>
  <c r="N219" i="34"/>
  <c r="Y251" i="34"/>
  <c r="Q252" i="34"/>
  <c r="P253" i="34"/>
  <c r="X252" i="34"/>
  <c r="W236" i="34"/>
  <c r="O237" i="34"/>
  <c r="Q235" i="34"/>
  <c r="Y234" i="34"/>
  <c r="P236" i="34"/>
  <c r="X235" i="34"/>
  <c r="N238" i="34"/>
  <c r="V237" i="34"/>
  <c r="M204" i="34"/>
  <c r="U203" i="34"/>
  <c r="W181" i="34"/>
  <c r="O182" i="34"/>
  <c r="N204" i="34"/>
  <c r="V203" i="34"/>
  <c r="T205" i="34"/>
  <c r="L206" i="34"/>
  <c r="T206" i="34" s="1"/>
  <c r="P201" i="34"/>
  <c r="X200" i="34"/>
  <c r="M184" i="34"/>
  <c r="U183" i="34"/>
  <c r="O202" i="34"/>
  <c r="W201" i="34"/>
  <c r="Q200" i="34"/>
  <c r="Y199" i="34"/>
  <c r="V182" i="34"/>
  <c r="N183" i="34"/>
  <c r="P181" i="34"/>
  <c r="X180" i="34"/>
  <c r="Q180" i="34"/>
  <c r="Y179" i="34"/>
  <c r="L188" i="34"/>
  <c r="T188" i="34" s="1"/>
  <c r="T187" i="34"/>
  <c r="P163" i="34"/>
  <c r="X162" i="34"/>
  <c r="V164" i="34"/>
  <c r="N165" i="34"/>
  <c r="P145" i="34"/>
  <c r="X144" i="34"/>
  <c r="U165" i="34"/>
  <c r="M166" i="34"/>
  <c r="O164" i="34"/>
  <c r="W163" i="34"/>
  <c r="O146" i="34"/>
  <c r="W145" i="34"/>
  <c r="L170" i="34"/>
  <c r="T170" i="34" s="1"/>
  <c r="T169" i="34"/>
  <c r="V146" i="34"/>
  <c r="N147" i="34"/>
  <c r="Y143" i="34"/>
  <c r="Q144" i="34"/>
  <c r="Y161" i="34"/>
  <c r="Q162" i="34"/>
  <c r="M148" i="34"/>
  <c r="U147" i="34"/>
  <c r="L152" i="34"/>
  <c r="T152" i="34" s="1"/>
  <c r="T151" i="34"/>
  <c r="M130" i="34"/>
  <c r="U129" i="34"/>
  <c r="Y127" i="34"/>
  <c r="Q128" i="34"/>
  <c r="V130" i="34"/>
  <c r="N131" i="34"/>
  <c r="O130" i="34"/>
  <c r="W129" i="34"/>
  <c r="P129" i="34"/>
  <c r="X128" i="34"/>
  <c r="O110" i="34"/>
  <c r="W109" i="34"/>
  <c r="U111" i="34"/>
  <c r="M112" i="34"/>
  <c r="L116" i="34"/>
  <c r="T116" i="34" s="1"/>
  <c r="T115" i="34"/>
  <c r="P109" i="34"/>
  <c r="X108" i="34"/>
  <c r="Y107" i="34"/>
  <c r="Q108" i="34"/>
  <c r="N111" i="34"/>
  <c r="V110" i="34"/>
  <c r="M94" i="34"/>
  <c r="U93" i="34"/>
  <c r="P91" i="34"/>
  <c r="X90" i="34"/>
  <c r="N93" i="34"/>
  <c r="V92" i="34"/>
  <c r="Y89" i="34"/>
  <c r="Q90" i="34"/>
  <c r="O92" i="34"/>
  <c r="W91" i="34"/>
  <c r="L98" i="34"/>
  <c r="T98" i="34" s="1"/>
  <c r="T97" i="34"/>
  <c r="Q74" i="34"/>
  <c r="Y73" i="34"/>
  <c r="P75" i="34"/>
  <c r="X74" i="34"/>
  <c r="N78" i="34"/>
  <c r="V77" i="34"/>
  <c r="O76" i="34"/>
  <c r="W75" i="34"/>
  <c r="L80" i="34"/>
  <c r="T80" i="34" s="1"/>
  <c r="T79" i="34"/>
  <c r="M58" i="34"/>
  <c r="U57" i="34"/>
  <c r="V56" i="34"/>
  <c r="N57" i="34"/>
  <c r="O56" i="34"/>
  <c r="W55" i="34"/>
  <c r="Y53" i="34"/>
  <c r="Q54" i="34"/>
  <c r="P55" i="34"/>
  <c r="X54" i="34"/>
  <c r="L62" i="34"/>
  <c r="T62" i="34" s="1"/>
  <c r="T61" i="34"/>
  <c r="P37" i="34"/>
  <c r="X36" i="34"/>
  <c r="O38" i="34"/>
  <c r="W37" i="34"/>
  <c r="Q36" i="34"/>
  <c r="Y35" i="34"/>
  <c r="V38" i="34"/>
  <c r="N39" i="34"/>
  <c r="M41" i="34"/>
  <c r="U40" i="34"/>
  <c r="T42" i="34"/>
  <c r="L43" i="34"/>
  <c r="T43" i="34" s="1"/>
  <c r="M240" i="34" l="1"/>
  <c r="U239" i="34"/>
  <c r="T239" i="34"/>
  <c r="L240" i="34"/>
  <c r="N256" i="34"/>
  <c r="V255" i="34"/>
  <c r="U256" i="34"/>
  <c r="M257" i="34"/>
  <c r="P254" i="34"/>
  <c r="X253" i="34"/>
  <c r="M221" i="34"/>
  <c r="U220" i="34"/>
  <c r="W218" i="34"/>
  <c r="O219" i="34"/>
  <c r="W254" i="34"/>
  <c r="O255" i="34"/>
  <c r="Q253" i="34"/>
  <c r="Y252" i="34"/>
  <c r="Y216" i="34"/>
  <c r="Q217" i="34"/>
  <c r="N220" i="34"/>
  <c r="V219" i="34"/>
  <c r="P218" i="34"/>
  <c r="X217" i="34"/>
  <c r="X236" i="34"/>
  <c r="P237" i="34"/>
  <c r="Q236" i="34"/>
  <c r="Y235" i="34"/>
  <c r="O238" i="34"/>
  <c r="W237" i="34"/>
  <c r="N239" i="34"/>
  <c r="V238" i="34"/>
  <c r="Q201" i="34"/>
  <c r="Y200" i="34"/>
  <c r="O183" i="34"/>
  <c r="W182" i="34"/>
  <c r="W202" i="34"/>
  <c r="O203" i="34"/>
  <c r="P182" i="34"/>
  <c r="X181" i="34"/>
  <c r="M185" i="34"/>
  <c r="U184" i="34"/>
  <c r="Q181" i="34"/>
  <c r="Y180" i="34"/>
  <c r="V204" i="34"/>
  <c r="N205" i="34"/>
  <c r="N184" i="34"/>
  <c r="V183" i="34"/>
  <c r="P202" i="34"/>
  <c r="X201" i="34"/>
  <c r="M205" i="34"/>
  <c r="U204" i="34"/>
  <c r="N148" i="34"/>
  <c r="V147" i="34"/>
  <c r="U166" i="34"/>
  <c r="M167" i="34"/>
  <c r="M149" i="34"/>
  <c r="U148" i="34"/>
  <c r="P146" i="34"/>
  <c r="X145" i="34"/>
  <c r="Y162" i="34"/>
  <c r="Q163" i="34"/>
  <c r="N166" i="34"/>
  <c r="V165" i="34"/>
  <c r="W146" i="34"/>
  <c r="O147" i="34"/>
  <c r="Q145" i="34"/>
  <c r="Y144" i="34"/>
  <c r="W164" i="34"/>
  <c r="O165" i="34"/>
  <c r="P164" i="34"/>
  <c r="X163" i="34"/>
  <c r="U130" i="34"/>
  <c r="M131" i="34"/>
  <c r="W130" i="34"/>
  <c r="O131" i="34"/>
  <c r="N132" i="34"/>
  <c r="V131" i="34"/>
  <c r="Q129" i="34"/>
  <c r="Y128" i="34"/>
  <c r="P130" i="34"/>
  <c r="X129" i="34"/>
  <c r="P110" i="34"/>
  <c r="X109" i="34"/>
  <c r="U112" i="34"/>
  <c r="M113" i="34"/>
  <c r="N112" i="34"/>
  <c r="V111" i="34"/>
  <c r="Y108" i="34"/>
  <c r="Q109" i="34"/>
  <c r="W110" i="34"/>
  <c r="O111" i="34"/>
  <c r="Q91" i="34"/>
  <c r="Y90" i="34"/>
  <c r="P92" i="34"/>
  <c r="X91" i="34"/>
  <c r="V93" i="34"/>
  <c r="N94" i="34"/>
  <c r="W92" i="34"/>
  <c r="O93" i="34"/>
  <c r="M95" i="34"/>
  <c r="U94" i="34"/>
  <c r="W76" i="34"/>
  <c r="O77" i="34"/>
  <c r="V78" i="34"/>
  <c r="N79" i="34"/>
  <c r="P76" i="34"/>
  <c r="X75" i="34"/>
  <c r="Q75" i="34"/>
  <c r="Y74" i="34"/>
  <c r="Q55" i="34"/>
  <c r="Y54" i="34"/>
  <c r="W56" i="34"/>
  <c r="O57" i="34"/>
  <c r="N58" i="34"/>
  <c r="V57" i="34"/>
  <c r="P56" i="34"/>
  <c r="X55" i="34"/>
  <c r="U58" i="34"/>
  <c r="M59" i="34"/>
  <c r="N40" i="34"/>
  <c r="V39" i="34"/>
  <c r="Y36" i="34"/>
  <c r="Q37" i="34"/>
  <c r="W38" i="34"/>
  <c r="O39" i="34"/>
  <c r="X37" i="34"/>
  <c r="P38" i="34"/>
  <c r="U41" i="34"/>
  <c r="M42" i="34"/>
  <c r="M241" i="34" l="1"/>
  <c r="U240" i="34"/>
  <c r="L241" i="34"/>
  <c r="T240" i="34"/>
  <c r="Y217" i="34"/>
  <c r="Q218" i="34"/>
  <c r="Y253" i="34"/>
  <c r="Q254" i="34"/>
  <c r="P255" i="34"/>
  <c r="X254" i="34"/>
  <c r="U221" i="34"/>
  <c r="M222" i="34"/>
  <c r="O256" i="34"/>
  <c r="W255" i="34"/>
  <c r="M258" i="34"/>
  <c r="U257" i="34"/>
  <c r="P219" i="34"/>
  <c r="X218" i="34"/>
  <c r="O220" i="34"/>
  <c r="W219" i="34"/>
  <c r="V220" i="34"/>
  <c r="N221" i="34"/>
  <c r="N257" i="34"/>
  <c r="V256" i="34"/>
  <c r="Q237" i="34"/>
  <c r="Y236" i="34"/>
  <c r="W238" i="34"/>
  <c r="O239" i="34"/>
  <c r="P238" i="34"/>
  <c r="X237" i="34"/>
  <c r="N240" i="34"/>
  <c r="V239" i="34"/>
  <c r="N185" i="34"/>
  <c r="V184" i="34"/>
  <c r="X182" i="34"/>
  <c r="P183" i="34"/>
  <c r="N206" i="34"/>
  <c r="V206" i="34" s="1"/>
  <c r="V205" i="34"/>
  <c r="O204" i="34"/>
  <c r="W203" i="34"/>
  <c r="M206" i="34"/>
  <c r="U206" i="34" s="1"/>
  <c r="U205" i="34"/>
  <c r="Q182" i="34"/>
  <c r="Y181" i="34"/>
  <c r="O184" i="34"/>
  <c r="W183" i="34"/>
  <c r="P203" i="34"/>
  <c r="X202" i="34"/>
  <c r="M186" i="34"/>
  <c r="U185" i="34"/>
  <c r="Q202" i="34"/>
  <c r="Y201" i="34"/>
  <c r="Q146" i="34"/>
  <c r="Y145" i="34"/>
  <c r="M150" i="34"/>
  <c r="U149" i="34"/>
  <c r="M168" i="34"/>
  <c r="U167" i="34"/>
  <c r="O166" i="34"/>
  <c r="W165" i="34"/>
  <c r="P147" i="34"/>
  <c r="X146" i="34"/>
  <c r="O148" i="34"/>
  <c r="W147" i="34"/>
  <c r="P165" i="34"/>
  <c r="X164" i="34"/>
  <c r="V166" i="34"/>
  <c r="N167" i="34"/>
  <c r="Y163" i="34"/>
  <c r="Q164" i="34"/>
  <c r="N149" i="34"/>
  <c r="V148" i="34"/>
  <c r="M132" i="34"/>
  <c r="U131" i="34"/>
  <c r="Y129" i="34"/>
  <c r="Q130" i="34"/>
  <c r="V132" i="34"/>
  <c r="N133" i="34"/>
  <c r="O132" i="34"/>
  <c r="W131" i="34"/>
  <c r="P131" i="34"/>
  <c r="X130" i="34"/>
  <c r="Y109" i="34"/>
  <c r="Q110" i="34"/>
  <c r="N113" i="34"/>
  <c r="V112" i="34"/>
  <c r="U113" i="34"/>
  <c r="M114" i="34"/>
  <c r="O112" i="34"/>
  <c r="W111" i="34"/>
  <c r="P111" i="34"/>
  <c r="X110" i="34"/>
  <c r="P93" i="34"/>
  <c r="X92" i="34"/>
  <c r="M96" i="34"/>
  <c r="U95" i="34"/>
  <c r="O94" i="34"/>
  <c r="W93" i="34"/>
  <c r="N95" i="34"/>
  <c r="V94" i="34"/>
  <c r="Y91" i="34"/>
  <c r="Q92" i="34"/>
  <c r="Q76" i="34"/>
  <c r="Y75" i="34"/>
  <c r="P77" i="34"/>
  <c r="X76" i="34"/>
  <c r="N80" i="34"/>
  <c r="V80" i="34" s="1"/>
  <c r="V79" i="34"/>
  <c r="O78" i="34"/>
  <c r="W77" i="34"/>
  <c r="P57" i="34"/>
  <c r="X56" i="34"/>
  <c r="N59" i="34"/>
  <c r="V58" i="34"/>
  <c r="W57" i="34"/>
  <c r="O58" i="34"/>
  <c r="M60" i="34"/>
  <c r="U59" i="34"/>
  <c r="Y55" i="34"/>
  <c r="Q56" i="34"/>
  <c r="P39" i="34"/>
  <c r="X38" i="34"/>
  <c r="O40" i="34"/>
  <c r="W39" i="34"/>
  <c r="Y37" i="34"/>
  <c r="Q38" i="34"/>
  <c r="N41" i="34"/>
  <c r="V40" i="34"/>
  <c r="U42" i="34"/>
  <c r="M43" i="34"/>
  <c r="U43" i="34" s="1"/>
  <c r="M242" i="34" l="1"/>
  <c r="U242" i="34" s="1"/>
  <c r="U241" i="34"/>
  <c r="T241" i="34"/>
  <c r="L242" i="34"/>
  <c r="T242" i="34" s="1"/>
  <c r="P256" i="34"/>
  <c r="X255" i="34"/>
  <c r="X219" i="34"/>
  <c r="P220" i="34"/>
  <c r="Q255" i="34"/>
  <c r="Y254" i="34"/>
  <c r="M223" i="34"/>
  <c r="U222" i="34"/>
  <c r="W220" i="34"/>
  <c r="O221" i="34"/>
  <c r="N258" i="34"/>
  <c r="V257" i="34"/>
  <c r="U258" i="34"/>
  <c r="M259" i="34"/>
  <c r="N222" i="34"/>
  <c r="V221" i="34"/>
  <c r="Q219" i="34"/>
  <c r="Y218" i="34"/>
  <c r="W256" i="34"/>
  <c r="O257" i="34"/>
  <c r="N241" i="34"/>
  <c r="V240" i="34"/>
  <c r="X238" i="34"/>
  <c r="P239" i="34"/>
  <c r="O240" i="34"/>
  <c r="W239" i="34"/>
  <c r="Q238" i="34"/>
  <c r="Y237" i="34"/>
  <c r="P204" i="34"/>
  <c r="X203" i="34"/>
  <c r="W184" i="34"/>
  <c r="O185" i="34"/>
  <c r="W204" i="34"/>
  <c r="O205" i="34"/>
  <c r="X183" i="34"/>
  <c r="P184" i="34"/>
  <c r="Q203" i="34"/>
  <c r="Y202" i="34"/>
  <c r="Q183" i="34"/>
  <c r="Y182" i="34"/>
  <c r="M187" i="34"/>
  <c r="U186" i="34"/>
  <c r="N186" i="34"/>
  <c r="V185" i="34"/>
  <c r="W166" i="34"/>
  <c r="O167" i="34"/>
  <c r="N168" i="34"/>
  <c r="V167" i="34"/>
  <c r="P166" i="34"/>
  <c r="X165" i="34"/>
  <c r="U168" i="34"/>
  <c r="M169" i="34"/>
  <c r="V149" i="34"/>
  <c r="N150" i="34"/>
  <c r="W148" i="34"/>
  <c r="O149" i="34"/>
  <c r="M151" i="34"/>
  <c r="U150" i="34"/>
  <c r="Y164" i="34"/>
  <c r="Q165" i="34"/>
  <c r="P148" i="34"/>
  <c r="X147" i="34"/>
  <c r="Q147" i="34"/>
  <c r="Y146" i="34"/>
  <c r="U132" i="34"/>
  <c r="M133" i="34"/>
  <c r="W132" i="34"/>
  <c r="O133" i="34"/>
  <c r="N134" i="34"/>
  <c r="V134" i="34" s="1"/>
  <c r="V133" i="34"/>
  <c r="Q131" i="34"/>
  <c r="Y130" i="34"/>
  <c r="P132" i="34"/>
  <c r="X131" i="34"/>
  <c r="W112" i="34"/>
  <c r="O113" i="34"/>
  <c r="N114" i="34"/>
  <c r="V113" i="34"/>
  <c r="U114" i="34"/>
  <c r="M115" i="34"/>
  <c r="Y110" i="34"/>
  <c r="Q111" i="34"/>
  <c r="P112" i="34"/>
  <c r="X111" i="34"/>
  <c r="N96" i="34"/>
  <c r="V95" i="34"/>
  <c r="M97" i="34"/>
  <c r="U96" i="34"/>
  <c r="W94" i="34"/>
  <c r="O95" i="34"/>
  <c r="Q93" i="34"/>
  <c r="Y92" i="34"/>
  <c r="P94" i="34"/>
  <c r="X93" i="34"/>
  <c r="W78" i="34"/>
  <c r="O79" i="34"/>
  <c r="P78" i="34"/>
  <c r="X77" i="34"/>
  <c r="Q77" i="34"/>
  <c r="Y76" i="34"/>
  <c r="Q57" i="34"/>
  <c r="Y56" i="34"/>
  <c r="P58" i="34"/>
  <c r="X57" i="34"/>
  <c r="U60" i="34"/>
  <c r="M61" i="34"/>
  <c r="O59" i="34"/>
  <c r="W58" i="34"/>
  <c r="N60" i="34"/>
  <c r="V59" i="34"/>
  <c r="V41" i="34"/>
  <c r="N42" i="34"/>
  <c r="Q39" i="34"/>
  <c r="Y38" i="34"/>
  <c r="O41" i="34"/>
  <c r="W40" i="34"/>
  <c r="P40" i="34"/>
  <c r="X39" i="34"/>
  <c r="Y255" i="34" l="1"/>
  <c r="Q256" i="34"/>
  <c r="O258" i="34"/>
  <c r="W257" i="34"/>
  <c r="P221" i="34"/>
  <c r="X220" i="34"/>
  <c r="V222" i="34"/>
  <c r="N223" i="34"/>
  <c r="N259" i="34"/>
  <c r="V258" i="34"/>
  <c r="W221" i="34"/>
  <c r="O222" i="34"/>
  <c r="M224" i="34"/>
  <c r="U224" i="34" s="1"/>
  <c r="U223" i="34"/>
  <c r="M260" i="34"/>
  <c r="U260" i="34" s="1"/>
  <c r="U259" i="34"/>
  <c r="Y219" i="34"/>
  <c r="Q220" i="34"/>
  <c r="P257" i="34"/>
  <c r="X256" i="34"/>
  <c r="Q239" i="34"/>
  <c r="Y238" i="34"/>
  <c r="P240" i="34"/>
  <c r="X239" i="34"/>
  <c r="W240" i="34"/>
  <c r="O241" i="34"/>
  <c r="N242" i="34"/>
  <c r="V242" i="34" s="1"/>
  <c r="V241" i="34"/>
  <c r="P185" i="34"/>
  <c r="X184" i="34"/>
  <c r="M188" i="34"/>
  <c r="U188" i="34" s="1"/>
  <c r="U187" i="34"/>
  <c r="O186" i="34"/>
  <c r="W185" i="34"/>
  <c r="Q184" i="34"/>
  <c r="Y183" i="34"/>
  <c r="N187" i="34"/>
  <c r="V186" i="34"/>
  <c r="O206" i="34"/>
  <c r="W206" i="34" s="1"/>
  <c r="W205" i="34"/>
  <c r="Q204" i="34"/>
  <c r="Y203" i="34"/>
  <c r="P205" i="34"/>
  <c r="X204" i="34"/>
  <c r="Y165" i="34"/>
  <c r="Q166" i="34"/>
  <c r="M170" i="34"/>
  <c r="U170" i="34" s="1"/>
  <c r="U169" i="34"/>
  <c r="W149" i="34"/>
  <c r="O150" i="34"/>
  <c r="Q148" i="34"/>
  <c r="Y147" i="34"/>
  <c r="V168" i="34"/>
  <c r="N169" i="34"/>
  <c r="P167" i="34"/>
  <c r="X166" i="34"/>
  <c r="N151" i="34"/>
  <c r="V150" i="34"/>
  <c r="O168" i="34"/>
  <c r="W167" i="34"/>
  <c r="M152" i="34"/>
  <c r="U152" i="34" s="1"/>
  <c r="U151" i="34"/>
  <c r="P149" i="34"/>
  <c r="X148" i="34"/>
  <c r="M134" i="34"/>
  <c r="U134" i="34" s="1"/>
  <c r="U133" i="34"/>
  <c r="Y131" i="34"/>
  <c r="Q132" i="34"/>
  <c r="O134" i="34"/>
  <c r="W134" i="34" s="1"/>
  <c r="W133" i="34"/>
  <c r="P133" i="34"/>
  <c r="X132" i="34"/>
  <c r="Y111" i="34"/>
  <c r="Q112" i="34"/>
  <c r="U115" i="34"/>
  <c r="M116" i="34"/>
  <c r="U116" i="34" s="1"/>
  <c r="N115" i="34"/>
  <c r="V114" i="34"/>
  <c r="O114" i="34"/>
  <c r="W113" i="34"/>
  <c r="P113" i="34"/>
  <c r="X112" i="34"/>
  <c r="M98" i="34"/>
  <c r="U98" i="34" s="1"/>
  <c r="U97" i="34"/>
  <c r="Q94" i="34"/>
  <c r="Y93" i="34"/>
  <c r="O96" i="34"/>
  <c r="W95" i="34"/>
  <c r="P95" i="34"/>
  <c r="X94" i="34"/>
  <c r="N97" i="34"/>
  <c r="V96" i="34"/>
  <c r="Q78" i="34"/>
  <c r="Y77" i="34"/>
  <c r="P79" i="34"/>
  <c r="X78" i="34"/>
  <c r="O80" i="34"/>
  <c r="W80" i="34" s="1"/>
  <c r="W79" i="34"/>
  <c r="V60" i="34"/>
  <c r="N61" i="34"/>
  <c r="Y57" i="34"/>
  <c r="Q58" i="34"/>
  <c r="W59" i="34"/>
  <c r="O60" i="34"/>
  <c r="M62" i="34"/>
  <c r="U62" i="34" s="1"/>
  <c r="U61" i="34"/>
  <c r="P59" i="34"/>
  <c r="X58" i="34"/>
  <c r="N43" i="34"/>
  <c r="V43" i="34" s="1"/>
  <c r="V42" i="34"/>
  <c r="X40" i="34"/>
  <c r="P41" i="34"/>
  <c r="W41" i="34"/>
  <c r="O42" i="34"/>
  <c r="Y39" i="34"/>
  <c r="Q40" i="34"/>
  <c r="L44" i="34"/>
  <c r="T44" i="34" s="1"/>
  <c r="N224" i="34" l="1"/>
  <c r="V224" i="34" s="1"/>
  <c r="V223" i="34"/>
  <c r="X221" i="34"/>
  <c r="P222" i="34"/>
  <c r="O223" i="34"/>
  <c r="W222" i="34"/>
  <c r="P258" i="34"/>
  <c r="X257" i="34"/>
  <c r="Q221" i="34"/>
  <c r="Y220" i="34"/>
  <c r="Q257" i="34"/>
  <c r="Y256" i="34"/>
  <c r="W258" i="34"/>
  <c r="O259" i="34"/>
  <c r="N260" i="34"/>
  <c r="V260" i="34" s="1"/>
  <c r="V259" i="34"/>
  <c r="X240" i="34"/>
  <c r="P241" i="34"/>
  <c r="O242" i="34"/>
  <c r="W242" i="34" s="1"/>
  <c r="W241" i="34"/>
  <c r="Q240" i="34"/>
  <c r="Y239" i="34"/>
  <c r="P206" i="34"/>
  <c r="X206" i="34" s="1"/>
  <c r="X205" i="34"/>
  <c r="Q185" i="34"/>
  <c r="Y184" i="34"/>
  <c r="Q205" i="34"/>
  <c r="Y204" i="34"/>
  <c r="W186" i="34"/>
  <c r="O187" i="34"/>
  <c r="N188" i="34"/>
  <c r="V188" i="34" s="1"/>
  <c r="V187" i="34"/>
  <c r="P186" i="34"/>
  <c r="X185" i="34"/>
  <c r="Q149" i="34"/>
  <c r="Y148" i="34"/>
  <c r="W150" i="34"/>
  <c r="O151" i="34"/>
  <c r="N152" i="34"/>
  <c r="V152" i="34" s="1"/>
  <c r="V151" i="34"/>
  <c r="X149" i="34"/>
  <c r="P150" i="34"/>
  <c r="N170" i="34"/>
  <c r="V170" i="34" s="1"/>
  <c r="V169" i="34"/>
  <c r="Q167" i="34"/>
  <c r="Y166" i="34"/>
  <c r="W168" i="34"/>
  <c r="O169" i="34"/>
  <c r="P168" i="34"/>
  <c r="X167" i="34"/>
  <c r="P134" i="34"/>
  <c r="X134" i="34" s="1"/>
  <c r="X133" i="34"/>
  <c r="Q133" i="34"/>
  <c r="Y132" i="34"/>
  <c r="W114" i="34"/>
  <c r="O115" i="34"/>
  <c r="N116" i="34"/>
  <c r="V116" i="34" s="1"/>
  <c r="V115" i="34"/>
  <c r="Y112" i="34"/>
  <c r="Q113" i="34"/>
  <c r="P114" i="34"/>
  <c r="X113" i="34"/>
  <c r="P96" i="34"/>
  <c r="X95" i="34"/>
  <c r="W96" i="34"/>
  <c r="O97" i="34"/>
  <c r="Q95" i="34"/>
  <c r="Y94" i="34"/>
  <c r="V97" i="34"/>
  <c r="N98" i="34"/>
  <c r="V98" i="34" s="1"/>
  <c r="P80" i="34"/>
  <c r="X80" i="34" s="1"/>
  <c r="X79" i="34"/>
  <c r="Q79" i="34"/>
  <c r="Y78" i="34"/>
  <c r="N62" i="34"/>
  <c r="V62" i="34" s="1"/>
  <c r="V61" i="34"/>
  <c r="P60" i="34"/>
  <c r="X59" i="34"/>
  <c r="O61" i="34"/>
  <c r="W60" i="34"/>
  <c r="Q59" i="34"/>
  <c r="Y58" i="34"/>
  <c r="Q41" i="34"/>
  <c r="Y40" i="34"/>
  <c r="W42" i="34"/>
  <c r="O43" i="34"/>
  <c r="W43" i="34" s="1"/>
  <c r="X41" i="34"/>
  <c r="P42" i="34"/>
  <c r="O260" i="34" l="1"/>
  <c r="W260" i="34" s="1"/>
  <c r="W259" i="34"/>
  <c r="O224" i="34"/>
  <c r="W224" i="34" s="1"/>
  <c r="W223" i="34"/>
  <c r="P223" i="34"/>
  <c r="X222" i="34"/>
  <c r="P259" i="34"/>
  <c r="X258" i="34"/>
  <c r="Y257" i="34"/>
  <c r="Q258" i="34"/>
  <c r="Y221" i="34"/>
  <c r="Q222" i="34"/>
  <c r="Q241" i="34"/>
  <c r="Y240" i="34"/>
  <c r="P242" i="34"/>
  <c r="X242" i="34" s="1"/>
  <c r="X241" i="34"/>
  <c r="Q206" i="34"/>
  <c r="Y206" i="34" s="1"/>
  <c r="Y205" i="34"/>
  <c r="O188" i="34"/>
  <c r="W188" i="34" s="1"/>
  <c r="W187" i="34"/>
  <c r="P187" i="34"/>
  <c r="X186" i="34"/>
  <c r="Q186" i="34"/>
  <c r="Y185" i="34"/>
  <c r="P151" i="34"/>
  <c r="X150" i="34"/>
  <c r="P169" i="34"/>
  <c r="X168" i="34"/>
  <c r="O170" i="34"/>
  <c r="W170" i="34" s="1"/>
  <c r="W169" i="34"/>
  <c r="O152" i="34"/>
  <c r="W152" i="34" s="1"/>
  <c r="W151" i="34"/>
  <c r="Y167" i="34"/>
  <c r="Q168" i="34"/>
  <c r="Q150" i="34"/>
  <c r="Y149" i="34"/>
  <c r="Y133" i="34"/>
  <c r="Q134" i="34"/>
  <c r="Y134" i="34" s="1"/>
  <c r="P115" i="34"/>
  <c r="X114" i="34"/>
  <c r="Y113" i="34"/>
  <c r="Q114" i="34"/>
  <c r="O116" i="34"/>
  <c r="W116" i="34" s="1"/>
  <c r="W115" i="34"/>
  <c r="Y95" i="34"/>
  <c r="Q96" i="34"/>
  <c r="O98" i="34"/>
  <c r="W98" i="34" s="1"/>
  <c r="W97" i="34"/>
  <c r="P97" i="34"/>
  <c r="X96" i="34"/>
  <c r="Q80" i="34"/>
  <c r="Y80" i="34" s="1"/>
  <c r="Y79" i="34"/>
  <c r="Y59" i="34"/>
  <c r="Q60" i="34"/>
  <c r="O62" i="34"/>
  <c r="W62" i="34" s="1"/>
  <c r="W61" i="34"/>
  <c r="P61" i="34"/>
  <c r="X60" i="34"/>
  <c r="X42" i="34"/>
  <c r="P43" i="34"/>
  <c r="X43" i="34" s="1"/>
  <c r="Q42" i="34"/>
  <c r="Y41" i="34"/>
  <c r="M44" i="34"/>
  <c r="U44" i="34" s="1"/>
  <c r="P260" i="34" l="1"/>
  <c r="X260" i="34" s="1"/>
  <c r="X259" i="34"/>
  <c r="P224" i="34"/>
  <c r="X224" i="34" s="1"/>
  <c r="X223" i="34"/>
  <c r="Q223" i="34"/>
  <c r="Y222" i="34"/>
  <c r="Q259" i="34"/>
  <c r="Y258" i="34"/>
  <c r="Q242" i="34"/>
  <c r="Y242" i="34" s="1"/>
  <c r="Y241" i="34"/>
  <c r="Q187" i="34"/>
  <c r="Y186" i="34"/>
  <c r="P188" i="34"/>
  <c r="X188" i="34" s="1"/>
  <c r="X187" i="34"/>
  <c r="P170" i="34"/>
  <c r="X170" i="34" s="1"/>
  <c r="X169" i="34"/>
  <c r="P152" i="34"/>
  <c r="X152" i="34" s="1"/>
  <c r="X151" i="34"/>
  <c r="Q151" i="34"/>
  <c r="Y150" i="34"/>
  <c r="Q169" i="34"/>
  <c r="Y168" i="34"/>
  <c r="Y114" i="34"/>
  <c r="Q115" i="34"/>
  <c r="P116" i="34"/>
  <c r="X116" i="34" s="1"/>
  <c r="X115" i="34"/>
  <c r="P98" i="34"/>
  <c r="X98" i="34" s="1"/>
  <c r="X97" i="34"/>
  <c r="Q97" i="34"/>
  <c r="Y96" i="34"/>
  <c r="Q61" i="34"/>
  <c r="Y60" i="34"/>
  <c r="P62" i="34"/>
  <c r="X62" i="34" s="1"/>
  <c r="X61" i="34"/>
  <c r="Y42" i="34"/>
  <c r="Q43" i="34"/>
  <c r="Y43" i="34" s="1"/>
  <c r="N44" i="34"/>
  <c r="V44" i="34" s="1"/>
  <c r="Y259" i="34" l="1"/>
  <c r="Q260" i="34"/>
  <c r="Y260" i="34" s="1"/>
  <c r="Q224" i="34"/>
  <c r="Y224" i="34" s="1"/>
  <c r="Y223" i="34"/>
  <c r="Y187" i="34"/>
  <c r="Q188" i="34"/>
  <c r="Y188" i="34" s="1"/>
  <c r="Y169" i="34"/>
  <c r="Q170" i="34"/>
  <c r="Y170" i="34" s="1"/>
  <c r="Q152" i="34"/>
  <c r="Y152" i="34" s="1"/>
  <c r="Y151" i="34"/>
  <c r="Y115" i="34"/>
  <c r="Q116" i="34"/>
  <c r="Y116" i="34" s="1"/>
  <c r="Q98" i="34"/>
  <c r="Y98" i="34" s="1"/>
  <c r="Y97" i="34"/>
  <c r="Y61" i="34"/>
  <c r="Q62" i="34"/>
  <c r="Y62" i="34" s="1"/>
  <c r="O44" i="34"/>
  <c r="W44" i="34" s="1"/>
  <c r="P44" i="34" l="1"/>
  <c r="X44" i="34" s="1"/>
  <c r="Q44" i="34" l="1"/>
  <c r="Y44" i="34" s="1"/>
  <c r="B2" i="34" l="1"/>
  <c r="P15" i="34"/>
  <c r="X15" i="34" s="1"/>
  <c r="N15" i="34"/>
  <c r="V15" i="34" s="1"/>
  <c r="L15" i="34"/>
  <c r="T15" i="34" s="1"/>
  <c r="C2" i="35" l="1"/>
  <c r="T24" i="34"/>
  <c r="U24" i="34"/>
  <c r="V24" i="34"/>
  <c r="W24" i="34"/>
  <c r="X24" i="34"/>
  <c r="Y24" i="34"/>
  <c r="S15" i="34"/>
  <c r="S16" i="34"/>
  <c r="S18" i="34"/>
  <c r="S19" i="34"/>
  <c r="S20" i="34"/>
  <c r="S21" i="34"/>
  <c r="S23" i="34"/>
  <c r="H7" i="18"/>
  <c r="I7" i="18" s="1"/>
  <c r="H6" i="18"/>
  <c r="I6" i="18" s="1"/>
  <c r="H5" i="18"/>
  <c r="I5" i="18" s="1"/>
  <c r="L14" i="25"/>
  <c r="H14" i="25" s="1"/>
  <c r="L15" i="25"/>
  <c r="H15" i="25" s="1"/>
  <c r="L16" i="25"/>
  <c r="H16" i="25" s="1"/>
  <c r="L17" i="25"/>
  <c r="H17" i="25" s="1"/>
  <c r="L18" i="25"/>
  <c r="H18" i="25" s="1"/>
  <c r="L19" i="25"/>
  <c r="H19" i="25" s="1"/>
  <c r="L20" i="25"/>
  <c r="H20" i="25" s="1"/>
  <c r="B2" i="28"/>
  <c r="C2" i="18"/>
  <c r="B2" i="25"/>
  <c r="B2" i="17"/>
  <c r="K15" i="34" l="1"/>
  <c r="S22" i="34"/>
  <c r="S17" i="34"/>
  <c r="S24" i="34"/>
  <c r="I7" i="17" l="1"/>
  <c r="H7" i="17"/>
  <c r="I8" i="17"/>
  <c r="H8" i="17"/>
  <c r="K7" i="17" l="1"/>
  <c r="E7" i="17" s="1"/>
  <c r="K8" i="17"/>
  <c r="E8" i="17" s="1"/>
  <c r="Y23" i="34"/>
  <c r="X23" i="34"/>
  <c r="W23" i="34"/>
  <c r="V23" i="34"/>
  <c r="U23" i="34"/>
  <c r="T23" i="34"/>
  <c r="Y22" i="34"/>
  <c r="X22" i="34"/>
  <c r="W22" i="34"/>
  <c r="V22" i="34"/>
  <c r="U22" i="34"/>
  <c r="T22" i="34"/>
  <c r="Y21" i="34"/>
  <c r="X21" i="34"/>
  <c r="W21" i="34"/>
  <c r="V21" i="34"/>
  <c r="U21" i="34"/>
  <c r="T21" i="34"/>
  <c r="Y20" i="34"/>
  <c r="X20" i="34"/>
  <c r="W20" i="34"/>
  <c r="V20" i="34"/>
  <c r="U20" i="34"/>
  <c r="T20" i="34"/>
  <c r="Y19" i="34"/>
  <c r="X19" i="34"/>
  <c r="W19" i="34"/>
  <c r="V19" i="34"/>
  <c r="U19" i="34"/>
  <c r="T19" i="34"/>
  <c r="Y18" i="34"/>
  <c r="X18" i="34"/>
  <c r="W18" i="34"/>
  <c r="V18" i="34"/>
  <c r="U18" i="34"/>
  <c r="T18" i="34"/>
  <c r="Y17" i="34"/>
  <c r="X17" i="34"/>
  <c r="W17" i="34"/>
  <c r="V17" i="34"/>
  <c r="U17" i="34"/>
  <c r="T17" i="34"/>
  <c r="Y16" i="34"/>
  <c r="X16" i="34"/>
  <c r="W16" i="34"/>
  <c r="V16" i="34"/>
  <c r="U16" i="34"/>
  <c r="T16" i="34"/>
  <c r="H21" i="25"/>
  <c r="I7" i="25" l="1"/>
  <c r="I9" i="25"/>
  <c r="I8" i="25"/>
  <c r="I14" i="25"/>
  <c r="J14" i="25" s="1"/>
  <c r="I19" i="25"/>
  <c r="J19" i="25" s="1"/>
  <c r="I15" i="25"/>
  <c r="J15" i="25" s="1"/>
  <c r="I20" i="25"/>
  <c r="J20" i="25" s="1"/>
  <c r="I16" i="25"/>
  <c r="J16" i="25" s="1"/>
  <c r="I17" i="25"/>
  <c r="J17" i="25" s="1"/>
  <c r="I18" i="25"/>
  <c r="J18" i="25" s="1"/>
  <c r="L10" i="25"/>
  <c r="H10" i="25" s="1"/>
  <c r="L11" i="25"/>
  <c r="H11" i="25" s="1"/>
  <c r="L12" i="25"/>
  <c r="H12" i="25" s="1"/>
  <c r="L13" i="25"/>
  <c r="I6" i="17" l="1"/>
  <c r="H6" i="17"/>
  <c r="J7" i="25"/>
  <c r="K6" i="17" l="1"/>
  <c r="E6" i="17" s="1"/>
  <c r="I10" i="25"/>
  <c r="J10" i="25" s="1"/>
  <c r="I11" i="25"/>
  <c r="J11" i="25" s="1"/>
  <c r="I12" i="25"/>
  <c r="J12" i="25" s="1"/>
  <c r="I13" i="25"/>
  <c r="J8" i="25"/>
  <c r="L7" i="25" l="1"/>
  <c r="H7" i="25" s="1"/>
  <c r="L8" i="25"/>
  <c r="H8" i="25" s="1"/>
  <c r="L9" i="25"/>
  <c r="H9" i="25" s="1"/>
  <c r="H13" i="25"/>
  <c r="J13" i="25" l="1"/>
  <c r="J9" i="25"/>
  <c r="J21" i="25" l="1"/>
  <c r="F5" i="18" l="1"/>
  <c r="G5" i="18" s="1"/>
  <c r="J5" i="18" s="1"/>
  <c r="K5" i="18" s="1"/>
  <c r="F7" i="18"/>
  <c r="G7" i="18" s="1"/>
  <c r="J7" i="18" s="1"/>
  <c r="K7" i="18" s="1"/>
  <c r="F6" i="18"/>
  <c r="G6" i="18" s="1"/>
  <c r="J6" i="18" s="1"/>
  <c r="K6" i="18" s="1"/>
  <c r="K8" i="18" l="1"/>
  <c r="D9" i="35" s="1"/>
  <c r="D10" i="35" l="1"/>
  <c r="E12" i="35" s="1"/>
</calcChain>
</file>

<file path=xl/sharedStrings.xml><?xml version="1.0" encoding="utf-8"?>
<sst xmlns="http://schemas.openxmlformats.org/spreadsheetml/2006/main" count="371" uniqueCount="137">
  <si>
    <t xml:space="preserve">Externe inhuur en brokerdienstverlening Gemeente Tilburg
</t>
  </si>
  <si>
    <t>Instructie:</t>
  </si>
  <si>
    <t>1. Format en indeling niet wijzigen.</t>
  </si>
  <si>
    <t>2. Vul alleen de lichtblauwe velden in.</t>
  </si>
  <si>
    <t xml:space="preserve">3. Inschrijvers dienen deze template (het model) volledig in te vullen. </t>
  </si>
  <si>
    <t>4. Alle prijzen: excl. BTW</t>
  </si>
  <si>
    <t>5. Zie verder de instructies, toellichting en de Aanbestedingsdocumenten voor meer informatie.</t>
  </si>
  <si>
    <t>Copyright ©2024 Gemeente Tilburg</t>
  </si>
  <si>
    <t>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Gemeente Tilburg</t>
  </si>
  <si>
    <t>Classificatie:  vertrouwelijk</t>
  </si>
  <si>
    <t>Invulblad voor inschrijver Opslagen per uur</t>
  </si>
  <si>
    <t>Nr</t>
  </si>
  <si>
    <t>Toelichting Opslagen</t>
  </si>
  <si>
    <t>Opslag per uur te betalen door Opdrachtgever. Uw prijs (inschrijfprijs) voor de Diensten</t>
  </si>
  <si>
    <t>Geldig?</t>
  </si>
  <si>
    <t>Laagste grenswaarde 
voor Opslag</t>
  </si>
  <si>
    <t>Hoogste
grenswaarde 
voor Opslag</t>
  </si>
  <si>
    <r>
      <rPr>
        <b/>
        <sz val="12"/>
        <color theme="1"/>
        <rFont val="Verdana"/>
        <family val="2"/>
      </rPr>
      <t xml:space="preserve">Opslag Intermediaire dienst inclusief contractmngt </t>
    </r>
    <r>
      <rPr>
        <b/>
        <u/>
        <sz val="12"/>
        <color theme="1"/>
        <rFont val="Verdana"/>
        <family val="2"/>
      </rPr>
      <t>&lt;</t>
    </r>
    <r>
      <rPr>
        <b/>
        <sz val="12"/>
        <color theme="1"/>
        <rFont val="Verdana"/>
        <family val="2"/>
      </rPr>
      <t xml:space="preserve">800 uur </t>
    </r>
    <r>
      <rPr>
        <sz val="12"/>
        <color theme="1"/>
        <rFont val="Verdana"/>
        <family val="2"/>
      </rPr>
      <t xml:space="preserve">
</t>
    </r>
    <r>
      <rPr>
        <i/>
        <sz val="12"/>
        <color theme="1"/>
        <rFont val="Verdana"/>
        <family val="2"/>
      </rPr>
      <t xml:space="preserve">Inclusief alle kosten voor Diensten zoals systemen, portals en Eigen broker. 
Voor de eerste 800 te factureren uren per Inzetcontract. Niet van toepassing voor Zzp opdrachten. </t>
    </r>
  </si>
  <si>
    <r>
      <rPr>
        <b/>
        <sz val="12"/>
        <color theme="1"/>
        <rFont val="Verdana"/>
        <family val="2"/>
      </rPr>
      <t xml:space="preserve">Opslag Intermediaire dienst (incl. contractmngt) incl. contractmngt - Zzp opdrachten </t>
    </r>
    <r>
      <rPr>
        <b/>
        <u/>
        <sz val="12"/>
        <color theme="1"/>
        <rFont val="Verdana"/>
        <family val="2"/>
      </rPr>
      <t>&lt;</t>
    </r>
    <r>
      <rPr>
        <b/>
        <sz val="12"/>
        <color theme="1"/>
        <rFont val="Verdana"/>
        <family val="2"/>
      </rPr>
      <t xml:space="preserve">800 uur </t>
    </r>
    <r>
      <rPr>
        <sz val="12"/>
        <color theme="1"/>
        <rFont val="Verdana"/>
        <family val="2"/>
      </rPr>
      <t xml:space="preserve">
</t>
    </r>
    <r>
      <rPr>
        <i/>
        <sz val="12"/>
        <color theme="1"/>
        <rFont val="Verdana"/>
        <family val="2"/>
      </rPr>
      <t>Inclusief alle kosten voor Diensten zoals systemen, portals en Eigen broker. 
Voor de eerste 800 te factureren uren per Inzetcontract/Zzp opdracht.</t>
    </r>
  </si>
  <si>
    <r>
      <rPr>
        <b/>
        <sz val="12"/>
        <color theme="1"/>
        <rFont val="Verdana"/>
        <family val="2"/>
      </rPr>
      <t>Opslag Contractmanagement migratie contracten en &gt;800 gefactureerde uren</t>
    </r>
    <r>
      <rPr>
        <sz val="12"/>
        <color theme="1"/>
        <rFont val="Verdana"/>
        <family val="2"/>
      </rPr>
      <t xml:space="preserve">
Inclusief alle kosten voor Diensten zoals systemen, portals en Eigen broker. 
Voor alle uren, na 800 uur. Note: ook voor Zzp-opdrachten &gt; 800 uur.</t>
    </r>
  </si>
  <si>
    <t>Toelichting (zie verder Aanbestedingsdocumenten)</t>
  </si>
  <si>
    <t>De Opslagen, uw inschrijfprijs (blauw) mogen niet onder of boven de grenswaarden worden aangeboden.</t>
  </si>
  <si>
    <t>Uw inschrijving is ongeldig en wordt niet verder in behandeling genomen indien de inschrijfprijs onder of boven de grenswaarde ligt.</t>
  </si>
  <si>
    <t>Let op! Opslagen zijn inclusief: Eigen broker, implementatie, re-transitie, toegang portals/systemen, etc.</t>
  </si>
  <si>
    <t>Andere kosten worden niet (separaat) vergoed tenzij expliciet anders opgenomen in Aanbestedingsdocumenten.</t>
  </si>
  <si>
    <t>Uw Opslag; maximaal twee cijfers achter de komma invullen.</t>
  </si>
  <si>
    <t>Supplier funded opslagen of fees, zijn niet toegestaan.</t>
  </si>
  <si>
    <t>Let op! Maximaal 1 type Opslag wordt toegepast per gewerkt uur, niet een combinatie.</t>
  </si>
  <si>
    <t xml:space="preserve">Zie verder de bepalingen in de Aanbestedingsdocumenten.  </t>
  </si>
  <si>
    <t>Copyright ©2024 Gemeente Tilburg Niets uit deze uitgave mag worden verveelvoudigd zonder toestemming van Gemeente Tilburg</t>
  </si>
  <si>
    <t>Invulblad Doelpercentage per doelgroep ter bepaling van de Contractdoeltarieven</t>
  </si>
  <si>
    <t>Vul de lichtblauwe velden in met een getal en met maximaal 2 decimalen achter de komma.</t>
  </si>
  <si>
    <t>Nr.</t>
  </si>
  <si>
    <t>Doelgroepen</t>
  </si>
  <si>
    <t>Ondergrens 
Doelpercentage 
(max. verlaging)</t>
  </si>
  <si>
    <t>Bovengrens 
Doelpercentage 
(max. verhoging)</t>
  </si>
  <si>
    <t>Uw "Doelpercentage"</t>
  </si>
  <si>
    <t>Geldig of 
niet geldig</t>
  </si>
  <si>
    <t>Aandeel in totale inhuurbehoefte*</t>
  </si>
  <si>
    <t>Gewogen percentage ter bepaling inschrijfprijs*
(% x100)</t>
  </si>
  <si>
    <t>Totaal gewogen percentage ter bepaling van totale inschrijfprijs</t>
  </si>
  <si>
    <t>Toelichting &amp; instructie</t>
  </si>
  <si>
    <t>Van Inschrijver wordt verwacht dat deze aangeeft welk percentage onder, op, of boven de Richtlijntarieven (zie tabblad 5) voor inhuurprofessionals kan worden geleverd gedurende de looptijd van de Raamovereenkomst.</t>
  </si>
  <si>
    <r>
      <t xml:space="preserve">Een </t>
    </r>
    <r>
      <rPr>
        <u/>
        <sz val="12"/>
        <color theme="1"/>
        <rFont val="Verdana"/>
        <family val="2"/>
      </rPr>
      <t>negatief</t>
    </r>
    <r>
      <rPr>
        <sz val="12"/>
        <color theme="1"/>
        <rFont val="Verdana"/>
        <family val="2"/>
      </rPr>
      <t xml:space="preserve"> percentage betekent dat Inschrijver kandidaten kan vinden, aanbieden en leveren voor een Uurtarief, </t>
    </r>
    <r>
      <rPr>
        <u/>
        <sz val="12"/>
        <color theme="1"/>
        <rFont val="Verdana"/>
        <family val="2"/>
      </rPr>
      <t>lager</t>
    </r>
    <r>
      <rPr>
        <sz val="12"/>
        <color theme="1"/>
        <rFont val="Verdana"/>
        <family val="2"/>
      </rPr>
      <t xml:space="preserve"> dan het Richtlijntarief. </t>
    </r>
  </si>
  <si>
    <t>Indien Inschrijver bij een doelgroep niets invult, hanteert Gemeente Tilburg 0% bij de desbetreffende Doelgroep.</t>
  </si>
  <si>
    <t>Door Opdrachtgever zijn de door Inschrijver toe te passen percentages (Doelpercentage) begrenst tot en met de aangegeven maximale verlaging en maximale verhoging per doelgroep.</t>
  </si>
  <si>
    <t>Uw inschrijving is ongeldig en wordt niet verder in behandeling genomen indien 1 of meerdere Doelpercentages onder of boven de grenswaarde ligt.</t>
  </si>
  <si>
    <t>Zie tabblad 5 voor de Richtlijntarieven en uitwerking van: Richtlijntarieven * (100%+Doelpercentage) = Contractdoeltarieven.</t>
  </si>
  <si>
    <t>Contractdoeltarief is het minimum en maximum Uurtarief voor de levering en Uurtarieven van Inhuurprofessionals.</t>
  </si>
  <si>
    <t>De aangeboden Doelpercentages staan vast gedurende de looptijd van de Raamovereenkomst.</t>
  </si>
  <si>
    <t>Voor de beoordeling van de Inschrijfprijs wordt een fictief gewogen gemiddelde berekend, mede op basis van het inhuurvolume per doelgroep (fictief).</t>
  </si>
  <si>
    <r>
      <t>Het "Totaal gewogen percentage" wordt gebruikt voor de aanpassing van het fictieve</t>
    </r>
    <r>
      <rPr>
        <b/>
        <sz val="12"/>
        <color theme="1"/>
        <rFont val="Verdana"/>
        <family val="2"/>
      </rPr>
      <t xml:space="preserve"> Uurtarief</t>
    </r>
    <r>
      <rPr>
        <sz val="12"/>
        <color theme="1"/>
        <rFont val="Verdana"/>
        <family val="2"/>
      </rPr>
      <t xml:space="preserve"> ten behoeve van het juist bepalen van de totale Inschrijfprijs.</t>
    </r>
  </si>
  <si>
    <t>Een Inschrijver krijgt meer punten bij een negatief Doelpercentage.</t>
  </si>
  <si>
    <t>*Bevat fictieve data om Inschrijvingen te kunnen vergelijken, strategisch inschrijven te voorkomen en vanwege ontbrekende informatie.</t>
  </si>
  <si>
    <t xml:space="preserve">Zie verder de bepalingen in de Aanbestedingsdocumenten. </t>
  </si>
  <si>
    <t>Copyright ©2024 Gemeente Tilburg. Niets uit deze uitgave mag worden verveelvoudigd zonder toestemming van Gemeente Tilburg.</t>
  </si>
  <si>
    <t>Voorbeeld berekening van inschrijfprijs voor prijsvergelijk / ranking (in te vullen door Opdrachtgever)</t>
  </si>
  <si>
    <t>Beschrijving</t>
  </si>
  <si>
    <t>Uren*</t>
  </si>
  <si>
    <t>Uurtarief**</t>
  </si>
  <si>
    <t>Aangeboden; totaal gewogen Doelpercentage voor bepaling Inschrijfprijs</t>
  </si>
  <si>
    <t>Aangepast Tarief o.b.v. doelgroep percentage</t>
  </si>
  <si>
    <t>Aangeboden Opslag</t>
  </si>
  <si>
    <t>Opslag 
totaal EUR</t>
  </si>
  <si>
    <t>Uurtarieven 
totaal EUR</t>
  </si>
  <si>
    <t>Inschrijfprijs 
totaal</t>
  </si>
  <si>
    <t xml:space="preserve">Opslag Intermediaire dienst inclusief contractmngt &lt;800 uur </t>
  </si>
  <si>
    <t xml:space="preserve">Opslag Intermediaire dienst (incl. contractmngt) incl. contractmngt - Zzp opdrachten &lt;800 uur 
</t>
  </si>
  <si>
    <t>Opslag Contractmanagement migratie contracten en &gt;800 gefactureerde uren</t>
  </si>
  <si>
    <t>UW INSCHRIJFPRIJS</t>
  </si>
  <si>
    <t>Toelichting (zie ook overige aanbestedingsdocumenten)</t>
  </si>
  <si>
    <t xml:space="preserve">* Bevat fictieve data om o.a. inschrijvingen te kunnen vergelijken en strategisch inschrijven te voorkomen. </t>
  </si>
  <si>
    <t xml:space="preserve">Totaal gewogen percentage wordt niet afgerond bij de berekening van de Inschrijfprijs. </t>
  </si>
  <si>
    <t>Bedragen excl. BTW</t>
  </si>
  <si>
    <t>Richtlijntarieven en voorbeeld berekening van Contractdoeltarieven (in te vullen door Opdrachtgever)</t>
  </si>
  <si>
    <t>Toelichting</t>
  </si>
  <si>
    <t>Voorbeeldberekening, in te vullen door Opdrachtgever</t>
  </si>
  <si>
    <t>Zie voor toepassing van de Richtlijntarieven en Contractdoeltarieven, de Aanbestedingsdocumenten</t>
  </si>
  <si>
    <t xml:space="preserve">Alle tarieven zijn exclusief de Opslag en exclusief BTW en verder all-in tarieven. </t>
  </si>
  <si>
    <t>Alle tarieven zijn inclusief lonen, opleiding, reiskosten, werkgeverslasten, winst, alle toeslagen, etc</t>
  </si>
  <si>
    <t xml:space="preserve">Alle kosten van de Dienstverlening zijn inbegrepen in de Opslag en Uurtarieven tenzij expliciet anders beschreven en overeengekomen in de Aanbestedingsdocumenten </t>
  </si>
  <si>
    <t>Overzicht per doelgroep:</t>
  </si>
  <si>
    <t>RICHTLIJNTARIEVEN (Gemeente Tilburg) - exclusief Opslag</t>
  </si>
  <si>
    <t>Door u aangeboden Doelpercentages (inschrijving)</t>
  </si>
  <si>
    <t>CONTRACTDOELTARIEVEN (Minimale/maximale Uurtarieven) - exclusief Opslag</t>
  </si>
  <si>
    <t>Start schaal/zwaarte</t>
  </si>
  <si>
    <t>Midden schaal/zwaarte</t>
  </si>
  <si>
    <t>Eind schaal/zwaarte</t>
  </si>
  <si>
    <t>Salarisschaal (zwaarte Opdracht) 8</t>
  </si>
  <si>
    <t>Salarisschaal (zwaarte Opdracht) 9</t>
  </si>
  <si>
    <t>Salarisschaal (zwaarte Opdracht) 10</t>
  </si>
  <si>
    <t>Salarisschaal (zwaarte Opdracht) 11</t>
  </si>
  <si>
    <t>Salarisschaal (zwaarte Opdracht) 12</t>
  </si>
  <si>
    <t>Salarisschaal (zwaarte Opdracht) 13</t>
  </si>
  <si>
    <t>Salarisschaal (zwaarte Opdracht) 14</t>
  </si>
  <si>
    <t>Salarisschaal (zwaarte Opdracht) 15</t>
  </si>
  <si>
    <t>Salarisschaal (zwaarte Opdracht) 16</t>
  </si>
  <si>
    <t>Salarisschaal (zwaarte Opdracht) 17</t>
  </si>
  <si>
    <t>Salarisschaal (zwaarte Opdracht) 18</t>
  </si>
  <si>
    <t>Beleid &amp; bestuur</t>
  </si>
  <si>
    <t>Begin</t>
  </si>
  <si>
    <t>Midden</t>
  </si>
  <si>
    <t>Eind</t>
  </si>
  <si>
    <t>Communicatie</t>
  </si>
  <si>
    <t>Data &amp; IT</t>
  </si>
  <si>
    <t>Finance &amp; control</t>
  </si>
  <si>
    <t>Human Resources</t>
  </si>
  <si>
    <t>Inkoop</t>
  </si>
  <si>
    <t>Juridisch</t>
  </si>
  <si>
    <t>Logistiek</t>
  </si>
  <si>
    <t>Openbare Orde &amp; veiligheid</t>
  </si>
  <si>
    <t>Overig staf</t>
  </si>
  <si>
    <t>Projectmanagement</t>
  </si>
  <si>
    <t>Ruimtelijk Domein</t>
  </si>
  <si>
    <t>Sociaal Domein</t>
  </si>
  <si>
    <t>Vastgoed &amp; Facilitair</t>
  </si>
  <si>
    <t>Onderlegger Richtlijntarieven Gemeente Tilburg</t>
  </si>
  <si>
    <t>Salarisschalen per 1 januari 2024</t>
  </si>
  <si>
    <t>Min</t>
  </si>
  <si>
    <t>Max</t>
  </si>
  <si>
    <r>
      <t>Voorbeeld berekening van de toekenning van punten voor het onderdeel Prijs (</t>
    </r>
    <r>
      <rPr>
        <u/>
        <sz val="12"/>
        <color theme="1"/>
        <rFont val="Verdana"/>
        <family val="2"/>
      </rPr>
      <t>in te vullen door Opdrachtgever</t>
    </r>
    <r>
      <rPr>
        <sz val="12"/>
        <color theme="1"/>
        <rFont val="Verdana"/>
        <family val="2"/>
      </rPr>
      <t>)</t>
    </r>
  </si>
  <si>
    <t>Euro</t>
  </si>
  <si>
    <t>Punten G1</t>
  </si>
  <si>
    <t>Opmerking</t>
  </si>
  <si>
    <t>Minimale inschrijfprijs</t>
  </si>
  <si>
    <t>Vaststaand bedrag &amp; punten</t>
  </si>
  <si>
    <t>Maximale inschrijfprijs</t>
  </si>
  <si>
    <t>Uw Inschrijfprijs</t>
  </si>
  <si>
    <t>Zie tabblad 4.</t>
  </si>
  <si>
    <t>Verschil met minimale inschrijfprijs</t>
  </si>
  <si>
    <t>Uw punten voor G1 - Prijs</t>
  </si>
  <si>
    <t>De toegekende punten worden afgerond op 4 cijfers achter de komma.</t>
  </si>
  <si>
    <t>De formule: ((Maximale inschrijfprijs-Minimale inschrijfprijs)-Verschil met minimale inschrijfprijs)/(Maximale inschrijfprijs-Minimale inschrijfprijs)*Minimale inschrijfprijs.</t>
  </si>
  <si>
    <t>Uw inschrijving is ongeldig en wordt niet verder in behandeling genomen indien Uw Inschrijfprijs onder de Minimale inschrijfprijs ligt.</t>
  </si>
  <si>
    <t>Uw inschrijving is ongeldig en wordt niet verder in behandeling genomen indien Uw Inschrijfprijs boven de Maximale inschrijfprijs ligt.</t>
  </si>
  <si>
    <t>Richtlijntarieven zoals vastgesteld door Opdrachtgever, geldig per 1/1/2025</t>
  </si>
  <si>
    <t xml:space="preserve">Bijlage 7 Prijzenblad versie 1.1 (28-06-2024)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</si>
</sst>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 #,##0;&quot;€&quot;\ \-#,##0"/>
    <numFmt numFmtId="6" formatCode="&quot;€&quot;\ #,##0;[Red]&quot;€&quot;\ \-#,##0"/>
    <numFmt numFmtId="8" formatCode="&quot;€&quot;\ #,##0.00;[Red]&quot;€&quot;\ \-#,##0.00"/>
    <numFmt numFmtId="164" formatCode="_(&quot;€&quot;\ * #,##0.00_);_(&quot;€&quot;\ * \(#,##0.00\);_(&quot;€&quot;\ * &quot;-&quot;??_);_(@_)"/>
    <numFmt numFmtId="165" formatCode="_(* #,##0.00_);_(* \(#,##0.00\);_(* &quot;-&quot;??_);_(@_)"/>
    <numFmt numFmtId="166" formatCode="&quot;€&quot;#,##0.00_);[Red]\(&quot;€&quot;#,##0.00\)"/>
    <numFmt numFmtId="167" formatCode="_(&quot;€&quot;* #,##0.00_);_(&quot;€&quot;* \(#,##0.00\);_(&quot;€&quot;* &quot;-&quot;??_);_(@_)"/>
    <numFmt numFmtId="168" formatCode="&quot;€&quot;\ #,##0.00"/>
    <numFmt numFmtId="169" formatCode="0.0%"/>
    <numFmt numFmtId="170" formatCode="&quot;€&quot;\ #,##0"/>
    <numFmt numFmtId="171" formatCode="_ [$€-413]\ * #,##0.00_ ;_ [$€-413]\ * \-#,##0.00_ ;_ [$€-413]\ * &quot;-&quot;??_ ;_ @_ "/>
    <numFmt numFmtId="172" formatCode="_-* #,##0.00_-;_-* #,##0.00\-;_-* &quot;-&quot;??_-;_-@_-"/>
    <numFmt numFmtId="173" formatCode="&quot;Per &quot;d/m/yyyy"/>
    <numFmt numFmtId="174" formatCode="0.0000"/>
  </numFmts>
  <fonts count="36">
    <font>
      <sz val="11"/>
      <color theme="1"/>
      <name val="Arial"/>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u/>
      <sz val="10"/>
      <color indexed="12"/>
      <name val="Arial"/>
      <family val="2"/>
    </font>
    <font>
      <b/>
      <sz val="12"/>
      <color rgb="FF1E2328"/>
      <name val="Verdana"/>
      <family val="2"/>
    </font>
    <font>
      <sz val="12"/>
      <color theme="1"/>
      <name val="Verdana"/>
      <family val="2"/>
    </font>
    <font>
      <b/>
      <sz val="12"/>
      <color theme="1"/>
      <name val="Verdana"/>
      <family val="2"/>
    </font>
    <font>
      <sz val="12"/>
      <name val="Verdana"/>
      <family val="2"/>
    </font>
    <font>
      <b/>
      <sz val="12"/>
      <name val="Verdana"/>
      <family val="2"/>
    </font>
    <font>
      <sz val="12"/>
      <color theme="0"/>
      <name val="Verdana"/>
      <family val="2"/>
    </font>
    <font>
      <b/>
      <sz val="12"/>
      <color theme="0"/>
      <name val="Verdana"/>
      <family val="2"/>
    </font>
    <font>
      <b/>
      <sz val="12"/>
      <color indexed="8"/>
      <name val="Verdana"/>
      <family val="2"/>
    </font>
    <font>
      <i/>
      <sz val="12"/>
      <color theme="1"/>
      <name val="Verdana"/>
      <family val="2"/>
    </font>
    <font>
      <u/>
      <sz val="12"/>
      <color theme="1"/>
      <name val="Verdana"/>
      <family val="2"/>
    </font>
    <font>
      <b/>
      <i/>
      <sz val="12"/>
      <color theme="1"/>
      <name val="Verdana"/>
      <family val="2"/>
    </font>
    <font>
      <sz val="12"/>
      <color rgb="FF4D4D4D"/>
      <name val="Verdana"/>
      <family val="2"/>
    </font>
    <font>
      <sz val="12"/>
      <color indexed="63"/>
      <name val="Verdana"/>
      <family val="2"/>
    </font>
    <font>
      <b/>
      <sz val="12"/>
      <color indexed="63"/>
      <name val="Verdana"/>
      <family val="2"/>
    </font>
    <font>
      <b/>
      <sz val="12"/>
      <color indexed="9"/>
      <name val="Verdana"/>
      <family val="2"/>
    </font>
    <font>
      <b/>
      <sz val="12"/>
      <color indexed="23"/>
      <name val="Verdana"/>
      <family val="2"/>
    </font>
    <font>
      <sz val="8"/>
      <name val="Arial"/>
      <family val="2"/>
    </font>
    <font>
      <sz val="10"/>
      <color theme="1"/>
      <name val="Verdana"/>
      <family val="2"/>
    </font>
    <font>
      <sz val="10"/>
      <name val="Verdana"/>
      <family val="2"/>
    </font>
    <font>
      <b/>
      <sz val="10"/>
      <name val="Verdana"/>
      <family val="2"/>
    </font>
    <font>
      <b/>
      <sz val="10"/>
      <color theme="1"/>
      <name val="Verdana"/>
      <family val="2"/>
    </font>
    <font>
      <sz val="8"/>
      <name val="Arial"/>
      <family val="2"/>
    </font>
    <font>
      <b/>
      <sz val="16"/>
      <color rgb="FFFF0000"/>
      <name val="Verdana"/>
      <family val="2"/>
    </font>
    <font>
      <b/>
      <u/>
      <sz val="12"/>
      <color theme="1"/>
      <name val="Verdana"/>
      <family val="2"/>
    </font>
    <font>
      <sz val="12"/>
      <color theme="1"/>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00B56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right/>
      <top/>
      <bottom/>
      <diagonal/>
    </border>
    <border>
      <left/>
      <right/>
      <top style="thin">
        <color indexed="64"/>
      </top>
      <bottom/>
      <diagonal/>
    </border>
    <border>
      <left/>
      <right/>
      <top/>
      <bottom style="medium">
        <color rgb="FFE26207"/>
      </bottom>
      <diagonal/>
    </border>
    <border>
      <left/>
      <right/>
      <top/>
      <bottom style="thin">
        <color rgb="FFE26207"/>
      </bottom>
      <diagonal/>
    </border>
    <border>
      <left/>
      <right/>
      <top style="thin">
        <color rgb="FFE26207"/>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rgb="FFE26207"/>
      </top>
      <bottom/>
      <diagonal/>
    </border>
  </borders>
  <cellStyleXfs count="25">
    <xf numFmtId="0" fontId="0" fillId="0" borderId="0"/>
    <xf numFmtId="0" fontId="4" fillId="0" borderId="1"/>
    <xf numFmtId="0" fontId="4" fillId="0" borderId="1"/>
    <xf numFmtId="0" fontId="5" fillId="0" borderId="1"/>
    <xf numFmtId="167" fontId="6" fillId="0" borderId="1" applyFont="0" applyFill="0" applyBorder="0" applyAlignment="0" applyProtection="0"/>
    <xf numFmtId="9" fontId="5" fillId="0" borderId="1" applyFont="0" applyFill="0" applyBorder="0" applyAlignment="0" applyProtection="0"/>
    <xf numFmtId="0" fontId="6" fillId="0" borderId="1"/>
    <xf numFmtId="164" fontId="6" fillId="0" borderId="1" applyFont="0" applyFill="0" applyBorder="0" applyAlignment="0" applyProtection="0"/>
    <xf numFmtId="172" fontId="4" fillId="0" borderId="1" applyFont="0" applyFill="0" applyBorder="0" applyAlignment="0" applyProtection="0"/>
    <xf numFmtId="9" fontId="4" fillId="0" borderId="1" applyFont="0" applyFill="0" applyBorder="0" applyAlignment="0" applyProtection="0"/>
    <xf numFmtId="0" fontId="7" fillId="0" borderId="1"/>
    <xf numFmtId="165" fontId="6" fillId="0" borderId="1" applyFont="0" applyFill="0" applyBorder="0" applyAlignment="0" applyProtection="0"/>
    <xf numFmtId="165" fontId="6" fillId="0" borderId="1" applyFont="0" applyFill="0" applyBorder="0" applyAlignment="0" applyProtection="0"/>
    <xf numFmtId="9" fontId="6" fillId="0" borderId="1" applyFont="0" applyFill="0" applyBorder="0" applyAlignment="0" applyProtection="0"/>
    <xf numFmtId="165" fontId="8" fillId="0" borderId="0" applyFont="0" applyFill="0" applyBorder="0" applyAlignment="0" applyProtection="0"/>
    <xf numFmtId="171" fontId="4" fillId="0" borderId="1"/>
    <xf numFmtId="171" fontId="4" fillId="0" borderId="1"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0" fontId="2" fillId="0" borderId="1"/>
    <xf numFmtId="9" fontId="3" fillId="0" borderId="1" applyFont="0" applyFill="0" applyBorder="0" applyAlignment="0" applyProtection="0"/>
    <xf numFmtId="167" fontId="3" fillId="0" borderId="1" applyFont="0" applyFill="0" applyBorder="0" applyAlignment="0" applyProtection="0"/>
    <xf numFmtId="0" fontId="10" fillId="0" borderId="1" applyNumberFormat="0" applyFill="0" applyBorder="0" applyAlignment="0" applyProtection="0">
      <alignment vertical="top"/>
      <protection locked="0"/>
    </xf>
    <xf numFmtId="165" fontId="2" fillId="0" borderId="1" applyFont="0" applyFill="0" applyBorder="0" applyAlignment="0" applyProtection="0"/>
    <xf numFmtId="0" fontId="1" fillId="0" borderId="1"/>
  </cellStyleXfs>
  <cellXfs count="235">
    <xf numFmtId="0" fontId="0" fillId="0" borderId="0" xfId="0"/>
    <xf numFmtId="0" fontId="12" fillId="0" borderId="1" xfId="6" applyFont="1" applyAlignment="1">
      <alignment vertical="center"/>
    </xf>
    <xf numFmtId="0" fontId="12" fillId="0" borderId="1" xfId="3" applyFont="1" applyAlignment="1">
      <alignment vertical="center"/>
    </xf>
    <xf numFmtId="0" fontId="14" fillId="0" borderId="1" xfId="2" applyFont="1"/>
    <xf numFmtId="0" fontId="12" fillId="0" borderId="1" xfId="24" applyFont="1"/>
    <xf numFmtId="165" fontId="12" fillId="0" borderId="1" xfId="6" applyNumberFormat="1" applyFont="1" applyAlignment="1">
      <alignment vertical="center"/>
    </xf>
    <xf numFmtId="0" fontId="12" fillId="0" borderId="1" xfId="3" applyFont="1"/>
    <xf numFmtId="0" fontId="13" fillId="0" borderId="1" xfId="3" applyFont="1"/>
    <xf numFmtId="0" fontId="12" fillId="0" borderId="1" xfId="2" applyFont="1" applyAlignment="1">
      <alignment horizontal="left" vertical="center"/>
    </xf>
    <xf numFmtId="0" fontId="12" fillId="0" borderId="6" xfId="3" applyFont="1" applyBorder="1" applyAlignment="1">
      <alignment horizontal="center" vertical="center" wrapText="1"/>
    </xf>
    <xf numFmtId="1" fontId="12" fillId="3" borderId="1" xfId="5" applyNumberFormat="1" applyFont="1" applyFill="1" applyBorder="1" applyAlignment="1" applyProtection="1">
      <alignment horizontal="center" vertical="center" wrapText="1"/>
    </xf>
    <xf numFmtId="9" fontId="12" fillId="3" borderId="1" xfId="5" applyFont="1" applyFill="1" applyBorder="1" applyAlignment="1" applyProtection="1">
      <alignment horizontal="left" vertical="center" wrapText="1"/>
    </xf>
    <xf numFmtId="9" fontId="12" fillId="3" borderId="1" xfId="5" applyFont="1" applyFill="1" applyBorder="1" applyAlignment="1" applyProtection="1">
      <alignment vertical="center" wrapText="1"/>
    </xf>
    <xf numFmtId="9" fontId="12" fillId="3" borderId="1" xfId="5" applyFont="1" applyFill="1" applyBorder="1" applyAlignment="1" applyProtection="1">
      <alignment horizontal="center" vertical="center" wrapText="1"/>
    </xf>
    <xf numFmtId="10" fontId="12" fillId="3" borderId="1" xfId="20" applyNumberFormat="1" applyFont="1" applyFill="1" applyBorder="1" applyAlignment="1" applyProtection="1">
      <alignment horizontal="center" vertical="center"/>
    </xf>
    <xf numFmtId="10" fontId="14" fillId="3" borderId="1" xfId="20" applyNumberFormat="1" applyFont="1" applyFill="1" applyBorder="1" applyAlignment="1" applyProtection="1">
      <alignment horizontal="center" vertical="center"/>
    </xf>
    <xf numFmtId="0" fontId="16" fillId="0" borderId="1" xfId="3" applyFont="1" applyAlignment="1">
      <alignment vertical="center"/>
    </xf>
    <xf numFmtId="9" fontId="12" fillId="0" borderId="1" xfId="3" applyNumberFormat="1" applyFont="1" applyAlignment="1">
      <alignment vertical="center"/>
    </xf>
    <xf numFmtId="1" fontId="12" fillId="0" borderId="1" xfId="5" applyNumberFormat="1" applyFont="1" applyBorder="1" applyAlignment="1" applyProtection="1">
      <alignment horizontal="center" vertical="center" wrapText="1"/>
    </xf>
    <xf numFmtId="9" fontId="12" fillId="0" borderId="1" xfId="5" applyFont="1" applyBorder="1" applyAlignment="1" applyProtection="1">
      <alignment vertical="center" wrapText="1"/>
    </xf>
    <xf numFmtId="9" fontId="12" fillId="0" borderId="1" xfId="5" applyFont="1" applyFill="1" applyBorder="1" applyAlignment="1" applyProtection="1">
      <alignment horizontal="center" vertical="center" wrapText="1"/>
    </xf>
    <xf numFmtId="9" fontId="12" fillId="2" borderId="1" xfId="5" applyFont="1" applyFill="1" applyBorder="1" applyAlignment="1" applyProtection="1">
      <alignment horizontal="center" vertical="center" wrapText="1"/>
    </xf>
    <xf numFmtId="10" fontId="12" fillId="2" borderId="1" xfId="20" applyNumberFormat="1" applyFont="1" applyFill="1" applyBorder="1" applyAlignment="1" applyProtection="1">
      <alignment horizontal="center" vertical="center"/>
    </xf>
    <xf numFmtId="10" fontId="14" fillId="0" borderId="1" xfId="20" applyNumberFormat="1" applyFont="1" applyBorder="1" applyAlignment="1" applyProtection="1">
      <alignment horizontal="center" vertical="center"/>
    </xf>
    <xf numFmtId="1" fontId="12" fillId="0" borderId="2" xfId="5" applyNumberFormat="1" applyFont="1" applyBorder="1" applyAlignment="1" applyProtection="1">
      <alignment horizontal="center" vertical="center" wrapText="1"/>
    </xf>
    <xf numFmtId="9" fontId="12" fillId="0" borderId="2" xfId="5" applyFont="1" applyBorder="1" applyAlignment="1" applyProtection="1">
      <alignment vertical="center" wrapText="1"/>
    </xf>
    <xf numFmtId="9" fontId="14" fillId="0" borderId="2" xfId="20" applyFont="1" applyBorder="1" applyAlignment="1" applyProtection="1">
      <alignment horizontal="center" vertical="center"/>
    </xf>
    <xf numFmtId="10" fontId="16" fillId="4" borderId="2" xfId="5" applyNumberFormat="1" applyFont="1" applyFill="1" applyBorder="1" applyAlignment="1" applyProtection="1">
      <alignment horizontal="center" vertical="center" wrapText="1"/>
    </xf>
    <xf numFmtId="0" fontId="14" fillId="2" borderId="1" xfId="3" applyFont="1" applyFill="1" applyAlignment="1">
      <alignment horizontal="center" vertical="center"/>
    </xf>
    <xf numFmtId="0" fontId="14" fillId="2" borderId="1" xfId="3" applyFont="1" applyFill="1" applyAlignment="1">
      <alignment vertical="center"/>
    </xf>
    <xf numFmtId="167" fontId="14" fillId="2" borderId="1" xfId="21" applyFont="1" applyFill="1" applyBorder="1" applyAlignment="1" applyProtection="1">
      <alignment horizontal="center" vertical="center"/>
    </xf>
    <xf numFmtId="0" fontId="12" fillId="0" borderId="1" xfId="3" applyFont="1" applyAlignment="1">
      <alignment horizontal="center"/>
    </xf>
    <xf numFmtId="0" fontId="13" fillId="0" borderId="1" xfId="2" applyFont="1" applyAlignment="1">
      <alignment horizontal="left" vertical="center"/>
    </xf>
    <xf numFmtId="0" fontId="16" fillId="0" borderId="2" xfId="3" applyFont="1" applyBorder="1" applyAlignment="1">
      <alignment horizontal="center" vertical="center"/>
    </xf>
    <xf numFmtId="0" fontId="16" fillId="0" borderId="1" xfId="6" applyFont="1" applyAlignment="1">
      <alignment vertical="center"/>
    </xf>
    <xf numFmtId="0" fontId="16" fillId="0" borderId="1" xfId="3" applyFont="1"/>
    <xf numFmtId="0" fontId="17" fillId="0" borderId="1" xfId="3" applyFont="1"/>
    <xf numFmtId="9" fontId="16" fillId="0" borderId="1" xfId="3" applyNumberFormat="1" applyFont="1" applyAlignment="1">
      <alignment vertical="center"/>
    </xf>
    <xf numFmtId="0" fontId="12" fillId="0" borderId="4" xfId="0" applyFont="1" applyBorder="1" applyAlignment="1">
      <alignment horizontal="center" vertical="center" readingOrder="1"/>
    </xf>
    <xf numFmtId="0" fontId="12" fillId="0" borderId="0" xfId="0" applyFont="1"/>
    <xf numFmtId="0" fontId="14" fillId="0" borderId="1" xfId="3" applyFont="1" applyAlignment="1">
      <alignment vertical="center"/>
    </xf>
    <xf numFmtId="0" fontId="12" fillId="2" borderId="1" xfId="3" applyFont="1" applyFill="1"/>
    <xf numFmtId="0" fontId="12" fillId="2" borderId="1" xfId="2" applyFont="1" applyFill="1" applyAlignment="1">
      <alignment horizontal="left" vertical="center"/>
    </xf>
    <xf numFmtId="0" fontId="19" fillId="0" borderId="1" xfId="3" quotePrefix="1" applyFont="1" applyAlignment="1">
      <alignment vertical="center"/>
    </xf>
    <xf numFmtId="0" fontId="12" fillId="2" borderId="1" xfId="3" applyFont="1" applyFill="1" applyAlignment="1">
      <alignment vertical="center"/>
    </xf>
    <xf numFmtId="0" fontId="21" fillId="2" borderId="1" xfId="3" quotePrefix="1" applyFont="1" applyFill="1" applyAlignment="1">
      <alignment vertical="center"/>
    </xf>
    <xf numFmtId="0" fontId="19" fillId="2" borderId="1" xfId="3" quotePrefix="1" applyFont="1" applyFill="1" applyAlignment="1">
      <alignment vertical="center"/>
    </xf>
    <xf numFmtId="0" fontId="11" fillId="0" borderId="1" xfId="0" applyFont="1" applyBorder="1" applyAlignment="1">
      <alignment vertical="center"/>
    </xf>
    <xf numFmtId="165" fontId="13" fillId="0" borderId="1" xfId="12" applyFont="1" applyBorder="1" applyAlignment="1">
      <alignment vertical="center"/>
    </xf>
    <xf numFmtId="171" fontId="13" fillId="0" borderId="1" xfId="6" applyNumberFormat="1" applyFont="1" applyAlignment="1">
      <alignment vertical="center"/>
    </xf>
    <xf numFmtId="0" fontId="12" fillId="0" borderId="1" xfId="6" applyFont="1"/>
    <xf numFmtId="0" fontId="17" fillId="4" borderId="1" xfId="3" applyFont="1" applyFill="1" applyAlignment="1">
      <alignment vertical="center"/>
    </xf>
    <xf numFmtId="0" fontId="16" fillId="4" borderId="1" xfId="6" applyFont="1" applyFill="1"/>
    <xf numFmtId="0" fontId="15" fillId="0" borderId="1" xfId="3" applyFont="1" applyAlignment="1">
      <alignment vertical="center"/>
    </xf>
    <xf numFmtId="0" fontId="13" fillId="0" borderId="1" xfId="6" applyFont="1"/>
    <xf numFmtId="0" fontId="13" fillId="0" borderId="1" xfId="6" applyFont="1" applyAlignment="1">
      <alignment horizontal="right"/>
    </xf>
    <xf numFmtId="165" fontId="12" fillId="0" borderId="1" xfId="6" applyNumberFormat="1" applyFont="1"/>
    <xf numFmtId="169" fontId="12" fillId="0" borderId="1" xfId="13" applyNumberFormat="1" applyFont="1"/>
    <xf numFmtId="0" fontId="22" fillId="0" borderId="1" xfId="3" applyFont="1" applyAlignment="1">
      <alignment vertical="center"/>
    </xf>
    <xf numFmtId="0" fontId="17" fillId="4" borderId="1" xfId="2" applyFont="1" applyFill="1" applyAlignment="1">
      <alignment horizontal="left" vertical="center"/>
    </xf>
    <xf numFmtId="0" fontId="12" fillId="0" borderId="1" xfId="3" applyFont="1" applyAlignment="1">
      <alignment horizontal="left" vertical="center"/>
    </xf>
    <xf numFmtId="0" fontId="13" fillId="0" borderId="1" xfId="3" applyFont="1" applyAlignment="1">
      <alignment horizontal="center"/>
    </xf>
    <xf numFmtId="0" fontId="12" fillId="0" borderId="1" xfId="3" applyFont="1" applyAlignment="1">
      <alignment horizontal="center" vertical="center"/>
    </xf>
    <xf numFmtId="165" fontId="16" fillId="4" borderId="1" xfId="6" applyNumberFormat="1" applyFont="1" applyFill="1" applyAlignment="1">
      <alignment vertical="center"/>
    </xf>
    <xf numFmtId="165" fontId="17" fillId="4" borderId="1" xfId="12" applyFont="1" applyFill="1" applyBorder="1" applyAlignment="1">
      <alignment vertical="center"/>
    </xf>
    <xf numFmtId="8" fontId="13" fillId="2" borderId="8" xfId="5" applyNumberFormat="1" applyFont="1" applyFill="1" applyBorder="1" applyAlignment="1" applyProtection="1">
      <alignment horizontal="center" vertical="center" wrapText="1"/>
    </xf>
    <xf numFmtId="8" fontId="13" fillId="6" borderId="8" xfId="5" applyNumberFormat="1" applyFont="1" applyFill="1" applyBorder="1" applyAlignment="1" applyProtection="1">
      <alignment horizontal="center" vertical="center" wrapText="1"/>
    </xf>
    <xf numFmtId="167" fontId="12" fillId="0" borderId="1" xfId="17" applyFont="1" applyBorder="1" applyAlignment="1" applyProtection="1">
      <alignment horizontal="center" vertical="center"/>
    </xf>
    <xf numFmtId="0" fontId="13" fillId="0" borderId="1" xfId="0" applyFont="1" applyBorder="1" applyAlignment="1">
      <alignment horizontal="center" vertical="top"/>
    </xf>
    <xf numFmtId="0" fontId="13" fillId="4" borderId="1" xfId="0" applyFont="1" applyFill="1" applyBorder="1" applyAlignment="1">
      <alignment vertical="top"/>
    </xf>
    <xf numFmtId="0" fontId="13" fillId="0" borderId="1" xfId="0" applyFont="1" applyBorder="1" applyAlignment="1">
      <alignment vertical="top"/>
    </xf>
    <xf numFmtId="0" fontId="12" fillId="0" borderId="1" xfId="0" applyFont="1" applyBorder="1"/>
    <xf numFmtId="0" fontId="16" fillId="0" borderId="1" xfId="0" applyFont="1" applyBorder="1"/>
    <xf numFmtId="0" fontId="17" fillId="4" borderId="1" xfId="0" applyFont="1" applyFill="1" applyBorder="1" applyAlignment="1">
      <alignment horizontal="left" vertical="center"/>
    </xf>
    <xf numFmtId="0" fontId="16" fillId="4" borderId="1" xfId="0" applyFont="1" applyFill="1" applyBorder="1" applyAlignment="1">
      <alignment horizontal="left"/>
    </xf>
    <xf numFmtId="0" fontId="23" fillId="0" borderId="1" xfId="22" applyFont="1" applyFill="1" applyBorder="1" applyAlignment="1" applyProtection="1">
      <alignment horizontal="left" vertical="center"/>
    </xf>
    <xf numFmtId="0" fontId="24" fillId="0" borderId="1" xfId="22" applyFont="1" applyFill="1" applyBorder="1" applyAlignment="1" applyProtection="1">
      <alignment horizontal="left"/>
    </xf>
    <xf numFmtId="2" fontId="25" fillId="0" borderId="1" xfId="22" applyNumberFormat="1" applyFont="1" applyFill="1" applyBorder="1" applyAlignment="1" applyProtection="1"/>
    <xf numFmtId="0" fontId="26" fillId="0" borderId="1" xfId="22" applyFont="1" applyFill="1" applyBorder="1" applyAlignment="1" applyProtection="1"/>
    <xf numFmtId="173" fontId="18" fillId="0" borderId="1" xfId="22" applyNumberFormat="1" applyFont="1" applyFill="1" applyBorder="1" applyAlignment="1" applyProtection="1"/>
    <xf numFmtId="2" fontId="24" fillId="0" borderId="1" xfId="22" applyNumberFormat="1" applyFont="1" applyFill="1" applyBorder="1" applyAlignment="1" applyProtection="1"/>
    <xf numFmtId="0" fontId="12" fillId="0" borderId="1" xfId="24" applyFont="1" applyAlignment="1">
      <alignment vertical="top"/>
    </xf>
    <xf numFmtId="0" fontId="24" fillId="0" borderId="1" xfId="22" applyFont="1" applyFill="1" applyBorder="1" applyAlignment="1" applyProtection="1">
      <alignment horizontal="left" vertical="top"/>
    </xf>
    <xf numFmtId="2" fontId="25" fillId="0" borderId="1" xfId="22" applyNumberFormat="1" applyFont="1" applyFill="1" applyBorder="1" applyAlignment="1" applyProtection="1">
      <alignment vertical="top"/>
    </xf>
    <xf numFmtId="0" fontId="26" fillId="0" borderId="1" xfId="22" applyFont="1" applyFill="1" applyBorder="1" applyAlignment="1" applyProtection="1">
      <alignment vertical="top"/>
    </xf>
    <xf numFmtId="2" fontId="24" fillId="0" borderId="1" xfId="22" applyNumberFormat="1" applyFont="1" applyFill="1" applyBorder="1" applyAlignment="1" applyProtection="1">
      <alignment vertical="top"/>
    </xf>
    <xf numFmtId="0" fontId="14" fillId="0" borderId="1" xfId="2" applyFont="1" applyAlignment="1">
      <alignment vertical="top"/>
    </xf>
    <xf numFmtId="0" fontId="14" fillId="0" borderId="5" xfId="24" applyFont="1" applyBorder="1" applyAlignment="1">
      <alignment horizontal="center" vertical="center"/>
    </xf>
    <xf numFmtId="5" fontId="12" fillId="0" borderId="5" xfId="24" applyNumberFormat="1" applyFont="1" applyBorder="1" applyAlignment="1">
      <alignment horizontal="center" vertical="center"/>
    </xf>
    <xf numFmtId="0" fontId="14" fillId="3" borderId="1" xfId="24" applyFont="1" applyFill="1" applyAlignment="1">
      <alignment horizontal="center" vertical="center"/>
    </xf>
    <xf numFmtId="5" fontId="12" fillId="3" borderId="1" xfId="6" applyNumberFormat="1" applyFont="1" applyFill="1" applyAlignment="1">
      <alignment horizontal="center" vertical="center"/>
    </xf>
    <xf numFmtId="171" fontId="13" fillId="2" borderId="1" xfId="6" applyNumberFormat="1" applyFont="1" applyFill="1" applyAlignment="1">
      <alignment vertical="center"/>
    </xf>
    <xf numFmtId="0" fontId="13" fillId="0" borderId="1" xfId="3" applyFont="1" applyAlignment="1">
      <alignment horizontal="center" vertical="center"/>
    </xf>
    <xf numFmtId="0" fontId="13" fillId="0" borderId="1" xfId="3" applyFont="1" applyAlignment="1">
      <alignment vertical="center"/>
    </xf>
    <xf numFmtId="9" fontId="13" fillId="0" borderId="1" xfId="3" applyNumberFormat="1" applyFont="1" applyAlignment="1">
      <alignment horizontal="center" vertical="center"/>
    </xf>
    <xf numFmtId="168" fontId="12" fillId="0" borderId="1" xfId="3" applyNumberFormat="1" applyFont="1" applyAlignment="1">
      <alignment horizontal="center" vertical="center"/>
    </xf>
    <xf numFmtId="165" fontId="12" fillId="0" borderId="1" xfId="14" applyFont="1" applyBorder="1" applyAlignment="1">
      <alignment vertical="center"/>
    </xf>
    <xf numFmtId="165" fontId="12" fillId="0" borderId="1" xfId="3" applyNumberFormat="1" applyFont="1" applyAlignment="1">
      <alignment vertical="center"/>
    </xf>
    <xf numFmtId="9" fontId="12" fillId="0" borderId="1" xfId="18" applyFont="1" applyBorder="1" applyAlignment="1">
      <alignment horizontal="center"/>
    </xf>
    <xf numFmtId="10" fontId="13" fillId="6" borderId="8" xfId="5" applyNumberFormat="1" applyFont="1" applyFill="1" applyBorder="1" applyAlignment="1" applyProtection="1">
      <alignment horizontal="center" vertical="center" wrapText="1"/>
    </xf>
    <xf numFmtId="0" fontId="12" fillId="0" borderId="0" xfId="0" applyFont="1" applyAlignment="1">
      <alignment vertical="center"/>
    </xf>
    <xf numFmtId="9" fontId="12" fillId="0" borderId="1" xfId="3" applyNumberFormat="1" applyFont="1" applyAlignment="1">
      <alignment horizontal="left" vertical="center" wrapText="1" indent="1"/>
    </xf>
    <xf numFmtId="3" fontId="12" fillId="2" borderId="1" xfId="3" applyNumberFormat="1" applyFont="1" applyFill="1" applyAlignment="1">
      <alignment horizontal="center" vertical="center"/>
    </xf>
    <xf numFmtId="3" fontId="13" fillId="2" borderId="10" xfId="3" applyNumberFormat="1" applyFont="1" applyFill="1" applyBorder="1" applyAlignment="1">
      <alignment horizontal="center" vertical="center"/>
    </xf>
    <xf numFmtId="170" fontId="17" fillId="5" borderId="10" xfId="3" applyNumberFormat="1" applyFont="1" applyFill="1" applyBorder="1" applyAlignment="1">
      <alignment horizontal="center" vertical="center"/>
    </xf>
    <xf numFmtId="0" fontId="12" fillId="0" borderId="1" xfId="24" applyFont="1" applyAlignment="1">
      <alignment vertical="center"/>
    </xf>
    <xf numFmtId="0" fontId="24" fillId="0" borderId="1" xfId="22" applyFont="1" applyFill="1" applyBorder="1" applyAlignment="1" applyProtection="1">
      <alignment horizontal="left" vertical="center"/>
    </xf>
    <xf numFmtId="2" fontId="25" fillId="0" borderId="1" xfId="22" applyNumberFormat="1" applyFont="1" applyFill="1" applyBorder="1" applyAlignment="1" applyProtection="1">
      <alignment vertical="center"/>
    </xf>
    <xf numFmtId="0" fontId="26" fillId="0" borderId="1" xfId="22" applyFont="1" applyFill="1" applyBorder="1" applyAlignment="1" applyProtection="1">
      <alignment vertical="center"/>
    </xf>
    <xf numFmtId="2" fontId="24" fillId="0" borderId="1" xfId="22" applyNumberFormat="1" applyFont="1" applyFill="1" applyBorder="1" applyAlignment="1" applyProtection="1">
      <alignment vertical="center"/>
    </xf>
    <xf numFmtId="0" fontId="14" fillId="0" borderId="1" xfId="2" applyFont="1" applyAlignment="1">
      <alignment vertical="center"/>
    </xf>
    <xf numFmtId="0" fontId="12" fillId="0" borderId="1" xfId="24" applyFont="1" applyAlignment="1">
      <alignment horizontal="center" vertical="center"/>
    </xf>
    <xf numFmtId="0" fontId="12" fillId="0" borderId="3" xfId="0" applyFont="1" applyBorder="1"/>
    <xf numFmtId="173" fontId="18" fillId="0" borderId="1" xfId="22" applyNumberFormat="1" applyFont="1" applyFill="1" applyBorder="1" applyAlignment="1" applyProtection="1">
      <alignment vertical="top"/>
    </xf>
    <xf numFmtId="0" fontId="12" fillId="0" borderId="1" xfId="6" applyFont="1" applyAlignment="1">
      <alignment horizontal="center"/>
    </xf>
    <xf numFmtId="0" fontId="30" fillId="0" borderId="1" xfId="2" applyFont="1" applyAlignment="1">
      <alignment horizontal="center" vertical="center"/>
    </xf>
    <xf numFmtId="0" fontId="30" fillId="0" borderId="0" xfId="0" applyFont="1" applyAlignment="1">
      <alignment horizontal="center" vertical="center"/>
    </xf>
    <xf numFmtId="0" fontId="29" fillId="0" borderId="1" xfId="2" applyFont="1" applyAlignment="1">
      <alignment horizontal="center" vertical="center"/>
    </xf>
    <xf numFmtId="168" fontId="28" fillId="3" borderId="8" xfId="0" applyNumberFormat="1" applyFont="1" applyFill="1" applyBorder="1" applyAlignment="1">
      <alignment horizontal="center" vertical="center"/>
    </xf>
    <xf numFmtId="10" fontId="28" fillId="3" borderId="8" xfId="0" applyNumberFormat="1" applyFont="1" applyFill="1" applyBorder="1" applyAlignment="1">
      <alignment horizontal="center" vertical="center"/>
    </xf>
    <xf numFmtId="0" fontId="29" fillId="0" borderId="0" xfId="0" applyFont="1" applyAlignment="1">
      <alignment horizontal="center" vertical="center"/>
    </xf>
    <xf numFmtId="168" fontId="28" fillId="0" borderId="8" xfId="0" applyNumberFormat="1" applyFont="1" applyBorder="1" applyAlignment="1">
      <alignment horizontal="center" vertical="center"/>
    </xf>
    <xf numFmtId="0" fontId="29" fillId="0" borderId="1" xfId="2" applyFont="1" applyAlignment="1">
      <alignment horizontal="center"/>
    </xf>
    <xf numFmtId="0" fontId="29" fillId="0" borderId="0" xfId="0" applyFont="1" applyAlignment="1">
      <alignment horizontal="center"/>
    </xf>
    <xf numFmtId="0" fontId="29" fillId="0" borderId="0" xfId="0" applyFont="1"/>
    <xf numFmtId="9" fontId="12" fillId="0" borderId="8" xfId="5" applyFont="1" applyBorder="1" applyAlignment="1" applyProtection="1">
      <alignment vertical="center" wrapText="1"/>
    </xf>
    <xf numFmtId="0" fontId="13" fillId="0" borderId="1" xfId="6" applyFont="1" applyAlignment="1">
      <alignment vertical="center"/>
    </xf>
    <xf numFmtId="169" fontId="12" fillId="0" borderId="1" xfId="13" applyNumberFormat="1" applyFont="1" applyAlignment="1">
      <alignment vertical="center"/>
    </xf>
    <xf numFmtId="9" fontId="31" fillId="0" borderId="8" xfId="0" applyNumberFormat="1" applyFont="1" applyBorder="1" applyAlignment="1">
      <alignment horizontal="center" vertical="center"/>
    </xf>
    <xf numFmtId="0" fontId="12" fillId="0" borderId="9" xfId="3" applyFont="1" applyBorder="1"/>
    <xf numFmtId="8" fontId="33" fillId="2" borderId="8" xfId="5" applyNumberFormat="1" applyFont="1" applyFill="1" applyBorder="1" applyAlignment="1" applyProtection="1">
      <alignment horizontal="center" vertical="center" wrapText="1"/>
    </xf>
    <xf numFmtId="1" fontId="13" fillId="0" borderId="8" xfId="5" applyNumberFormat="1" applyFont="1" applyBorder="1" applyAlignment="1" applyProtection="1">
      <alignment horizontal="center" vertical="center" wrapText="1"/>
    </xf>
    <xf numFmtId="0" fontId="12" fillId="0" borderId="9" xfId="3" applyFont="1" applyBorder="1" applyAlignment="1">
      <alignment horizontal="center" vertical="center"/>
    </xf>
    <xf numFmtId="9" fontId="21" fillId="0" borderId="1" xfId="5" applyFont="1" applyBorder="1" applyAlignment="1" applyProtection="1">
      <alignment vertical="center" wrapText="1"/>
    </xf>
    <xf numFmtId="0" fontId="16" fillId="0" borderId="1" xfId="3" applyFont="1" applyAlignment="1">
      <alignment horizontal="center" vertical="center"/>
    </xf>
    <xf numFmtId="9" fontId="14" fillId="0" borderId="1" xfId="20" applyFont="1" applyBorder="1" applyAlignment="1" applyProtection="1">
      <alignment horizontal="center" vertical="center"/>
    </xf>
    <xf numFmtId="9" fontId="12" fillId="3" borderId="8" xfId="3" applyNumberFormat="1" applyFont="1" applyFill="1" applyBorder="1" applyAlignment="1">
      <alignment horizontal="left" vertical="center" wrapText="1" indent="1"/>
    </xf>
    <xf numFmtId="3" fontId="12" fillId="2" borderId="8" xfId="3" applyNumberFormat="1" applyFont="1" applyFill="1" applyBorder="1" applyAlignment="1">
      <alignment horizontal="center" vertical="center"/>
    </xf>
    <xf numFmtId="168" fontId="12" fillId="2" borderId="8" xfId="4" applyNumberFormat="1" applyFont="1" applyFill="1" applyBorder="1" applyAlignment="1">
      <alignment horizontal="center" vertical="center"/>
    </xf>
    <xf numFmtId="170" fontId="12" fillId="3" borderId="8" xfId="3" applyNumberFormat="1" applyFont="1" applyFill="1" applyBorder="1" applyAlignment="1">
      <alignment horizontal="center" vertical="center"/>
    </xf>
    <xf numFmtId="9" fontId="12" fillId="0" borderId="1" xfId="18" applyFont="1" applyBorder="1" applyAlignment="1">
      <alignment horizontal="center" vertical="center"/>
    </xf>
    <xf numFmtId="4" fontId="12" fillId="2" borderId="8" xfId="3" applyNumberFormat="1" applyFont="1" applyFill="1" applyBorder="1" applyAlignment="1">
      <alignment horizontal="center" vertical="center"/>
    </xf>
    <xf numFmtId="167" fontId="12" fillId="2" borderId="8" xfId="17" applyFont="1" applyFill="1" applyBorder="1" applyAlignment="1">
      <alignment horizontal="center" vertical="center"/>
    </xf>
    <xf numFmtId="0" fontId="12" fillId="0" borderId="9" xfId="3" applyFont="1" applyBorder="1" applyAlignment="1">
      <alignment vertical="center"/>
    </xf>
    <xf numFmtId="0" fontId="12" fillId="2" borderId="9" xfId="3" applyFont="1" applyFill="1" applyBorder="1" applyAlignment="1">
      <alignment vertical="center"/>
    </xf>
    <xf numFmtId="0" fontId="12" fillId="0" borderId="9" xfId="3" applyFont="1" applyBorder="1" applyAlignment="1">
      <alignment horizontal="left" vertical="center"/>
    </xf>
    <xf numFmtId="174" fontId="17" fillId="5" borderId="8" xfId="3" applyNumberFormat="1" applyFont="1" applyFill="1" applyBorder="1" applyAlignment="1">
      <alignment horizontal="center" vertical="center"/>
    </xf>
    <xf numFmtId="0" fontId="13" fillId="2" borderId="9" xfId="3" applyFont="1" applyFill="1" applyBorder="1" applyAlignment="1">
      <alignment horizontal="center" vertical="center" wrapText="1"/>
    </xf>
    <xf numFmtId="0" fontId="12" fillId="0" borderId="9" xfId="3" applyFont="1" applyBorder="1" applyAlignment="1">
      <alignment horizontal="center"/>
    </xf>
    <xf numFmtId="0" fontId="12" fillId="2" borderId="1" xfId="3" applyFont="1" applyFill="1" applyAlignment="1">
      <alignment horizontal="center" vertical="center"/>
    </xf>
    <xf numFmtId="9" fontId="12" fillId="2" borderId="13" xfId="3" applyNumberFormat="1" applyFont="1" applyFill="1" applyBorder="1" applyAlignment="1">
      <alignment horizontal="left" vertical="center" wrapText="1" indent="1"/>
    </xf>
    <xf numFmtId="4" fontId="12" fillId="2" borderId="13" xfId="3" applyNumberFormat="1" applyFont="1" applyFill="1" applyBorder="1" applyAlignment="1">
      <alignment horizontal="center" vertical="center"/>
    </xf>
    <xf numFmtId="0" fontId="12" fillId="2" borderId="13" xfId="3" applyFont="1" applyFill="1" applyBorder="1" applyAlignment="1">
      <alignment vertical="center"/>
    </xf>
    <xf numFmtId="3" fontId="14" fillId="2" borderId="13" xfId="3" applyNumberFormat="1" applyFont="1" applyFill="1" applyBorder="1" applyAlignment="1">
      <alignment horizontal="left" vertical="center"/>
    </xf>
    <xf numFmtId="6" fontId="12" fillId="2" borderId="8" xfId="3" applyNumberFormat="1" applyFont="1" applyFill="1" applyBorder="1" applyAlignment="1">
      <alignment horizontal="center" vertical="center"/>
    </xf>
    <xf numFmtId="6" fontId="12" fillId="2" borderId="13" xfId="3" applyNumberFormat="1" applyFont="1" applyFill="1" applyBorder="1" applyAlignment="1">
      <alignment horizontal="center" vertical="center"/>
    </xf>
    <xf numFmtId="6" fontId="17" fillId="8" borderId="8" xfId="3" applyNumberFormat="1" applyFont="1" applyFill="1" applyBorder="1" applyAlignment="1">
      <alignment horizontal="center" vertical="center"/>
    </xf>
    <xf numFmtId="0" fontId="12" fillId="0" borderId="8" xfId="3" applyFont="1" applyBorder="1" applyAlignment="1">
      <alignment horizontal="center" vertical="center"/>
    </xf>
    <xf numFmtId="0" fontId="30" fillId="0" borderId="1" xfId="2" applyFont="1" applyAlignment="1">
      <alignment horizontal="left" vertical="center"/>
    </xf>
    <xf numFmtId="9" fontId="12" fillId="2" borderId="1" xfId="5" applyFont="1" applyFill="1" applyBorder="1" applyAlignment="1" applyProtection="1">
      <alignment horizontal="left" vertical="center" wrapText="1"/>
    </xf>
    <xf numFmtId="9" fontId="28" fillId="3" borderId="8" xfId="0" applyNumberFormat="1" applyFont="1" applyFill="1" applyBorder="1" applyAlignment="1">
      <alignment horizontal="left" vertical="center"/>
    </xf>
    <xf numFmtId="0" fontId="14" fillId="0" borderId="1" xfId="2" applyFont="1" applyAlignment="1">
      <alignment horizontal="center"/>
    </xf>
    <xf numFmtId="0" fontId="14" fillId="0" borderId="0" xfId="0" applyFont="1" applyAlignment="1">
      <alignment horizontal="center"/>
    </xf>
    <xf numFmtId="0" fontId="14" fillId="0" borderId="0" xfId="0" applyFont="1"/>
    <xf numFmtId="0" fontId="17" fillId="4" borderId="1" xfId="0" applyFont="1" applyFill="1" applyBorder="1" applyAlignment="1">
      <alignment vertical="center"/>
    </xf>
    <xf numFmtId="0" fontId="16" fillId="4" borderId="1" xfId="0" applyFont="1" applyFill="1" applyBorder="1"/>
    <xf numFmtId="0" fontId="17" fillId="4" borderId="1" xfId="0" applyFont="1" applyFill="1" applyBorder="1" applyAlignment="1">
      <alignment vertical="top"/>
    </xf>
    <xf numFmtId="0" fontId="15" fillId="2" borderId="1" xfId="0" applyFont="1" applyFill="1" applyBorder="1" applyAlignment="1">
      <alignment horizontal="center" vertical="top"/>
    </xf>
    <xf numFmtId="0" fontId="14" fillId="2" borderId="1" xfId="0" applyFont="1" applyFill="1" applyBorder="1" applyAlignment="1">
      <alignment vertical="center"/>
    </xf>
    <xf numFmtId="0" fontId="14" fillId="2" borderId="1" xfId="0" applyFont="1" applyFill="1" applyBorder="1"/>
    <xf numFmtId="0" fontId="15" fillId="2" borderId="1" xfId="0" applyFont="1" applyFill="1" applyBorder="1" applyAlignment="1">
      <alignment vertical="top"/>
    </xf>
    <xf numFmtId="0" fontId="15" fillId="0" borderId="9" xfId="2" applyFont="1" applyBorder="1" applyAlignment="1">
      <alignment horizontal="center"/>
    </xf>
    <xf numFmtId="0" fontId="15" fillId="0" borderId="9" xfId="2" applyFont="1" applyBorder="1" applyAlignment="1">
      <alignment horizontal="left"/>
    </xf>
    <xf numFmtId="0" fontId="15" fillId="0" borderId="9" xfId="0" applyFont="1" applyBorder="1" applyAlignment="1">
      <alignment horizontal="center"/>
    </xf>
    <xf numFmtId="0" fontId="15" fillId="0" borderId="9" xfId="0" applyFont="1" applyBorder="1"/>
    <xf numFmtId="0" fontId="14" fillId="0" borderId="1" xfId="2" applyFont="1" applyAlignment="1">
      <alignment horizontal="center" vertical="center"/>
    </xf>
    <xf numFmtId="0" fontId="14" fillId="0" borderId="1" xfId="2"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horizontal="left" vertical="center"/>
    </xf>
    <xf numFmtId="0" fontId="14" fillId="0" borderId="1" xfId="2" applyFont="1" applyAlignment="1">
      <alignment horizontal="left"/>
    </xf>
    <xf numFmtId="0" fontId="14" fillId="0" borderId="1" xfId="2" quotePrefix="1" applyFont="1" applyAlignment="1">
      <alignment horizontal="center"/>
    </xf>
    <xf numFmtId="0" fontId="15" fillId="0" borderId="1" xfId="2" applyFont="1" applyAlignment="1">
      <alignment horizontal="left" vertical="center"/>
    </xf>
    <xf numFmtId="0" fontId="12" fillId="0" borderId="1" xfId="6" applyFont="1" applyAlignment="1">
      <alignment horizontal="center" vertical="center"/>
    </xf>
    <xf numFmtId="0" fontId="15" fillId="0" borderId="7" xfId="19" applyFont="1" applyBorder="1" applyAlignment="1">
      <alignment horizontal="center" vertical="center" wrapText="1"/>
    </xf>
    <xf numFmtId="9" fontId="28" fillId="0" borderId="8" xfId="0" applyNumberFormat="1" applyFont="1" applyBorder="1" applyAlignment="1">
      <alignment horizontal="left" vertical="center"/>
    </xf>
    <xf numFmtId="9" fontId="21" fillId="0" borderId="2" xfId="5" applyFont="1" applyBorder="1" applyAlignment="1" applyProtection="1">
      <alignment vertical="center"/>
    </xf>
    <xf numFmtId="10" fontId="14" fillId="9" borderId="8" xfId="18" applyNumberFormat="1" applyFont="1" applyFill="1" applyBorder="1" applyAlignment="1">
      <alignment horizontal="center" vertical="center"/>
    </xf>
    <xf numFmtId="166" fontId="14" fillId="9" borderId="8" xfId="3" applyNumberFormat="1" applyFont="1" applyFill="1" applyBorder="1" applyAlignment="1" applyProtection="1">
      <alignment horizontal="center" vertical="center"/>
      <protection locked="0"/>
    </xf>
    <xf numFmtId="174" fontId="12" fillId="0" borderId="1" xfId="3" applyNumberFormat="1" applyFont="1"/>
    <xf numFmtId="0" fontId="12" fillId="0" borderId="1" xfId="18" applyNumberFormat="1" applyFont="1" applyBorder="1" applyAlignment="1">
      <alignment horizontal="center" vertical="center"/>
    </xf>
    <xf numFmtId="9" fontId="12" fillId="2" borderId="1" xfId="18" applyFont="1" applyFill="1" applyBorder="1" applyAlignment="1">
      <alignment horizontal="center" vertical="center"/>
    </xf>
    <xf numFmtId="4" fontId="12" fillId="10" borderId="8" xfId="3" applyNumberFormat="1" applyFont="1" applyFill="1" applyBorder="1" applyAlignment="1">
      <alignment horizontal="center" vertical="center"/>
    </xf>
    <xf numFmtId="9" fontId="28" fillId="3" borderId="1" xfId="0" applyNumberFormat="1" applyFont="1" applyFill="1" applyBorder="1" applyAlignment="1">
      <alignment horizontal="left" vertical="center"/>
    </xf>
    <xf numFmtId="168" fontId="28" fillId="0" borderId="1" xfId="0" applyNumberFormat="1" applyFont="1" applyBorder="1" applyAlignment="1">
      <alignment horizontal="center" vertical="center"/>
    </xf>
    <xf numFmtId="10" fontId="28" fillId="3" borderId="1" xfId="0" applyNumberFormat="1" applyFont="1" applyFill="1" applyBorder="1" applyAlignment="1">
      <alignment horizontal="center" vertical="center"/>
    </xf>
    <xf numFmtId="9" fontId="28" fillId="0" borderId="1" xfId="0" applyNumberFormat="1" applyFont="1" applyBorder="1" applyAlignment="1">
      <alignment horizontal="left" vertical="center"/>
    </xf>
    <xf numFmtId="10" fontId="28" fillId="0" borderId="1" xfId="0" applyNumberFormat="1" applyFont="1" applyBorder="1" applyAlignment="1">
      <alignment horizontal="center" vertical="center"/>
    </xf>
    <xf numFmtId="0" fontId="15" fillId="0" borderId="9" xfId="6" applyFont="1" applyBorder="1" applyAlignment="1">
      <alignment horizontal="left" vertical="center"/>
    </xf>
    <xf numFmtId="0" fontId="15" fillId="0" borderId="9" xfId="6" applyFont="1" applyBorder="1" applyAlignment="1">
      <alignment horizontal="center" vertical="top" wrapText="1"/>
    </xf>
    <xf numFmtId="0" fontId="13" fillId="0" borderId="9" xfId="3" applyFont="1" applyBorder="1"/>
    <xf numFmtId="0" fontId="14" fillId="0" borderId="9" xfId="19" applyFont="1" applyBorder="1" applyAlignment="1">
      <alignment horizontal="left" vertical="center" wrapText="1"/>
    </xf>
    <xf numFmtId="0" fontId="14" fillId="0" borderId="9" xfId="19" applyFont="1" applyBorder="1" applyAlignment="1">
      <alignment horizontal="center" vertical="center" wrapText="1"/>
    </xf>
    <xf numFmtId="0" fontId="14" fillId="2" borderId="9" xfId="19" applyFont="1" applyFill="1" applyBorder="1" applyAlignment="1">
      <alignment horizontal="center" vertical="center" wrapText="1"/>
    </xf>
    <xf numFmtId="0" fontId="13" fillId="0" borderId="9" xfId="3" applyFont="1" applyBorder="1" applyAlignment="1">
      <alignment vertical="center"/>
    </xf>
    <xf numFmtId="0" fontId="14" fillId="2" borderId="9" xfId="3" applyFont="1" applyFill="1" applyBorder="1" applyAlignment="1">
      <alignment horizontal="left" vertical="center"/>
    </xf>
    <xf numFmtId="0" fontId="14" fillId="2" borderId="9" xfId="3" applyFont="1" applyFill="1" applyBorder="1" applyAlignment="1">
      <alignment horizontal="center" vertical="center"/>
    </xf>
    <xf numFmtId="0" fontId="14" fillId="2" borderId="9" xfId="3" applyFont="1" applyFill="1" applyBorder="1" applyAlignment="1">
      <alignment vertical="center"/>
    </xf>
    <xf numFmtId="0" fontId="13" fillId="0" borderId="9" xfId="3" applyFont="1" applyBorder="1" applyAlignment="1">
      <alignment horizontal="left" vertical="center" wrapText="1"/>
    </xf>
    <xf numFmtId="0" fontId="13" fillId="0" borderId="9" xfId="3" applyFont="1" applyBorder="1" applyAlignment="1">
      <alignment horizontal="center" vertical="center"/>
    </xf>
    <xf numFmtId="0" fontId="13" fillId="0" borderId="9" xfId="3" applyFont="1" applyBorder="1" applyAlignment="1">
      <alignment horizontal="center" vertical="center" wrapText="1"/>
    </xf>
    <xf numFmtId="0" fontId="12" fillId="0" borderId="0" xfId="0" applyFont="1" applyAlignment="1">
      <alignment horizontal="justify" vertical="center"/>
    </xf>
    <xf numFmtId="0" fontId="12" fillId="0" borderId="0" xfId="0" applyFont="1"/>
    <xf numFmtId="0" fontId="17" fillId="4" borderId="1" xfId="0" applyFont="1" applyFill="1" applyBorder="1" applyAlignment="1">
      <alignment horizontal="left" vertical="center" wrapText="1"/>
    </xf>
    <xf numFmtId="0" fontId="14" fillId="4" borderId="1" xfId="0" applyFont="1" applyFill="1" applyBorder="1" applyAlignment="1">
      <alignment horizontal="left"/>
    </xf>
    <xf numFmtId="0" fontId="13" fillId="0" borderId="1" xfId="2" applyFont="1" applyAlignment="1">
      <alignment vertical="center" wrapText="1"/>
    </xf>
    <xf numFmtId="0" fontId="12" fillId="0" borderId="1" xfId="0" applyFont="1" applyBorder="1" applyAlignment="1">
      <alignment vertical="center"/>
    </xf>
    <xf numFmtId="0" fontId="0" fillId="0" borderId="1" xfId="0" applyBorder="1" applyAlignment="1">
      <alignment vertical="center"/>
    </xf>
    <xf numFmtId="0" fontId="17" fillId="4" borderId="8" xfId="0" applyFont="1" applyFill="1" applyBorder="1" applyAlignment="1">
      <alignment horizontal="left" vertical="center" wrapText="1"/>
    </xf>
    <xf numFmtId="0" fontId="14" fillId="4" borderId="8" xfId="0" applyFont="1" applyFill="1" applyBorder="1" applyAlignment="1">
      <alignment horizontal="left"/>
    </xf>
    <xf numFmtId="3" fontId="13" fillId="2" borderId="11" xfId="3" applyNumberFormat="1" applyFont="1" applyFill="1" applyBorder="1" applyAlignment="1">
      <alignment horizontal="center" vertical="center"/>
    </xf>
    <xf numFmtId="0" fontId="0" fillId="0" borderId="12" xfId="0" applyBorder="1" applyAlignment="1">
      <alignment horizontal="center" vertical="center"/>
    </xf>
    <xf numFmtId="168" fontId="31" fillId="0" borderId="11" xfId="0" applyNumberFormat="1" applyFont="1" applyBorder="1" applyAlignment="1">
      <alignment horizontal="center" vertical="center"/>
    </xf>
    <xf numFmtId="168" fontId="31" fillId="0" borderId="12" xfId="0" applyNumberFormat="1" applyFont="1" applyBorder="1" applyAlignment="1">
      <alignment horizontal="center" vertical="center"/>
    </xf>
    <xf numFmtId="0" fontId="30" fillId="7" borderId="11" xfId="2" applyFont="1" applyFill="1" applyBorder="1" applyAlignment="1">
      <alignment horizontal="center" vertical="center"/>
    </xf>
    <xf numFmtId="0" fontId="30" fillId="7" borderId="13" xfId="2" applyFont="1" applyFill="1" applyBorder="1" applyAlignment="1">
      <alignment horizontal="center" vertical="center"/>
    </xf>
    <xf numFmtId="0" fontId="30" fillId="7" borderId="12" xfId="2" applyFont="1" applyFill="1" applyBorder="1" applyAlignment="1">
      <alignment horizontal="center" vertical="center"/>
    </xf>
    <xf numFmtId="168" fontId="31" fillId="0" borderId="8" xfId="0" applyNumberFormat="1" applyFont="1" applyBorder="1" applyAlignment="1">
      <alignment horizontal="center" vertical="center"/>
    </xf>
    <xf numFmtId="0" fontId="28" fillId="0" borderId="8" xfId="0" applyFont="1" applyBorder="1" applyAlignment="1">
      <alignment horizontal="center" vertical="center"/>
    </xf>
    <xf numFmtId="0" fontId="30" fillId="7" borderId="8" xfId="2" applyFont="1" applyFill="1" applyBorder="1" applyAlignment="1">
      <alignment horizontal="center" vertical="center"/>
    </xf>
    <xf numFmtId="0" fontId="12" fillId="0" borderId="14" xfId="24" applyFont="1" applyBorder="1" applyAlignment="1">
      <alignment horizontal="left" vertical="center" wrapText="1"/>
    </xf>
    <xf numFmtId="0" fontId="12" fillId="0" borderId="1" xfId="24" applyFont="1" applyAlignment="1">
      <alignment horizontal="left" vertical="center" wrapText="1"/>
    </xf>
    <xf numFmtId="3" fontId="14" fillId="2" borderId="11" xfId="3" applyNumberFormat="1" applyFont="1" applyFill="1" applyBorder="1" applyAlignment="1">
      <alignment horizontal="left" vertical="center"/>
    </xf>
    <xf numFmtId="0" fontId="35" fillId="0" borderId="13" xfId="0" applyFont="1" applyBorder="1" applyAlignment="1">
      <alignment vertical="center"/>
    </xf>
    <xf numFmtId="0" fontId="35" fillId="0" borderId="12" xfId="0" applyFont="1" applyBorder="1" applyAlignment="1">
      <alignment vertical="center"/>
    </xf>
  </cellXfs>
  <cellStyles count="25">
    <cellStyle name="Euro" xfId="16" xr:uid="{00000000-0005-0000-0000-000001000000}"/>
    <cellStyle name="Hyperlink 2 2" xfId="22" xr:uid="{00000000-0005-0000-0000-000002000000}"/>
    <cellStyle name="Komma" xfId="14" builtinId="3"/>
    <cellStyle name="Komma 2" xfId="8" xr:uid="{00000000-0005-0000-0000-000004000000}"/>
    <cellStyle name="Komma 2 2" xfId="11" xr:uid="{00000000-0005-0000-0000-000005000000}"/>
    <cellStyle name="Komma 2 2 2" xfId="12" xr:uid="{00000000-0005-0000-0000-000006000000}"/>
    <cellStyle name="Komma 2 2 3" xfId="23" xr:uid="{00000000-0005-0000-0000-000007000000}"/>
    <cellStyle name="Normaal 2 2" xfId="1" xr:uid="{00000000-0005-0000-0000-000008000000}"/>
    <cellStyle name="Normaal 3" xfId="15" xr:uid="{00000000-0005-0000-0000-000009000000}"/>
    <cellStyle name="Procent" xfId="18" builtinId="5"/>
    <cellStyle name="Procent 2" xfId="5" xr:uid="{00000000-0005-0000-0000-00000B000000}"/>
    <cellStyle name="Procent 2 2" xfId="9" xr:uid="{00000000-0005-0000-0000-00000C000000}"/>
    <cellStyle name="Procent 2 2 2" xfId="13" xr:uid="{00000000-0005-0000-0000-00000D000000}"/>
    <cellStyle name="Procent 3" xfId="20" xr:uid="{00000000-0005-0000-0000-00000E000000}"/>
    <cellStyle name="Standaard" xfId="0" builtinId="0"/>
    <cellStyle name="Standaard 2" xfId="2" xr:uid="{00000000-0005-0000-0000-000010000000}"/>
    <cellStyle name="Standaard 2 2" xfId="24" xr:uid="{00000000-0005-0000-0000-000011000000}"/>
    <cellStyle name="Standaard 2 2 2" xfId="6" xr:uid="{00000000-0005-0000-0000-000012000000}"/>
    <cellStyle name="Standaard 2 2 2 2" xfId="19" xr:uid="{00000000-0005-0000-0000-000013000000}"/>
    <cellStyle name="Standaard 3" xfId="3" xr:uid="{00000000-0005-0000-0000-000014000000}"/>
    <cellStyle name="Standaard 4" xfId="10" xr:uid="{00000000-0005-0000-0000-000015000000}"/>
    <cellStyle name="Valuta" xfId="17" builtinId="4"/>
    <cellStyle name="Valuta 2" xfId="4" xr:uid="{00000000-0005-0000-0000-000017000000}"/>
    <cellStyle name="Valuta 3" xfId="7" xr:uid="{00000000-0005-0000-0000-000018000000}"/>
    <cellStyle name="Valuta 4" xfId="21" xr:uid="{00000000-0005-0000-0000-000019000000}"/>
  </cellStyles>
  <dxfs count="0"/>
  <tableStyles count="0" defaultTableStyle="TableStyleMedium2" defaultPivotStyle="PivotStyleLight16"/>
  <colors>
    <mruColors>
      <color rgb="FFCC0000"/>
      <color rgb="FFB32B2B"/>
      <color rgb="FF76EAF6"/>
      <color rgb="FF00B561"/>
      <color rgb="FF0092DB"/>
      <color rgb="FF649030"/>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emeentebodegraven.sharepoint.com/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sites/TB-AFD-Personeel_en_Organisatie/Gedeelde%20documenten/General/Contractbeheer/2.%20Aanbestedingen/3.%20Lopende%20aanbestedingen/Inhuurcontracten/2024%20aanbesteding%20Broker%20inhuurcontracten/Tenderned%20documenten/Bijlagen/Analyse%20Uplifts%202013%20StudentenWerk.xlsx?B5D6DDDE" TargetMode="External"/><Relationship Id="rId1" Type="http://schemas.openxmlformats.org/officeDocument/2006/relationships/externalLinkPath" Target="file:///\\B5D6DDDE\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voorblad"/>
      <sheetName val="2012"/>
      <sheetName val="2013"/>
      <sheetName val="Analyse"/>
      <sheetName val="ur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B1:AE14"/>
  <sheetViews>
    <sheetView showGridLines="0" zoomScale="85" zoomScaleNormal="85" zoomScaleSheetLayoutView="70" workbookViewId="0">
      <selection activeCell="E5" sqref="E5"/>
    </sheetView>
  </sheetViews>
  <sheetFormatPr defaultColWidth="8.8984375" defaultRowHeight="16.2"/>
  <cols>
    <col min="1" max="1" width="3" style="50" customWidth="1"/>
    <col min="2" max="2" width="34.5" style="50" bestFit="1" customWidth="1"/>
    <col min="3" max="3" width="18.3984375" style="50" bestFit="1" customWidth="1"/>
    <col min="4" max="5" width="18" style="50" bestFit="1" customWidth="1"/>
    <col min="6" max="6" width="14" style="50" bestFit="1" customWidth="1"/>
    <col min="7" max="7" width="9" style="50" customWidth="1"/>
    <col min="8" max="8" width="11" style="50" bestFit="1" customWidth="1"/>
    <col min="9" max="16384" width="8.8984375" style="50"/>
  </cols>
  <sheetData>
    <row r="1" spans="2:31" ht="29.4" customHeight="1">
      <c r="B1" s="51" t="s">
        <v>136</v>
      </c>
      <c r="C1" s="52"/>
      <c r="D1" s="52"/>
      <c r="E1" s="52"/>
      <c r="F1" s="52"/>
    </row>
    <row r="2" spans="2:31" ht="27" customHeight="1">
      <c r="B2" s="53" t="s">
        <v>0</v>
      </c>
      <c r="C2" s="54"/>
      <c r="D2" s="54"/>
      <c r="E2" s="54"/>
      <c r="F2" s="54"/>
    </row>
    <row r="3" spans="2:31">
      <c r="B3" s="53"/>
      <c r="C3" s="53"/>
      <c r="D3" s="53"/>
      <c r="E3" s="53"/>
      <c r="F3" s="55"/>
    </row>
    <row r="4" spans="2:31" s="1" customFormat="1" ht="22.65" customHeight="1">
      <c r="B4" s="126" t="s">
        <v>1</v>
      </c>
    </row>
    <row r="5" spans="2:31" s="1" customFormat="1" ht="23.4" customHeight="1">
      <c r="B5" s="1" t="s">
        <v>2</v>
      </c>
    </row>
    <row r="6" spans="2:31" s="1" customFormat="1" ht="23.4" customHeight="1">
      <c r="B6" s="1" t="s">
        <v>3</v>
      </c>
    </row>
    <row r="7" spans="2:31" s="1" customFormat="1" ht="23.4" customHeight="1">
      <c r="B7" s="1" t="s">
        <v>4</v>
      </c>
      <c r="E7" s="5"/>
      <c r="F7" s="127"/>
    </row>
    <row r="8" spans="2:31" s="1" customFormat="1" ht="23.4" customHeight="1">
      <c r="B8" s="1" t="s">
        <v>5</v>
      </c>
      <c r="E8" s="5"/>
      <c r="F8" s="127"/>
      <c r="H8" s="100"/>
    </row>
    <row r="9" spans="2:31" s="1" customFormat="1" ht="23.4" customHeight="1">
      <c r="B9" s="1" t="s">
        <v>6</v>
      </c>
      <c r="E9" s="5"/>
      <c r="F9" s="127"/>
      <c r="H9" s="100"/>
    </row>
    <row r="10" spans="2:31">
      <c r="E10" s="56"/>
      <c r="F10" s="57"/>
    </row>
    <row r="11" spans="2:31" ht="33.6" customHeight="1">
      <c r="B11" s="211" t="s">
        <v>7</v>
      </c>
      <c r="C11" s="212"/>
      <c r="D11" s="212"/>
      <c r="E11" s="212"/>
      <c r="AE11" s="54"/>
    </row>
    <row r="12" spans="2:31" ht="87" customHeight="1">
      <c r="B12" s="211" t="s">
        <v>8</v>
      </c>
      <c r="C12" s="212"/>
      <c r="D12" s="212"/>
      <c r="E12" s="212"/>
    </row>
    <row r="13" spans="2:31">
      <c r="B13" s="58"/>
    </row>
    <row r="14" spans="2:31" ht="25.35" customHeight="1">
      <c r="B14" s="53" t="s">
        <v>9</v>
      </c>
    </row>
  </sheetData>
  <sheetProtection selectLockedCells="1" selectUnlockedCells="1"/>
  <mergeCells count="2">
    <mergeCell ref="B12:E12"/>
    <mergeCell ref="B11:E11"/>
  </mergeCells>
  <pageMargins left="0.70866141732283472" right="0.70866141732283472" top="0.74803149606299213" bottom="0.74803149606299213" header="0.31496062992125984" footer="0.31496062992125984"/>
  <pageSetup paperSize="9" scale="86" orientation="landscape" r:id="rId1"/>
  <headerFooter>
    <oddFooter>&amp;R&amp;K000000pagina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B1:O19"/>
  <sheetViews>
    <sheetView showGridLines="0" zoomScale="55" zoomScaleNormal="55" zoomScalePageLayoutView="70" workbookViewId="0">
      <selection activeCell="D6" sqref="D6:D8"/>
    </sheetView>
  </sheetViews>
  <sheetFormatPr defaultColWidth="8.8984375" defaultRowHeight="16.2"/>
  <cols>
    <col min="1" max="1" width="2.5" style="6" customWidth="1"/>
    <col min="2" max="2" width="5" style="6" customWidth="1"/>
    <col min="3" max="3" width="107.09765625" style="6" customWidth="1"/>
    <col min="4" max="4" width="44.3984375" style="31" customWidth="1"/>
    <col min="5" max="5" width="24.8984375" style="31" customWidth="1"/>
    <col min="6" max="6" width="21.3984375" style="6" customWidth="1"/>
    <col min="7" max="7" width="22.59765625" style="6" customWidth="1"/>
    <col min="8" max="9" width="2.3984375" style="35" bestFit="1" customWidth="1"/>
    <col min="10" max="10" width="10" style="35" customWidth="1"/>
    <col min="11" max="11" width="2.3984375" style="6" bestFit="1" customWidth="1"/>
    <col min="12" max="16384" width="8.8984375" style="6"/>
  </cols>
  <sheetData>
    <row r="1" spans="2:15" ht="30" customHeight="1"/>
    <row r="2" spans="2:15" s="1" customFormat="1" ht="30" customHeight="1">
      <c r="B2" s="59" t="str">
        <f>'Colofon 1'!B1</f>
        <v xml:space="preserve">Bijlage 7 Prijzenblad versie 1.1 (28-06-2024)  </v>
      </c>
      <c r="C2" s="63"/>
      <c r="D2" s="64"/>
      <c r="E2" s="64"/>
      <c r="F2" s="64"/>
      <c r="G2" s="64"/>
      <c r="H2" s="34"/>
      <c r="I2" s="34"/>
      <c r="J2" s="34"/>
    </row>
    <row r="3" spans="2:15">
      <c r="B3" s="6" t="s">
        <v>10</v>
      </c>
      <c r="D3" s="32"/>
      <c r="F3" s="32"/>
      <c r="G3" s="32"/>
    </row>
    <row r="4" spans="2:15">
      <c r="F4" s="31"/>
      <c r="G4" s="31"/>
    </row>
    <row r="5" spans="2:15" s="7" customFormat="1" ht="68.400000000000006" customHeight="1">
      <c r="B5" s="198" t="s">
        <v>11</v>
      </c>
      <c r="C5" s="198" t="s">
        <v>12</v>
      </c>
      <c r="D5" s="199" t="s">
        <v>13</v>
      </c>
      <c r="E5" s="199" t="s">
        <v>14</v>
      </c>
      <c r="F5" s="199" t="s">
        <v>15</v>
      </c>
      <c r="G5" s="199" t="s">
        <v>16</v>
      </c>
      <c r="H5" s="36"/>
      <c r="I5" s="36"/>
      <c r="J5" s="36"/>
      <c r="K5" s="36"/>
      <c r="L5" s="36"/>
      <c r="M5" s="36"/>
    </row>
    <row r="6" spans="2:15" s="2" customFormat="1" ht="63" customHeight="1">
      <c r="B6" s="131">
        <v>1</v>
      </c>
      <c r="C6" s="125" t="s">
        <v>17</v>
      </c>
      <c r="D6" s="66"/>
      <c r="E6" s="130" t="str">
        <f>IF(K6&gt;0,"ONGELDIG","")</f>
        <v>ONGELDIG</v>
      </c>
      <c r="F6" s="65">
        <v>1</v>
      </c>
      <c r="G6" s="65">
        <v>3.5</v>
      </c>
      <c r="H6" s="16">
        <f>IF(D6&lt;F6,1,0)</f>
        <v>1</v>
      </c>
      <c r="I6" s="16">
        <f>IF(D6&gt;G6,1,0)</f>
        <v>0</v>
      </c>
      <c r="J6" s="16"/>
      <c r="K6" s="16">
        <f>I6+H6</f>
        <v>1</v>
      </c>
      <c r="L6" s="16"/>
      <c r="M6" s="16"/>
      <c r="N6" s="40"/>
      <c r="O6" s="40"/>
    </row>
    <row r="7" spans="2:15" s="2" customFormat="1" ht="63" customHeight="1">
      <c r="B7" s="131">
        <v>2</v>
      </c>
      <c r="C7" s="125" t="s">
        <v>18</v>
      </c>
      <c r="D7" s="66"/>
      <c r="E7" s="130" t="str">
        <f>IF(K7&gt;0,"ONGELDIG","")</f>
        <v>ONGELDIG</v>
      </c>
      <c r="F7" s="65">
        <v>1</v>
      </c>
      <c r="G7" s="65">
        <v>3.5</v>
      </c>
      <c r="H7" s="16">
        <f>IF(D7&lt;F7,1,0)</f>
        <v>1</v>
      </c>
      <c r="I7" s="16">
        <f>IF(D7&gt;G7,1,0)</f>
        <v>0</v>
      </c>
      <c r="J7" s="16"/>
      <c r="K7" s="16">
        <f>I7+H7</f>
        <v>1</v>
      </c>
      <c r="L7" s="16"/>
      <c r="M7" s="16"/>
      <c r="N7" s="40"/>
      <c r="O7" s="40"/>
    </row>
    <row r="8" spans="2:15" s="2" customFormat="1" ht="63" customHeight="1">
      <c r="B8" s="131">
        <v>3</v>
      </c>
      <c r="C8" s="125" t="s">
        <v>19</v>
      </c>
      <c r="D8" s="66"/>
      <c r="E8" s="130" t="str">
        <f>IF(K8&gt;0,"ONGELDIG","")</f>
        <v>ONGELDIG</v>
      </c>
      <c r="F8" s="65">
        <v>0.95</v>
      </c>
      <c r="G8" s="65">
        <v>1.5</v>
      </c>
      <c r="H8" s="16">
        <f>IF(D8&lt;F8,1,0)</f>
        <v>1</v>
      </c>
      <c r="I8" s="16">
        <f>IF(D8&gt;G8,1,0)</f>
        <v>0</v>
      </c>
      <c r="J8" s="16"/>
      <c r="K8" s="16">
        <f>I8+H8</f>
        <v>1</v>
      </c>
      <c r="L8" s="16"/>
      <c r="M8" s="16"/>
      <c r="N8" s="40"/>
      <c r="O8" s="40"/>
    </row>
    <row r="9" spans="2:15">
      <c r="K9" s="35"/>
      <c r="L9" s="35"/>
      <c r="M9" s="35"/>
    </row>
    <row r="10" spans="2:15">
      <c r="B10" s="200" t="s">
        <v>20</v>
      </c>
      <c r="C10" s="129"/>
      <c r="D10" s="129"/>
      <c r="E10" s="129"/>
      <c r="F10" s="129"/>
      <c r="G10" s="129"/>
      <c r="K10" s="35"/>
      <c r="L10" s="35"/>
      <c r="M10" s="35"/>
    </row>
    <row r="11" spans="2:15" s="2" customFormat="1" ht="23.4" customHeight="1">
      <c r="B11" s="62">
        <v>1</v>
      </c>
      <c r="C11" s="60" t="s">
        <v>21</v>
      </c>
      <c r="D11" s="62"/>
      <c r="E11" s="62"/>
      <c r="H11" s="16"/>
      <c r="I11" s="16"/>
      <c r="J11" s="16"/>
    </row>
    <row r="12" spans="2:15" s="2" customFormat="1" ht="23.4" customHeight="1">
      <c r="B12" s="62">
        <v>2</v>
      </c>
      <c r="C12" s="60" t="s">
        <v>22</v>
      </c>
      <c r="D12" s="62"/>
      <c r="E12" s="62"/>
      <c r="H12" s="16"/>
      <c r="I12" s="16"/>
      <c r="J12" s="16"/>
    </row>
    <row r="13" spans="2:15" s="2" customFormat="1" ht="23.4" customHeight="1">
      <c r="B13" s="62">
        <v>3</v>
      </c>
      <c r="C13" s="60" t="s">
        <v>23</v>
      </c>
      <c r="D13" s="62"/>
      <c r="E13" s="62"/>
      <c r="H13" s="16"/>
      <c r="I13" s="16"/>
      <c r="J13" s="16"/>
    </row>
    <row r="14" spans="2:15" s="2" customFormat="1" ht="24.9" customHeight="1">
      <c r="B14" s="62">
        <v>4</v>
      </c>
      <c r="C14" s="2" t="s">
        <v>24</v>
      </c>
      <c r="D14" s="67"/>
      <c r="E14" s="62"/>
      <c r="H14" s="16"/>
      <c r="I14" s="16"/>
      <c r="J14" s="16"/>
    </row>
    <row r="15" spans="2:15" s="2" customFormat="1" ht="24.9" customHeight="1">
      <c r="B15" s="62">
        <v>5</v>
      </c>
      <c r="C15" s="2" t="s">
        <v>25</v>
      </c>
      <c r="D15" s="67"/>
      <c r="E15" s="62"/>
      <c r="H15" s="16"/>
      <c r="I15" s="16"/>
      <c r="J15" s="16"/>
    </row>
    <row r="16" spans="2:15" s="2" customFormat="1" ht="24.9" customHeight="1">
      <c r="B16" s="62">
        <v>6</v>
      </c>
      <c r="C16" s="2" t="s">
        <v>26</v>
      </c>
      <c r="D16" s="67"/>
      <c r="E16" s="62"/>
      <c r="H16" s="16"/>
      <c r="I16" s="16"/>
      <c r="J16" s="16"/>
    </row>
    <row r="17" spans="2:10" s="2" customFormat="1" ht="24.9" customHeight="1">
      <c r="B17" s="62">
        <v>7</v>
      </c>
      <c r="C17" s="2" t="s">
        <v>27</v>
      </c>
      <c r="D17" s="67"/>
      <c r="E17" s="62"/>
      <c r="H17" s="16"/>
      <c r="I17" s="16"/>
      <c r="J17" s="16"/>
    </row>
    <row r="18" spans="2:10" s="2" customFormat="1" ht="23.4" customHeight="1">
      <c r="B18" s="132">
        <v>8</v>
      </c>
      <c r="C18" s="145" t="s">
        <v>28</v>
      </c>
      <c r="D18" s="132"/>
      <c r="E18" s="132"/>
      <c r="F18" s="143"/>
      <c r="G18" s="143"/>
      <c r="H18" s="16"/>
      <c r="I18" s="16"/>
      <c r="J18" s="16"/>
    </row>
    <row r="19" spans="2:10" ht="24.9" customHeight="1">
      <c r="C19" s="2" t="s">
        <v>29</v>
      </c>
    </row>
  </sheetData>
  <pageMargins left="0.70866141732283472" right="0.70866141732283472" top="0.74803149606299213" bottom="0.74803149606299213" header="0.31496062992125984" footer="0.31496062992125984"/>
  <pageSetup paperSize="9" scale="52" orientation="landscape" horizontalDpi="300" verticalDpi="300" r:id="rId1"/>
  <headerFooter>
    <oddFooter>&amp;R&amp;D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pageSetUpPr fitToPage="1"/>
  </sheetPr>
  <dimension ref="A1:O37"/>
  <sheetViews>
    <sheetView showGridLines="0" zoomScale="55" zoomScaleNormal="55" zoomScalePageLayoutView="25" workbookViewId="0">
      <selection activeCell="G7" sqref="G7:G20"/>
    </sheetView>
  </sheetViews>
  <sheetFormatPr defaultColWidth="8.8984375" defaultRowHeight="16.2"/>
  <cols>
    <col min="1" max="1" width="2.5" style="6" customWidth="1"/>
    <col min="2" max="2" width="5" style="6" customWidth="1"/>
    <col min="3" max="3" width="43.5" style="6" customWidth="1"/>
    <col min="4" max="4" width="31.3984375" style="6" customWidth="1"/>
    <col min="5" max="5" width="19" style="6" customWidth="1"/>
    <col min="6" max="6" width="20.09765625" style="6" customWidth="1"/>
    <col min="7" max="9" width="23.8984375" style="31" customWidth="1"/>
    <col min="10" max="10" width="27.5" style="6" customWidth="1"/>
    <col min="11" max="11" width="8.8984375" style="6"/>
    <col min="12" max="12" width="10.8984375" style="6" bestFit="1" customWidth="1"/>
    <col min="13" max="16384" width="8.8984375" style="6"/>
  </cols>
  <sheetData>
    <row r="1" spans="1:15" s="1" customFormat="1" ht="19.649999999999999" customHeight="1">
      <c r="B1" s="47"/>
      <c r="C1" s="5"/>
      <c r="G1" s="48"/>
      <c r="H1" s="49"/>
      <c r="J1" s="5"/>
      <c r="K1" s="5"/>
    </row>
    <row r="2" spans="1:15" s="71" customFormat="1" ht="30" customHeight="1">
      <c r="A2" s="68"/>
      <c r="B2" s="213" t="str">
        <f>'Colofon 1'!B1</f>
        <v xml:space="preserve">Bijlage 7 Prijzenblad versie 1.1 (28-06-2024)  </v>
      </c>
      <c r="C2" s="214"/>
      <c r="D2" s="214"/>
      <c r="E2" s="214"/>
      <c r="F2" s="214"/>
      <c r="G2" s="214"/>
      <c r="H2" s="214"/>
      <c r="I2" s="214"/>
      <c r="J2" s="69"/>
      <c r="K2" s="70"/>
      <c r="L2" s="70"/>
      <c r="M2" s="70"/>
      <c r="N2" s="70"/>
      <c r="O2" s="70"/>
    </row>
    <row r="3" spans="1:15">
      <c r="B3" s="6" t="s">
        <v>30</v>
      </c>
      <c r="G3" s="6"/>
      <c r="H3" s="6"/>
      <c r="I3" s="6"/>
    </row>
    <row r="4" spans="1:15">
      <c r="G4" s="6"/>
      <c r="H4" s="6"/>
      <c r="I4" s="6"/>
    </row>
    <row r="5" spans="1:15" s="2" customFormat="1" ht="54" customHeight="1" thickBot="1">
      <c r="B5" s="215" t="s">
        <v>31</v>
      </c>
      <c r="C5" s="216"/>
      <c r="D5" s="216"/>
      <c r="E5" s="216"/>
      <c r="F5" s="216"/>
      <c r="G5" s="217"/>
      <c r="H5" s="217"/>
      <c r="I5" s="217"/>
      <c r="J5" s="217"/>
    </row>
    <row r="6" spans="1:15" s="2" customFormat="1" ht="48.6">
      <c r="B6" s="143" t="s">
        <v>32</v>
      </c>
      <c r="C6" s="201" t="s">
        <v>33</v>
      </c>
      <c r="D6" s="202"/>
      <c r="E6" s="202" t="s">
        <v>34</v>
      </c>
      <c r="F6" s="203" t="s">
        <v>35</v>
      </c>
      <c r="G6" s="184" t="s">
        <v>36</v>
      </c>
      <c r="H6" s="9" t="s">
        <v>37</v>
      </c>
      <c r="I6" s="202" t="s">
        <v>38</v>
      </c>
      <c r="J6" s="202" t="s">
        <v>39</v>
      </c>
      <c r="M6" s="37"/>
    </row>
    <row r="7" spans="1:15" s="2" customFormat="1" ht="39" customHeight="1">
      <c r="B7" s="10">
        <v>1</v>
      </c>
      <c r="C7" s="11" t="s">
        <v>99</v>
      </c>
      <c r="D7" s="12"/>
      <c r="E7" s="13">
        <v>-0.02</v>
      </c>
      <c r="F7" s="13">
        <v>0.02</v>
      </c>
      <c r="G7" s="99"/>
      <c r="H7" s="14" t="str">
        <f>IF(L7=FALSE,"NIET GELDIG","GELDIG")</f>
        <v>GELDIG</v>
      </c>
      <c r="I7" s="14">
        <f t="shared" ref="I7:I20" si="0">$I$21/$H$21</f>
        <v>7.1428571428571425E-2</v>
      </c>
      <c r="J7" s="15">
        <f t="shared" ref="J7:J20" si="1">I7*G7</f>
        <v>0</v>
      </c>
      <c r="L7" s="16" t="b">
        <f t="shared" ref="L7:L20" si="2">IF(OR(G7&lt;E7,G7&gt;F7),FALSE,TRUE)</f>
        <v>1</v>
      </c>
      <c r="M7" s="17"/>
    </row>
    <row r="8" spans="1:15" s="2" customFormat="1" ht="39" customHeight="1">
      <c r="B8" s="18">
        <v>2</v>
      </c>
      <c r="C8" s="159" t="s">
        <v>103</v>
      </c>
      <c r="D8" s="19"/>
      <c r="E8" s="20">
        <v>-0.02</v>
      </c>
      <c r="F8" s="21">
        <v>0.02</v>
      </c>
      <c r="G8" s="99"/>
      <c r="H8" s="22" t="str">
        <f t="shared" ref="H8:H20" si="3">IF(L8=FALSE,"NIET GELDIG","GELDIG")</f>
        <v>GELDIG</v>
      </c>
      <c r="I8" s="22">
        <f t="shared" si="0"/>
        <v>7.1428571428571425E-2</v>
      </c>
      <c r="J8" s="23">
        <f t="shared" si="1"/>
        <v>0</v>
      </c>
      <c r="L8" s="16" t="b">
        <f t="shared" si="2"/>
        <v>1</v>
      </c>
      <c r="M8" s="17"/>
    </row>
    <row r="9" spans="1:15" s="2" customFormat="1" ht="39" customHeight="1">
      <c r="B9" s="10">
        <v>3</v>
      </c>
      <c r="C9" s="11" t="s">
        <v>104</v>
      </c>
      <c r="D9" s="12"/>
      <c r="E9" s="13">
        <v>-0.02</v>
      </c>
      <c r="F9" s="13">
        <v>0.02</v>
      </c>
      <c r="G9" s="99"/>
      <c r="H9" s="14" t="str">
        <f t="shared" si="3"/>
        <v>GELDIG</v>
      </c>
      <c r="I9" s="14">
        <f t="shared" si="0"/>
        <v>7.1428571428571425E-2</v>
      </c>
      <c r="J9" s="15">
        <f t="shared" si="1"/>
        <v>0</v>
      </c>
      <c r="L9" s="16" t="b">
        <f t="shared" si="2"/>
        <v>1</v>
      </c>
      <c r="M9" s="17"/>
    </row>
    <row r="10" spans="1:15" s="2" customFormat="1" ht="39" customHeight="1">
      <c r="B10" s="18">
        <v>4</v>
      </c>
      <c r="C10" s="159" t="s">
        <v>105</v>
      </c>
      <c r="D10" s="19"/>
      <c r="E10" s="20">
        <v>-0.02</v>
      </c>
      <c r="F10" s="21">
        <v>0.02</v>
      </c>
      <c r="G10" s="99"/>
      <c r="H10" s="22" t="str">
        <f t="shared" si="3"/>
        <v>GELDIG</v>
      </c>
      <c r="I10" s="22">
        <f t="shared" si="0"/>
        <v>7.1428571428571425E-2</v>
      </c>
      <c r="J10" s="23">
        <f t="shared" si="1"/>
        <v>0</v>
      </c>
      <c r="L10" s="16" t="b">
        <f t="shared" si="2"/>
        <v>1</v>
      </c>
      <c r="M10" s="17"/>
    </row>
    <row r="11" spans="1:15" s="2" customFormat="1" ht="39" customHeight="1">
      <c r="B11" s="10">
        <v>5</v>
      </c>
      <c r="C11" s="11" t="s">
        <v>106</v>
      </c>
      <c r="D11" s="12"/>
      <c r="E11" s="13">
        <v>-0.02</v>
      </c>
      <c r="F11" s="13">
        <v>0.02</v>
      </c>
      <c r="G11" s="99"/>
      <c r="H11" s="14" t="str">
        <f t="shared" si="3"/>
        <v>GELDIG</v>
      </c>
      <c r="I11" s="14">
        <f t="shared" si="0"/>
        <v>7.1428571428571425E-2</v>
      </c>
      <c r="J11" s="15">
        <f t="shared" si="1"/>
        <v>0</v>
      </c>
      <c r="L11" s="16" t="b">
        <f t="shared" si="2"/>
        <v>1</v>
      </c>
      <c r="M11" s="17"/>
    </row>
    <row r="12" spans="1:15" s="2" customFormat="1" ht="39" customHeight="1">
      <c r="B12" s="18">
        <v>6</v>
      </c>
      <c r="C12" s="159" t="s">
        <v>107</v>
      </c>
      <c r="D12" s="19"/>
      <c r="E12" s="20">
        <v>-0.02</v>
      </c>
      <c r="F12" s="21">
        <v>0.02</v>
      </c>
      <c r="G12" s="99"/>
      <c r="H12" s="22" t="str">
        <f t="shared" si="3"/>
        <v>GELDIG</v>
      </c>
      <c r="I12" s="22">
        <f t="shared" si="0"/>
        <v>7.1428571428571425E-2</v>
      </c>
      <c r="J12" s="23">
        <f t="shared" si="1"/>
        <v>0</v>
      </c>
      <c r="L12" s="16" t="b">
        <f t="shared" si="2"/>
        <v>1</v>
      </c>
      <c r="M12" s="17"/>
    </row>
    <row r="13" spans="1:15" s="2" customFormat="1" ht="39" customHeight="1">
      <c r="B13" s="10">
        <v>7</v>
      </c>
      <c r="C13" s="11" t="s">
        <v>108</v>
      </c>
      <c r="D13" s="12"/>
      <c r="E13" s="13">
        <v>-0.02</v>
      </c>
      <c r="F13" s="13">
        <v>0.02</v>
      </c>
      <c r="G13" s="99"/>
      <c r="H13" s="14" t="str">
        <f t="shared" si="3"/>
        <v>GELDIG</v>
      </c>
      <c r="I13" s="14">
        <f t="shared" si="0"/>
        <v>7.1428571428571425E-2</v>
      </c>
      <c r="J13" s="15">
        <f t="shared" si="1"/>
        <v>0</v>
      </c>
      <c r="L13" s="16" t="b">
        <f t="shared" si="2"/>
        <v>1</v>
      </c>
      <c r="M13" s="17"/>
    </row>
    <row r="14" spans="1:15" s="2" customFormat="1" ht="39" customHeight="1">
      <c r="B14" s="18">
        <v>8</v>
      </c>
      <c r="C14" s="159" t="s">
        <v>109</v>
      </c>
      <c r="D14" s="19"/>
      <c r="E14" s="20">
        <v>-0.02</v>
      </c>
      <c r="F14" s="21">
        <v>0.02</v>
      </c>
      <c r="G14" s="99"/>
      <c r="H14" s="22" t="str">
        <f>IF(L14=FALSE,"NIET GELDIG","GELDIG")</f>
        <v>GELDIG</v>
      </c>
      <c r="I14" s="22">
        <f t="shared" si="0"/>
        <v>7.1428571428571425E-2</v>
      </c>
      <c r="J14" s="23">
        <f t="shared" si="1"/>
        <v>0</v>
      </c>
      <c r="L14" s="16" t="b">
        <f t="shared" si="2"/>
        <v>1</v>
      </c>
      <c r="M14" s="17"/>
    </row>
    <row r="15" spans="1:15" s="2" customFormat="1" ht="39" customHeight="1">
      <c r="B15" s="10">
        <v>9</v>
      </c>
      <c r="C15" s="11" t="s">
        <v>110</v>
      </c>
      <c r="D15" s="12"/>
      <c r="E15" s="13">
        <v>-0.02</v>
      </c>
      <c r="F15" s="13">
        <v>0.02</v>
      </c>
      <c r="G15" s="99"/>
      <c r="H15" s="14" t="str">
        <f t="shared" si="3"/>
        <v>GELDIG</v>
      </c>
      <c r="I15" s="14">
        <f t="shared" si="0"/>
        <v>7.1428571428571425E-2</v>
      </c>
      <c r="J15" s="15">
        <f t="shared" si="1"/>
        <v>0</v>
      </c>
      <c r="L15" s="16" t="b">
        <f t="shared" si="2"/>
        <v>1</v>
      </c>
      <c r="M15" s="17"/>
    </row>
    <row r="16" spans="1:15" s="2" customFormat="1" ht="39" customHeight="1">
      <c r="B16" s="18">
        <v>10</v>
      </c>
      <c r="C16" s="159" t="s">
        <v>111</v>
      </c>
      <c r="D16" s="19"/>
      <c r="E16" s="20">
        <v>-0.02</v>
      </c>
      <c r="F16" s="21">
        <v>0.02</v>
      </c>
      <c r="G16" s="99"/>
      <c r="H16" s="22" t="str">
        <f t="shared" si="3"/>
        <v>GELDIG</v>
      </c>
      <c r="I16" s="22">
        <f t="shared" si="0"/>
        <v>7.1428571428571425E-2</v>
      </c>
      <c r="J16" s="23">
        <f t="shared" si="1"/>
        <v>0</v>
      </c>
      <c r="L16" s="16" t="b">
        <f t="shared" si="2"/>
        <v>1</v>
      </c>
      <c r="M16" s="17"/>
    </row>
    <row r="17" spans="2:15" s="2" customFormat="1" ht="39" customHeight="1">
      <c r="B17" s="10">
        <v>11</v>
      </c>
      <c r="C17" s="11" t="s">
        <v>112</v>
      </c>
      <c r="D17" s="12"/>
      <c r="E17" s="13">
        <v>-0.02</v>
      </c>
      <c r="F17" s="13">
        <v>0.02</v>
      </c>
      <c r="G17" s="99"/>
      <c r="H17" s="14" t="str">
        <f t="shared" si="3"/>
        <v>GELDIG</v>
      </c>
      <c r="I17" s="14">
        <f t="shared" si="0"/>
        <v>7.1428571428571425E-2</v>
      </c>
      <c r="J17" s="15">
        <f t="shared" si="1"/>
        <v>0</v>
      </c>
      <c r="L17" s="16" t="b">
        <f t="shared" si="2"/>
        <v>1</v>
      </c>
      <c r="M17" s="17"/>
    </row>
    <row r="18" spans="2:15" s="2" customFormat="1" ht="39" customHeight="1">
      <c r="B18" s="18">
        <v>12</v>
      </c>
      <c r="C18" s="159" t="s">
        <v>113</v>
      </c>
      <c r="D18" s="19"/>
      <c r="E18" s="20">
        <v>-0.02</v>
      </c>
      <c r="F18" s="21">
        <v>0.02</v>
      </c>
      <c r="G18" s="99"/>
      <c r="H18" s="22" t="str">
        <f t="shared" si="3"/>
        <v>GELDIG</v>
      </c>
      <c r="I18" s="22">
        <f t="shared" si="0"/>
        <v>7.1428571428571425E-2</v>
      </c>
      <c r="J18" s="23">
        <f t="shared" si="1"/>
        <v>0</v>
      </c>
      <c r="L18" s="16" t="b">
        <f t="shared" si="2"/>
        <v>1</v>
      </c>
      <c r="M18" s="17"/>
    </row>
    <row r="19" spans="2:15" s="2" customFormat="1" ht="39" customHeight="1">
      <c r="B19" s="10">
        <v>13</v>
      </c>
      <c r="C19" s="11" t="s">
        <v>114</v>
      </c>
      <c r="D19" s="12"/>
      <c r="E19" s="13">
        <v>-0.02</v>
      </c>
      <c r="F19" s="13">
        <v>0.02</v>
      </c>
      <c r="G19" s="99"/>
      <c r="H19" s="14" t="str">
        <f t="shared" si="3"/>
        <v>GELDIG</v>
      </c>
      <c r="I19" s="14">
        <f t="shared" si="0"/>
        <v>7.1428571428571425E-2</v>
      </c>
      <c r="J19" s="15">
        <f t="shared" si="1"/>
        <v>0</v>
      </c>
      <c r="L19" s="16" t="b">
        <f t="shared" si="2"/>
        <v>1</v>
      </c>
      <c r="M19" s="17"/>
    </row>
    <row r="20" spans="2:15" s="2" customFormat="1" ht="39" customHeight="1">
      <c r="B20" s="18">
        <v>14</v>
      </c>
      <c r="C20" s="159" t="s">
        <v>115</v>
      </c>
      <c r="D20" s="19"/>
      <c r="E20" s="20">
        <v>-0.02</v>
      </c>
      <c r="F20" s="21">
        <v>0.02</v>
      </c>
      <c r="G20" s="99"/>
      <c r="H20" s="22" t="str">
        <f t="shared" si="3"/>
        <v>GELDIG</v>
      </c>
      <c r="I20" s="22">
        <f t="shared" si="0"/>
        <v>7.1428571428571425E-2</v>
      </c>
      <c r="J20" s="23">
        <f t="shared" si="1"/>
        <v>0</v>
      </c>
      <c r="L20" s="16" t="b">
        <f t="shared" si="2"/>
        <v>1</v>
      </c>
      <c r="M20" s="17"/>
    </row>
    <row r="21" spans="2:15" s="2" customFormat="1" ht="45.75" customHeight="1">
      <c r="B21" s="24"/>
      <c r="C21" s="186" t="s">
        <v>40</v>
      </c>
      <c r="D21" s="25"/>
      <c r="E21" s="25"/>
      <c r="F21" s="25"/>
      <c r="H21" s="33">
        <f>COUNT(B7:B20)</f>
        <v>14</v>
      </c>
      <c r="I21" s="26">
        <v>1</v>
      </c>
      <c r="J21" s="27">
        <f>SUM(J7:J20)</f>
        <v>0</v>
      </c>
    </row>
    <row r="22" spans="2:15" s="2" customFormat="1" ht="45.75" customHeight="1">
      <c r="B22" s="18"/>
      <c r="C22" s="133"/>
      <c r="D22" s="19"/>
      <c r="E22" s="19"/>
      <c r="F22" s="19"/>
      <c r="H22" s="134"/>
      <c r="I22" s="135"/>
    </row>
    <row r="23" spans="2:15" s="2" customFormat="1" ht="28.35" customHeight="1">
      <c r="B23" s="204" t="s">
        <v>41</v>
      </c>
      <c r="C23" s="143"/>
      <c r="D23" s="143"/>
      <c r="E23" s="143"/>
      <c r="F23" s="143"/>
      <c r="G23" s="132"/>
      <c r="H23" s="132"/>
      <c r="I23" s="132"/>
      <c r="J23" s="132"/>
      <c r="K23" s="132"/>
      <c r="L23" s="132"/>
      <c r="M23" s="132"/>
      <c r="N23" s="132"/>
      <c r="O23" s="132"/>
    </row>
    <row r="24" spans="2:15" s="2" customFormat="1" ht="26.4" customHeight="1">
      <c r="B24" s="62">
        <v>1</v>
      </c>
      <c r="C24" s="2" t="s">
        <v>42</v>
      </c>
    </row>
    <row r="25" spans="2:15" s="2" customFormat="1" ht="26.4" customHeight="1">
      <c r="B25" s="62">
        <v>2</v>
      </c>
      <c r="C25" s="8" t="s">
        <v>43</v>
      </c>
      <c r="H25" s="43"/>
      <c r="I25" s="43"/>
    </row>
    <row r="26" spans="2:15" s="2" customFormat="1" ht="26.4" customHeight="1">
      <c r="B26" s="62">
        <v>3</v>
      </c>
      <c r="C26" s="8" t="s">
        <v>44</v>
      </c>
      <c r="H26" s="43"/>
      <c r="I26" s="43"/>
    </row>
    <row r="27" spans="2:15" s="2" customFormat="1" ht="26.4" customHeight="1">
      <c r="B27" s="62">
        <v>4</v>
      </c>
      <c r="C27" s="8" t="s">
        <v>45</v>
      </c>
      <c r="H27" s="43"/>
      <c r="I27" s="43"/>
    </row>
    <row r="28" spans="2:15" s="2" customFormat="1" ht="26.4" customHeight="1">
      <c r="B28" s="62">
        <v>5</v>
      </c>
      <c r="C28" s="8" t="s">
        <v>46</v>
      </c>
      <c r="H28" s="43"/>
      <c r="I28" s="43"/>
    </row>
    <row r="29" spans="2:15" s="2" customFormat="1" ht="26.4" customHeight="1">
      <c r="B29" s="62">
        <v>6</v>
      </c>
      <c r="C29" s="2" t="s">
        <v>47</v>
      </c>
    </row>
    <row r="30" spans="2:15" s="29" customFormat="1" ht="26.4" customHeight="1">
      <c r="B30" s="62">
        <v>7</v>
      </c>
      <c r="C30" s="29" t="s">
        <v>48</v>
      </c>
      <c r="G30" s="28"/>
      <c r="H30" s="28"/>
      <c r="I30" s="28"/>
    </row>
    <row r="31" spans="2:15" s="29" customFormat="1" ht="26.4" customHeight="1">
      <c r="B31" s="62">
        <v>8</v>
      </c>
      <c r="C31" s="29" t="s">
        <v>49</v>
      </c>
      <c r="G31" s="30"/>
      <c r="H31" s="28"/>
      <c r="I31" s="28"/>
    </row>
    <row r="32" spans="2:15" s="2" customFormat="1" ht="26.4" customHeight="1">
      <c r="B32" s="62">
        <v>9</v>
      </c>
      <c r="C32" s="8" t="s">
        <v>50</v>
      </c>
      <c r="H32" s="43"/>
      <c r="I32" s="43"/>
    </row>
    <row r="33" spans="2:10" s="44" customFormat="1" ht="26.4" customHeight="1">
      <c r="B33" s="62">
        <v>10</v>
      </c>
      <c r="C33" s="42" t="s">
        <v>51</v>
      </c>
      <c r="H33" s="45"/>
      <c r="I33" s="46"/>
    </row>
    <row r="34" spans="2:10" s="44" customFormat="1" ht="26.4" customHeight="1">
      <c r="B34" s="62">
        <v>11</v>
      </c>
      <c r="C34" s="42" t="s">
        <v>52</v>
      </c>
      <c r="H34" s="45"/>
      <c r="I34" s="46"/>
    </row>
    <row r="35" spans="2:10" s="29" customFormat="1" ht="26.4" customHeight="1">
      <c r="B35" s="62">
        <v>12</v>
      </c>
      <c r="C35" s="29" t="s">
        <v>53</v>
      </c>
      <c r="G35" s="30"/>
      <c r="H35" s="28"/>
      <c r="I35" s="28"/>
    </row>
    <row r="36" spans="2:10" s="29" customFormat="1" ht="26.4" customHeight="1">
      <c r="B36" s="132">
        <v>13</v>
      </c>
      <c r="C36" s="205" t="s">
        <v>54</v>
      </c>
      <c r="D36" s="206"/>
      <c r="E36" s="207"/>
      <c r="F36" s="207"/>
      <c r="G36" s="207"/>
      <c r="H36" s="207"/>
      <c r="I36" s="207"/>
      <c r="J36" s="207"/>
    </row>
    <row r="37" spans="2:10" s="29" customFormat="1" ht="28.35" customHeight="1">
      <c r="C37" s="29" t="s">
        <v>55</v>
      </c>
      <c r="G37" s="28"/>
      <c r="H37" s="28"/>
      <c r="I37" s="28"/>
    </row>
  </sheetData>
  <mergeCells count="2">
    <mergeCell ref="B2:I2"/>
    <mergeCell ref="B5:J5"/>
  </mergeCells>
  <phoneticPr fontId="27" type="noConversion"/>
  <dataValidations count="1">
    <dataValidation type="decimal" allowBlank="1" showInputMessage="1" showErrorMessage="1" sqref="J21" xr:uid="{00000000-0002-0000-0400-000000000000}">
      <formula1>$G$2</formula1>
      <formula2>$H$2</formula2>
    </dataValidation>
  </dataValidations>
  <pageMargins left="0.70866141732283472" right="0.70866141732283472" top="0.74803149606299213" bottom="0.74803149606299213" header="0.31496062992125984" footer="0.31496062992125984"/>
  <pageSetup paperSize="9" scale="37" orientation="landscape" horizontalDpi="300" verticalDpi="300" r:id="rId1"/>
  <headerFooter>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R14"/>
  <sheetViews>
    <sheetView showGridLines="0" zoomScale="55" zoomScaleNormal="55" zoomScaleSheetLayoutView="55" workbookViewId="0">
      <selection activeCell="K8" sqref="K8"/>
    </sheetView>
  </sheetViews>
  <sheetFormatPr defaultColWidth="10.8984375" defaultRowHeight="16.2"/>
  <cols>
    <col min="1" max="1" width="3" style="31" customWidth="1"/>
    <col min="2" max="2" width="5.3984375" style="31" customWidth="1"/>
    <col min="3" max="3" width="54.3984375" style="6" customWidth="1"/>
    <col min="4" max="5" width="18.5" style="6" customWidth="1"/>
    <col min="6" max="6" width="33" style="6" bestFit="1" customWidth="1"/>
    <col min="7" max="7" width="18.5" style="6" customWidth="1"/>
    <col min="8" max="10" width="18.5" style="41" customWidth="1"/>
    <col min="11" max="11" width="18.5" style="6" customWidth="1"/>
    <col min="12" max="12" width="15" style="6" bestFit="1" customWidth="1"/>
    <col min="13" max="13" width="12.8984375" style="6" bestFit="1" customWidth="1"/>
    <col min="14" max="14" width="12.8984375" style="6" customWidth="1"/>
    <col min="15" max="15" width="11" style="6" bestFit="1" customWidth="1"/>
    <col min="16" max="16" width="14.5" style="6" bestFit="1" customWidth="1"/>
    <col min="17" max="17" width="15" style="6" bestFit="1" customWidth="1"/>
    <col min="18" max="18" width="11.5" style="6" bestFit="1" customWidth="1"/>
    <col min="19" max="16384" width="10.8984375" style="6"/>
  </cols>
  <sheetData>
    <row r="1" spans="1:18" s="1" customFormat="1" ht="30" customHeight="1">
      <c r="B1" s="183"/>
      <c r="C1" s="47"/>
      <c r="D1" s="5"/>
      <c r="G1" s="48"/>
      <c r="H1" s="91"/>
      <c r="I1" s="91"/>
      <c r="J1" s="91"/>
      <c r="L1" s="5"/>
    </row>
    <row r="2" spans="1:18" s="71" customFormat="1" ht="38.4" customHeight="1">
      <c r="A2" s="68"/>
      <c r="B2" s="68"/>
      <c r="C2" s="218" t="str">
        <f>'Colofon 1'!B1</f>
        <v xml:space="preserve">Bijlage 7 Prijzenblad versie 1.1 (28-06-2024)  </v>
      </c>
      <c r="D2" s="219"/>
      <c r="E2" s="219"/>
      <c r="F2" s="219"/>
      <c r="G2" s="219"/>
      <c r="H2" s="219"/>
      <c r="I2" s="219"/>
      <c r="J2" s="219"/>
      <c r="K2" s="219"/>
      <c r="L2" s="70"/>
      <c r="M2" s="70"/>
      <c r="N2" s="70"/>
      <c r="O2" s="70"/>
      <c r="P2" s="70"/>
      <c r="Q2" s="70"/>
    </row>
    <row r="3" spans="1:18" ht="21.9" customHeight="1">
      <c r="C3" s="2" t="s">
        <v>56</v>
      </c>
    </row>
    <row r="4" spans="1:18" s="93" customFormat="1" ht="64.8">
      <c r="A4" s="92"/>
      <c r="B4" s="92"/>
      <c r="C4" s="208" t="s">
        <v>57</v>
      </c>
      <c r="D4" s="209" t="s">
        <v>58</v>
      </c>
      <c r="E4" s="209" t="s">
        <v>59</v>
      </c>
      <c r="F4" s="210" t="s">
        <v>60</v>
      </c>
      <c r="G4" s="210" t="s">
        <v>61</v>
      </c>
      <c r="H4" s="147" t="s">
        <v>62</v>
      </c>
      <c r="I4" s="147" t="s">
        <v>63</v>
      </c>
      <c r="J4" s="147" t="s">
        <v>64</v>
      </c>
      <c r="K4" s="210" t="s">
        <v>65</v>
      </c>
      <c r="M4" s="94"/>
    </row>
    <row r="5" spans="1:18" s="2" customFormat="1" ht="63" customHeight="1">
      <c r="A5" s="62"/>
      <c r="B5" s="62">
        <v>1</v>
      </c>
      <c r="C5" s="136" t="s">
        <v>66</v>
      </c>
      <c r="D5" s="137">
        <v>95000</v>
      </c>
      <c r="E5" s="138">
        <v>85</v>
      </c>
      <c r="F5" s="187">
        <f>'3. Invulblad Doelpercentage'!J21</f>
        <v>0</v>
      </c>
      <c r="G5" s="138">
        <f>(100%+F5)*E5</f>
        <v>85</v>
      </c>
      <c r="H5" s="188">
        <f>'2. Invulblad opslag '!D6</f>
        <v>0</v>
      </c>
      <c r="I5" s="139">
        <f>H5*D5</f>
        <v>0</v>
      </c>
      <c r="J5" s="139">
        <f>G5*D5</f>
        <v>8075000</v>
      </c>
      <c r="K5" s="139">
        <f>J5+I5</f>
        <v>8075000</v>
      </c>
      <c r="M5" s="95"/>
      <c r="N5" s="95"/>
      <c r="O5" s="95"/>
      <c r="Q5" s="96"/>
      <c r="R5" s="97"/>
    </row>
    <row r="6" spans="1:18" s="2" customFormat="1" ht="63" customHeight="1">
      <c r="A6" s="62"/>
      <c r="B6" s="62">
        <v>2</v>
      </c>
      <c r="C6" s="136" t="s">
        <v>67</v>
      </c>
      <c r="D6" s="137">
        <v>95000</v>
      </c>
      <c r="E6" s="138">
        <v>85</v>
      </c>
      <c r="F6" s="187">
        <f>'3. Invulblad Doelpercentage'!J21</f>
        <v>0</v>
      </c>
      <c r="G6" s="138">
        <f>(100%+F6)*E6</f>
        <v>85</v>
      </c>
      <c r="H6" s="188">
        <f>'2. Invulblad opslag '!D7</f>
        <v>0</v>
      </c>
      <c r="I6" s="139">
        <f>H6*D6</f>
        <v>0</v>
      </c>
      <c r="J6" s="139">
        <f>G6*D6</f>
        <v>8075000</v>
      </c>
      <c r="K6" s="139">
        <f t="shared" ref="K6:K7" si="0">J6+I6</f>
        <v>8075000</v>
      </c>
      <c r="M6" s="95"/>
      <c r="N6" s="95"/>
      <c r="O6" s="95"/>
      <c r="Q6" s="96"/>
      <c r="R6" s="97"/>
    </row>
    <row r="7" spans="1:18" s="2" customFormat="1" ht="63" customHeight="1">
      <c r="A7" s="62"/>
      <c r="B7" s="62">
        <v>3</v>
      </c>
      <c r="C7" s="136" t="s">
        <v>68</v>
      </c>
      <c r="D7" s="137">
        <v>95000</v>
      </c>
      <c r="E7" s="138">
        <v>85</v>
      </c>
      <c r="F7" s="187">
        <f>'3. Invulblad Doelpercentage'!J21</f>
        <v>0</v>
      </c>
      <c r="G7" s="138">
        <f>(100%+F7)*E7</f>
        <v>85</v>
      </c>
      <c r="H7" s="188">
        <f>'2. Invulblad opslag '!D8</f>
        <v>0</v>
      </c>
      <c r="I7" s="139">
        <f>H7*D7</f>
        <v>0</v>
      </c>
      <c r="J7" s="139">
        <f>G7*D7</f>
        <v>8075000</v>
      </c>
      <c r="K7" s="139">
        <f t="shared" si="0"/>
        <v>8075000</v>
      </c>
      <c r="M7" s="95"/>
      <c r="N7" s="95"/>
      <c r="O7" s="95"/>
      <c r="Q7" s="96"/>
      <c r="R7" s="97"/>
    </row>
    <row r="8" spans="1:18" s="2" customFormat="1" ht="43.35" customHeight="1">
      <c r="A8" s="62"/>
      <c r="B8" s="62"/>
      <c r="C8" s="101"/>
      <c r="D8" s="102"/>
      <c r="E8" s="102"/>
      <c r="F8" s="191"/>
      <c r="G8" s="102"/>
      <c r="H8" s="220" t="s">
        <v>69</v>
      </c>
      <c r="I8" s="221"/>
      <c r="J8" s="103"/>
      <c r="K8" s="104">
        <f>SUM(K5:K7)</f>
        <v>24225000</v>
      </c>
      <c r="M8" s="95"/>
      <c r="N8" s="95"/>
      <c r="O8" s="95"/>
    </row>
    <row r="9" spans="1:18">
      <c r="A9" s="6"/>
      <c r="B9" s="148"/>
      <c r="C9" s="200" t="s">
        <v>70</v>
      </c>
      <c r="D9" s="129"/>
      <c r="E9" s="129"/>
      <c r="F9" s="129"/>
      <c r="G9" s="129"/>
      <c r="H9" s="148"/>
      <c r="I9" s="148"/>
      <c r="J9" s="148"/>
      <c r="K9" s="148"/>
      <c r="L9" s="2"/>
      <c r="M9" s="95"/>
    </row>
    <row r="10" spans="1:18" s="2" customFormat="1" ht="21.6" customHeight="1">
      <c r="B10" s="62">
        <v>1</v>
      </c>
      <c r="C10" s="2" t="s">
        <v>71</v>
      </c>
      <c r="H10" s="44"/>
      <c r="I10" s="44"/>
      <c r="J10" s="44"/>
      <c r="M10" s="140"/>
    </row>
    <row r="11" spans="1:18" s="2" customFormat="1" ht="21.6" customHeight="1">
      <c r="B11" s="62">
        <v>2</v>
      </c>
      <c r="C11" s="40" t="s">
        <v>72</v>
      </c>
      <c r="H11" s="44"/>
      <c r="I11" s="44"/>
      <c r="J11" s="44"/>
      <c r="M11" s="140"/>
    </row>
    <row r="12" spans="1:18" s="2" customFormat="1" ht="21.6" customHeight="1">
      <c r="B12" s="132">
        <v>3</v>
      </c>
      <c r="C12" s="143" t="s">
        <v>73</v>
      </c>
      <c r="D12" s="143"/>
      <c r="E12" s="143"/>
      <c r="F12" s="143"/>
      <c r="G12" s="143"/>
      <c r="H12" s="144"/>
      <c r="I12" s="144"/>
      <c r="J12" s="144"/>
      <c r="K12" s="143"/>
      <c r="M12" s="95"/>
    </row>
    <row r="13" spans="1:18" s="2" customFormat="1" ht="21.6" customHeight="1">
      <c r="A13" s="62"/>
      <c r="B13" s="62"/>
      <c r="C13" s="2" t="s">
        <v>55</v>
      </c>
      <c r="H13" s="44"/>
      <c r="I13" s="44"/>
      <c r="J13" s="44"/>
      <c r="M13" s="95"/>
    </row>
    <row r="14" spans="1:18" ht="21.6" customHeight="1">
      <c r="M14" s="98"/>
    </row>
  </sheetData>
  <mergeCells count="2">
    <mergeCell ref="C2:K2"/>
    <mergeCell ref="H8:I8"/>
  </mergeCells>
  <pageMargins left="0.70866141732283472" right="0.70866141732283472" top="0.74803149606299213" bottom="0.74803149606299213" header="0.31496062992125984" footer="0.31496062992125984"/>
  <pageSetup paperSize="9" scale="54" orientation="landscape" r:id="rId1"/>
  <ignoredErrors>
    <ignoredError sqref="H5:H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FAFD-0677-4FB4-AEA2-863F3AF69F28}">
  <sheetPr>
    <tabColor theme="1"/>
  </sheetPr>
  <dimension ref="A1:Y263"/>
  <sheetViews>
    <sheetView showGridLines="0" zoomScale="70" zoomScaleNormal="70" workbookViewId="0">
      <selection activeCell="C264" sqref="C264"/>
    </sheetView>
  </sheetViews>
  <sheetFormatPr defaultColWidth="9" defaultRowHeight="12.6"/>
  <cols>
    <col min="1" max="1" width="3.59765625" style="124" customWidth="1"/>
    <col min="2" max="2" width="4.09765625" style="122" customWidth="1"/>
    <col min="3" max="3" width="35" style="122" customWidth="1"/>
    <col min="4" max="9" width="13.59765625" style="122" customWidth="1"/>
    <col min="10" max="10" width="8.3984375" style="122" customWidth="1"/>
    <col min="11" max="11" width="41.59765625" style="122" customWidth="1"/>
    <col min="12" max="12" width="13.59765625" style="122" customWidth="1"/>
    <col min="13" max="16" width="13.59765625" style="123" customWidth="1"/>
    <col min="17" max="17" width="13.59765625" style="124" customWidth="1"/>
    <col min="18" max="18" width="8.3984375" style="124" customWidth="1"/>
    <col min="19" max="19" width="42.09765625" style="124" customWidth="1"/>
    <col min="20" max="25" width="13.59765625" style="124" customWidth="1"/>
    <col min="26" max="16384" width="9" style="124"/>
  </cols>
  <sheetData>
    <row r="1" spans="2:25" s="163" customFormat="1" ht="16.2">
      <c r="B1" s="161"/>
      <c r="C1" s="161"/>
      <c r="D1" s="161"/>
      <c r="E1" s="161"/>
      <c r="F1" s="161"/>
      <c r="G1" s="161"/>
      <c r="H1" s="161"/>
      <c r="I1" s="161"/>
      <c r="J1" s="161"/>
      <c r="K1" s="161"/>
      <c r="L1" s="161"/>
      <c r="M1" s="162"/>
      <c r="N1" s="162"/>
      <c r="O1" s="162"/>
      <c r="P1" s="162"/>
    </row>
    <row r="2" spans="2:25" s="72" customFormat="1" ht="30" customHeight="1">
      <c r="B2" s="73" t="str">
        <f>'Colofon 1'!B1</f>
        <v xml:space="preserve">Bijlage 7 Prijzenblad versie 1.1 (28-06-2024)  </v>
      </c>
      <c r="C2" s="164"/>
      <c r="D2" s="165"/>
      <c r="E2" s="165"/>
      <c r="F2" s="165"/>
      <c r="G2" s="165"/>
      <c r="H2" s="165"/>
      <c r="I2" s="165"/>
      <c r="J2" s="165"/>
      <c r="K2" s="166"/>
      <c r="L2" s="166"/>
      <c r="M2" s="166"/>
      <c r="N2" s="166"/>
      <c r="O2" s="166"/>
      <c r="P2" s="166"/>
      <c r="Q2" s="165"/>
      <c r="R2" s="165"/>
      <c r="S2" s="165"/>
      <c r="T2" s="165"/>
      <c r="U2" s="165"/>
      <c r="V2" s="165"/>
      <c r="W2" s="165"/>
      <c r="X2" s="165"/>
      <c r="Y2" s="165"/>
    </row>
    <row r="3" spans="2:25" s="169" customFormat="1" ht="30" customHeight="1">
      <c r="B3" s="167"/>
      <c r="C3" s="168" t="s">
        <v>74</v>
      </c>
      <c r="K3" s="170"/>
      <c r="L3" s="170"/>
      <c r="M3" s="170"/>
      <c r="N3" s="170"/>
      <c r="O3" s="170"/>
      <c r="P3" s="170"/>
    </row>
    <row r="4" spans="2:25" s="163" customFormat="1" ht="16.2">
      <c r="B4" s="161"/>
      <c r="C4" s="161"/>
      <c r="D4" s="161"/>
      <c r="E4" s="161"/>
      <c r="F4" s="161"/>
      <c r="G4" s="161"/>
      <c r="H4" s="161"/>
      <c r="I4" s="161"/>
      <c r="J4" s="161"/>
      <c r="K4" s="161"/>
      <c r="L4" s="161"/>
      <c r="M4" s="162"/>
      <c r="N4" s="162"/>
      <c r="O4" s="162"/>
      <c r="P4" s="162"/>
    </row>
    <row r="5" spans="2:25" s="163" customFormat="1" ht="16.2">
      <c r="B5" s="171" t="s">
        <v>11</v>
      </c>
      <c r="C5" s="172" t="s">
        <v>75</v>
      </c>
      <c r="D5" s="171"/>
      <c r="E5" s="171"/>
      <c r="F5" s="171"/>
      <c r="G5" s="171"/>
      <c r="H5" s="171"/>
      <c r="I5" s="171"/>
      <c r="J5" s="171"/>
      <c r="K5" s="171"/>
      <c r="L5" s="171"/>
      <c r="M5" s="173"/>
      <c r="N5" s="173"/>
      <c r="O5" s="173"/>
      <c r="P5" s="173"/>
      <c r="Q5" s="174"/>
      <c r="R5" s="174"/>
      <c r="S5" s="174"/>
      <c r="T5" s="174"/>
      <c r="U5" s="174"/>
      <c r="V5" s="174"/>
      <c r="W5" s="174"/>
      <c r="X5" s="174"/>
      <c r="Y5" s="174"/>
    </row>
    <row r="6" spans="2:25" s="178" customFormat="1" ht="22.35" customHeight="1">
      <c r="B6" s="175">
        <v>1</v>
      </c>
      <c r="C6" s="176" t="s">
        <v>135</v>
      </c>
      <c r="D6" s="175"/>
      <c r="E6" s="175"/>
      <c r="F6" s="175"/>
      <c r="G6" s="175"/>
      <c r="H6" s="175"/>
      <c r="I6" s="175"/>
      <c r="J6" s="175"/>
      <c r="K6" s="175"/>
      <c r="L6" s="175"/>
      <c r="M6" s="177"/>
      <c r="N6" s="177"/>
      <c r="O6" s="177"/>
      <c r="P6" s="177"/>
    </row>
    <row r="7" spans="2:25" s="178" customFormat="1" ht="22.35" customHeight="1">
      <c r="B7" s="175">
        <v>2</v>
      </c>
      <c r="C7" s="176" t="s">
        <v>76</v>
      </c>
      <c r="D7" s="175"/>
      <c r="E7" s="175"/>
      <c r="F7" s="175"/>
      <c r="G7" s="175"/>
      <c r="H7" s="175"/>
      <c r="I7" s="175"/>
      <c r="J7" s="175"/>
      <c r="K7" s="175"/>
      <c r="L7" s="175"/>
      <c r="M7" s="177"/>
      <c r="N7" s="177"/>
      <c r="O7" s="177"/>
      <c r="P7" s="177"/>
    </row>
    <row r="8" spans="2:25" s="177" customFormat="1" ht="22.35" customHeight="1">
      <c r="B8" s="175">
        <v>3</v>
      </c>
      <c r="C8" s="179" t="s">
        <v>77</v>
      </c>
      <c r="J8" s="175"/>
      <c r="K8" s="175"/>
      <c r="L8" s="175"/>
    </row>
    <row r="9" spans="2:25" s="178" customFormat="1" ht="22.35" customHeight="1">
      <c r="B9" s="175">
        <v>4</v>
      </c>
      <c r="C9" s="176" t="s">
        <v>78</v>
      </c>
      <c r="D9" s="175"/>
      <c r="E9" s="175"/>
      <c r="F9" s="175"/>
      <c r="G9" s="175"/>
      <c r="H9" s="175"/>
      <c r="I9" s="175"/>
      <c r="J9" s="175"/>
      <c r="K9" s="175"/>
      <c r="L9" s="175"/>
      <c r="M9" s="177"/>
      <c r="N9" s="177"/>
      <c r="O9" s="177"/>
      <c r="P9" s="177"/>
    </row>
    <row r="10" spans="2:25" s="178" customFormat="1" ht="22.35" customHeight="1">
      <c r="B10" s="175">
        <v>5</v>
      </c>
      <c r="C10" s="110" t="s">
        <v>79</v>
      </c>
      <c r="D10" s="175"/>
      <c r="E10" s="175"/>
      <c r="F10" s="175"/>
      <c r="G10" s="175"/>
      <c r="H10" s="175"/>
      <c r="I10" s="175"/>
      <c r="J10" s="175"/>
      <c r="K10" s="175"/>
      <c r="L10" s="175"/>
      <c r="M10" s="177"/>
      <c r="N10" s="177"/>
      <c r="O10" s="177"/>
      <c r="P10" s="177"/>
    </row>
    <row r="11" spans="2:25" s="178" customFormat="1" ht="22.35" customHeight="1">
      <c r="B11" s="175">
        <v>6</v>
      </c>
      <c r="C11" s="176" t="s">
        <v>80</v>
      </c>
      <c r="D11" s="175"/>
      <c r="E11" s="175"/>
      <c r="F11" s="175"/>
      <c r="G11" s="175"/>
      <c r="H11" s="175"/>
      <c r="I11" s="175"/>
      <c r="J11" s="175"/>
      <c r="K11" s="175"/>
      <c r="L11" s="175"/>
      <c r="M11" s="177"/>
      <c r="N11" s="177"/>
      <c r="O11" s="177"/>
      <c r="P11" s="177"/>
    </row>
    <row r="12" spans="2:25" s="163" customFormat="1" ht="22.35" customHeight="1">
      <c r="B12" s="181"/>
      <c r="C12" s="180"/>
      <c r="D12" s="161"/>
      <c r="E12" s="161"/>
      <c r="F12" s="161"/>
      <c r="G12" s="161"/>
      <c r="H12" s="161"/>
      <c r="I12" s="161"/>
      <c r="J12" s="161"/>
      <c r="K12" s="161"/>
      <c r="L12" s="161"/>
      <c r="M12" s="162"/>
      <c r="N12" s="162"/>
      <c r="O12" s="162"/>
      <c r="P12" s="162"/>
    </row>
    <row r="13" spans="2:25" s="163" customFormat="1" ht="19.649999999999999" customHeight="1">
      <c r="B13" s="161"/>
      <c r="C13" s="182" t="s">
        <v>81</v>
      </c>
      <c r="D13" s="175"/>
      <c r="E13" s="175"/>
      <c r="F13" s="175"/>
      <c r="G13" s="175"/>
      <c r="H13" s="175"/>
      <c r="I13" s="175"/>
      <c r="J13" s="175"/>
      <c r="K13" s="175"/>
      <c r="L13" s="175"/>
      <c r="M13" s="177"/>
      <c r="N13" s="177"/>
      <c r="O13" s="177"/>
      <c r="P13" s="177"/>
    </row>
    <row r="14" spans="2:25" s="120" customFormat="1" ht="34.65" customHeight="1">
      <c r="B14" s="117"/>
      <c r="C14" s="229" t="s">
        <v>82</v>
      </c>
      <c r="D14" s="229"/>
      <c r="E14" s="229"/>
      <c r="F14" s="229"/>
      <c r="G14" s="229"/>
      <c r="H14" s="229"/>
      <c r="I14" s="229"/>
      <c r="J14" s="117"/>
      <c r="K14" s="229" t="s">
        <v>83</v>
      </c>
      <c r="L14" s="229"/>
      <c r="M14" s="229"/>
      <c r="N14" s="229"/>
      <c r="O14" s="229"/>
      <c r="P14" s="229"/>
      <c r="Q14" s="229"/>
      <c r="S14" s="229" t="s">
        <v>84</v>
      </c>
      <c r="T14" s="229"/>
      <c r="U14" s="229"/>
      <c r="V14" s="229"/>
      <c r="W14" s="229"/>
      <c r="X14" s="229"/>
      <c r="Y14" s="229"/>
    </row>
    <row r="15" spans="2:25" s="116" customFormat="1" ht="33" customHeight="1">
      <c r="B15" s="115"/>
      <c r="C15" s="128" t="str">
        <f>'3. Invulblad Doelpercentage'!C7</f>
        <v>Beleid &amp; bestuur</v>
      </c>
      <c r="D15" s="227" t="s">
        <v>85</v>
      </c>
      <c r="E15" s="228"/>
      <c r="F15" s="227" t="s">
        <v>86</v>
      </c>
      <c r="G15" s="228"/>
      <c r="H15" s="227" t="s">
        <v>87</v>
      </c>
      <c r="I15" s="228"/>
      <c r="J15" s="115"/>
      <c r="K15" s="128" t="str">
        <f>C15</f>
        <v>Beleid &amp; bestuur</v>
      </c>
      <c r="L15" s="227" t="str">
        <f>D15</f>
        <v>Start schaal/zwaarte</v>
      </c>
      <c r="M15" s="228"/>
      <c r="N15" s="227" t="str">
        <f>F15</f>
        <v>Midden schaal/zwaarte</v>
      </c>
      <c r="O15" s="228"/>
      <c r="P15" s="227" t="str">
        <f>H15</f>
        <v>Eind schaal/zwaarte</v>
      </c>
      <c r="Q15" s="228"/>
      <c r="S15" s="128" t="str">
        <f>C15</f>
        <v>Beleid &amp; bestuur</v>
      </c>
      <c r="T15" s="227" t="str">
        <f>L15</f>
        <v>Start schaal/zwaarte</v>
      </c>
      <c r="U15" s="228"/>
      <c r="V15" s="227" t="str">
        <f>N15</f>
        <v>Midden schaal/zwaarte</v>
      </c>
      <c r="W15" s="228"/>
      <c r="X15" s="227" t="str">
        <f>P15</f>
        <v>Eind schaal/zwaarte</v>
      </c>
      <c r="Y15" s="228"/>
    </row>
    <row r="16" spans="2:25" s="120" customFormat="1" ht="26.1" customHeight="1">
      <c r="B16" s="117"/>
      <c r="C16" s="160" t="s">
        <v>88</v>
      </c>
      <c r="D16" s="118">
        <v>51.75</v>
      </c>
      <c r="E16" s="118">
        <v>57.25</v>
      </c>
      <c r="F16" s="118">
        <v>58.5</v>
      </c>
      <c r="G16" s="118">
        <v>64</v>
      </c>
      <c r="H16" s="118">
        <v>65.25</v>
      </c>
      <c r="I16" s="118">
        <v>70.75</v>
      </c>
      <c r="J16" s="117"/>
      <c r="K16" s="160" t="str">
        <f t="shared" ref="K16:K23" si="0">C16</f>
        <v>Salarisschaal (zwaarte Opdracht) 8</v>
      </c>
      <c r="L16" s="119">
        <f>'3. Invulblad Doelpercentage'!G7</f>
        <v>0</v>
      </c>
      <c r="M16" s="119">
        <f>L16</f>
        <v>0</v>
      </c>
      <c r="N16" s="119">
        <f>L16</f>
        <v>0</v>
      </c>
      <c r="O16" s="119">
        <f>L16</f>
        <v>0</v>
      </c>
      <c r="P16" s="119">
        <f>L16</f>
        <v>0</v>
      </c>
      <c r="Q16" s="119">
        <f>L16</f>
        <v>0</v>
      </c>
      <c r="S16" s="185" t="str">
        <f t="shared" ref="S16:S23" si="1">C16</f>
        <v>Salarisschaal (zwaarte Opdracht) 8</v>
      </c>
      <c r="T16" s="121">
        <f t="shared" ref="T16:T23" si="2">D16*(100%+L16)</f>
        <v>51.75</v>
      </c>
      <c r="U16" s="121">
        <f t="shared" ref="U16:U23" si="3">E16*(100%+M16)</f>
        <v>57.25</v>
      </c>
      <c r="V16" s="121">
        <f t="shared" ref="V16:V23" si="4">F16*(100%+N16)</f>
        <v>58.5</v>
      </c>
      <c r="W16" s="121">
        <f t="shared" ref="W16:W23" si="5">G16*(100%+O16)</f>
        <v>64</v>
      </c>
      <c r="X16" s="121">
        <f t="shared" ref="X16:X23" si="6">H16*(100%+P16)</f>
        <v>65.25</v>
      </c>
      <c r="Y16" s="121">
        <f t="shared" ref="Y16:Y23" si="7">I16*(100%+Q16)</f>
        <v>70.75</v>
      </c>
    </row>
    <row r="17" spans="2:25" s="120" customFormat="1" ht="26.1" customHeight="1">
      <c r="B17" s="117"/>
      <c r="C17" s="160" t="s">
        <v>89</v>
      </c>
      <c r="D17" s="121">
        <v>57.75</v>
      </c>
      <c r="E17" s="121">
        <v>64.25</v>
      </c>
      <c r="F17" s="121">
        <v>65.75</v>
      </c>
      <c r="G17" s="121">
        <v>72</v>
      </c>
      <c r="H17" s="121">
        <v>73.75</v>
      </c>
      <c r="I17" s="121">
        <v>80</v>
      </c>
      <c r="J17" s="117"/>
      <c r="K17" s="160" t="str">
        <f t="shared" si="0"/>
        <v>Salarisschaal (zwaarte Opdracht) 9</v>
      </c>
      <c r="L17" s="119">
        <f t="shared" ref="L17:L26" si="8">L16</f>
        <v>0</v>
      </c>
      <c r="M17" s="119">
        <f t="shared" ref="M17:M26" si="9">M16</f>
        <v>0</v>
      </c>
      <c r="N17" s="119">
        <f t="shared" ref="N17:N26" si="10">N16</f>
        <v>0</v>
      </c>
      <c r="O17" s="119">
        <f t="shared" ref="O17:O26" si="11">O16</f>
        <v>0</v>
      </c>
      <c r="P17" s="119">
        <f t="shared" ref="P17:P26" si="12">P16</f>
        <v>0</v>
      </c>
      <c r="Q17" s="119">
        <f t="shared" ref="Q17:Q26" si="13">Q16</f>
        <v>0</v>
      </c>
      <c r="S17" s="185" t="str">
        <f t="shared" si="1"/>
        <v>Salarisschaal (zwaarte Opdracht) 9</v>
      </c>
      <c r="T17" s="121">
        <f t="shared" si="2"/>
        <v>57.75</v>
      </c>
      <c r="U17" s="121">
        <f t="shared" si="3"/>
        <v>64.25</v>
      </c>
      <c r="V17" s="121">
        <f t="shared" si="4"/>
        <v>65.75</v>
      </c>
      <c r="W17" s="121">
        <f t="shared" si="5"/>
        <v>72</v>
      </c>
      <c r="X17" s="121">
        <f t="shared" si="6"/>
        <v>73.75</v>
      </c>
      <c r="Y17" s="121">
        <f t="shared" si="7"/>
        <v>80</v>
      </c>
    </row>
    <row r="18" spans="2:25" s="120" customFormat="1" ht="26.1" customHeight="1">
      <c r="B18" s="117"/>
      <c r="C18" s="160" t="s">
        <v>90</v>
      </c>
      <c r="D18" s="118">
        <v>63.5</v>
      </c>
      <c r="E18" s="118">
        <v>70.75</v>
      </c>
      <c r="F18" s="118">
        <v>72.5</v>
      </c>
      <c r="G18" s="118">
        <v>80</v>
      </c>
      <c r="H18" s="118">
        <v>82</v>
      </c>
      <c r="I18" s="118">
        <v>89.5</v>
      </c>
      <c r="J18" s="117"/>
      <c r="K18" s="160" t="str">
        <f t="shared" si="0"/>
        <v>Salarisschaal (zwaarte Opdracht) 10</v>
      </c>
      <c r="L18" s="119">
        <f t="shared" si="8"/>
        <v>0</v>
      </c>
      <c r="M18" s="119">
        <f t="shared" si="9"/>
        <v>0</v>
      </c>
      <c r="N18" s="119">
        <f t="shared" si="10"/>
        <v>0</v>
      </c>
      <c r="O18" s="119">
        <f t="shared" si="11"/>
        <v>0</v>
      </c>
      <c r="P18" s="119">
        <f t="shared" si="12"/>
        <v>0</v>
      </c>
      <c r="Q18" s="119">
        <f t="shared" si="13"/>
        <v>0</v>
      </c>
      <c r="S18" s="185" t="str">
        <f t="shared" si="1"/>
        <v>Salarisschaal (zwaarte Opdracht) 10</v>
      </c>
      <c r="T18" s="121">
        <f t="shared" si="2"/>
        <v>63.5</v>
      </c>
      <c r="U18" s="121">
        <f t="shared" si="3"/>
        <v>70.75</v>
      </c>
      <c r="V18" s="121">
        <f t="shared" si="4"/>
        <v>72.5</v>
      </c>
      <c r="W18" s="121">
        <f t="shared" si="5"/>
        <v>80</v>
      </c>
      <c r="X18" s="121">
        <f t="shared" si="6"/>
        <v>82</v>
      </c>
      <c r="Y18" s="121">
        <f t="shared" si="7"/>
        <v>89.5</v>
      </c>
    </row>
    <row r="19" spans="2:25" s="120" customFormat="1" ht="26.1" customHeight="1">
      <c r="B19" s="117"/>
      <c r="C19" s="160" t="s">
        <v>91</v>
      </c>
      <c r="D19" s="121">
        <v>75.25</v>
      </c>
      <c r="E19" s="121">
        <v>83.25</v>
      </c>
      <c r="F19" s="121">
        <v>85.25</v>
      </c>
      <c r="G19" s="121">
        <v>93.25</v>
      </c>
      <c r="H19" s="121">
        <v>95.5</v>
      </c>
      <c r="I19" s="121">
        <v>103.25</v>
      </c>
      <c r="J19" s="117"/>
      <c r="K19" s="160" t="str">
        <f t="shared" si="0"/>
        <v>Salarisschaal (zwaarte Opdracht) 11</v>
      </c>
      <c r="L19" s="119">
        <f t="shared" si="8"/>
        <v>0</v>
      </c>
      <c r="M19" s="119">
        <f t="shared" si="9"/>
        <v>0</v>
      </c>
      <c r="N19" s="119">
        <f t="shared" si="10"/>
        <v>0</v>
      </c>
      <c r="O19" s="119">
        <f t="shared" si="11"/>
        <v>0</v>
      </c>
      <c r="P19" s="119">
        <f t="shared" si="12"/>
        <v>0</v>
      </c>
      <c r="Q19" s="119">
        <f t="shared" si="13"/>
        <v>0</v>
      </c>
      <c r="S19" s="185" t="str">
        <f t="shared" si="1"/>
        <v>Salarisschaal (zwaarte Opdracht) 11</v>
      </c>
      <c r="T19" s="121">
        <f t="shared" si="2"/>
        <v>75.25</v>
      </c>
      <c r="U19" s="121">
        <f t="shared" si="3"/>
        <v>83.25</v>
      </c>
      <c r="V19" s="121">
        <f t="shared" si="4"/>
        <v>85.25</v>
      </c>
      <c r="W19" s="121">
        <f t="shared" si="5"/>
        <v>93.25</v>
      </c>
      <c r="X19" s="121">
        <f t="shared" si="6"/>
        <v>95.5</v>
      </c>
      <c r="Y19" s="121">
        <f t="shared" si="7"/>
        <v>103.25</v>
      </c>
    </row>
    <row r="20" spans="2:25" s="120" customFormat="1" ht="26.1" customHeight="1">
      <c r="B20" s="117"/>
      <c r="C20" s="160" t="s">
        <v>92</v>
      </c>
      <c r="D20" s="118">
        <v>88.5</v>
      </c>
      <c r="E20" s="118">
        <v>96.25</v>
      </c>
      <c r="F20" s="118">
        <v>98.75</v>
      </c>
      <c r="G20" s="118">
        <v>106</v>
      </c>
      <c r="H20" s="118">
        <v>108.75</v>
      </c>
      <c r="I20" s="118">
        <v>115.5</v>
      </c>
      <c r="J20" s="117"/>
      <c r="K20" s="160" t="str">
        <f t="shared" si="0"/>
        <v>Salarisschaal (zwaarte Opdracht) 12</v>
      </c>
      <c r="L20" s="119">
        <f t="shared" si="8"/>
        <v>0</v>
      </c>
      <c r="M20" s="119">
        <f t="shared" si="9"/>
        <v>0</v>
      </c>
      <c r="N20" s="119">
        <f t="shared" si="10"/>
        <v>0</v>
      </c>
      <c r="O20" s="119">
        <f t="shared" si="11"/>
        <v>0</v>
      </c>
      <c r="P20" s="119">
        <f t="shared" si="12"/>
        <v>0</v>
      </c>
      <c r="Q20" s="119">
        <f t="shared" si="13"/>
        <v>0</v>
      </c>
      <c r="S20" s="185" t="str">
        <f t="shared" si="1"/>
        <v>Salarisschaal (zwaarte Opdracht) 12</v>
      </c>
      <c r="T20" s="121">
        <f t="shared" si="2"/>
        <v>88.5</v>
      </c>
      <c r="U20" s="121">
        <f t="shared" si="3"/>
        <v>96.25</v>
      </c>
      <c r="V20" s="121">
        <f t="shared" si="4"/>
        <v>98.75</v>
      </c>
      <c r="W20" s="121">
        <f t="shared" si="5"/>
        <v>106</v>
      </c>
      <c r="X20" s="121">
        <f t="shared" si="6"/>
        <v>108.75</v>
      </c>
      <c r="Y20" s="121">
        <f t="shared" si="7"/>
        <v>115.5</v>
      </c>
    </row>
    <row r="21" spans="2:25" s="120" customFormat="1" ht="26.1" customHeight="1">
      <c r="B21" s="117"/>
      <c r="C21" s="160" t="s">
        <v>93</v>
      </c>
      <c r="D21" s="121">
        <v>98.25</v>
      </c>
      <c r="E21" s="121">
        <v>105.75</v>
      </c>
      <c r="F21" s="121">
        <v>108.25</v>
      </c>
      <c r="G21" s="121">
        <v>115.25</v>
      </c>
      <c r="H21" s="121">
        <v>118.25</v>
      </c>
      <c r="I21" s="121">
        <v>125</v>
      </c>
      <c r="J21" s="117"/>
      <c r="K21" s="160" t="str">
        <f t="shared" si="0"/>
        <v>Salarisschaal (zwaarte Opdracht) 13</v>
      </c>
      <c r="L21" s="119">
        <f t="shared" si="8"/>
        <v>0</v>
      </c>
      <c r="M21" s="119">
        <f t="shared" si="9"/>
        <v>0</v>
      </c>
      <c r="N21" s="119">
        <f t="shared" si="10"/>
        <v>0</v>
      </c>
      <c r="O21" s="119">
        <f t="shared" si="11"/>
        <v>0</v>
      </c>
      <c r="P21" s="119">
        <f t="shared" si="12"/>
        <v>0</v>
      </c>
      <c r="Q21" s="119">
        <f t="shared" si="13"/>
        <v>0</v>
      </c>
      <c r="S21" s="185" t="str">
        <f t="shared" si="1"/>
        <v>Salarisschaal (zwaarte Opdracht) 13</v>
      </c>
      <c r="T21" s="121">
        <f t="shared" si="2"/>
        <v>98.25</v>
      </c>
      <c r="U21" s="121">
        <f t="shared" si="3"/>
        <v>105.75</v>
      </c>
      <c r="V21" s="121">
        <f t="shared" si="4"/>
        <v>108.25</v>
      </c>
      <c r="W21" s="121">
        <f t="shared" si="5"/>
        <v>115.25</v>
      </c>
      <c r="X21" s="121">
        <f t="shared" si="6"/>
        <v>118.25</v>
      </c>
      <c r="Y21" s="121">
        <f t="shared" si="7"/>
        <v>125</v>
      </c>
    </row>
    <row r="22" spans="2:25" s="120" customFormat="1" ht="26.1" customHeight="1">
      <c r="B22" s="117"/>
      <c r="C22" s="160" t="s">
        <v>94</v>
      </c>
      <c r="D22" s="118">
        <v>103.75</v>
      </c>
      <c r="E22" s="118">
        <v>112</v>
      </c>
      <c r="F22" s="118">
        <v>114.75</v>
      </c>
      <c r="G22" s="118">
        <v>123</v>
      </c>
      <c r="H22" s="118">
        <v>126</v>
      </c>
      <c r="I22" s="118">
        <v>134.25</v>
      </c>
      <c r="J22" s="117"/>
      <c r="K22" s="160" t="str">
        <f t="shared" si="0"/>
        <v>Salarisschaal (zwaarte Opdracht) 14</v>
      </c>
      <c r="L22" s="119">
        <f t="shared" si="8"/>
        <v>0</v>
      </c>
      <c r="M22" s="119">
        <f t="shared" si="9"/>
        <v>0</v>
      </c>
      <c r="N22" s="119">
        <f t="shared" si="10"/>
        <v>0</v>
      </c>
      <c r="O22" s="119">
        <f t="shared" si="11"/>
        <v>0</v>
      </c>
      <c r="P22" s="119">
        <f t="shared" si="12"/>
        <v>0</v>
      </c>
      <c r="Q22" s="119">
        <f t="shared" si="13"/>
        <v>0</v>
      </c>
      <c r="S22" s="185" t="str">
        <f t="shared" si="1"/>
        <v>Salarisschaal (zwaarte Opdracht) 14</v>
      </c>
      <c r="T22" s="121">
        <f t="shared" si="2"/>
        <v>103.75</v>
      </c>
      <c r="U22" s="121">
        <f t="shared" si="3"/>
        <v>112</v>
      </c>
      <c r="V22" s="121">
        <f t="shared" si="4"/>
        <v>114.75</v>
      </c>
      <c r="W22" s="121">
        <f t="shared" si="5"/>
        <v>123</v>
      </c>
      <c r="X22" s="121">
        <f t="shared" si="6"/>
        <v>126</v>
      </c>
      <c r="Y22" s="121">
        <f t="shared" si="7"/>
        <v>134.25</v>
      </c>
    </row>
    <row r="23" spans="2:25" s="120" customFormat="1" ht="26.1" customHeight="1">
      <c r="B23" s="117"/>
      <c r="C23" s="160" t="s">
        <v>95</v>
      </c>
      <c r="D23" s="121">
        <v>111</v>
      </c>
      <c r="E23" s="121">
        <v>120.5</v>
      </c>
      <c r="F23" s="121">
        <v>123.5</v>
      </c>
      <c r="G23" s="121">
        <v>133</v>
      </c>
      <c r="H23" s="121">
        <v>136.25</v>
      </c>
      <c r="I23" s="121">
        <v>145.75</v>
      </c>
      <c r="J23" s="117"/>
      <c r="K23" s="160" t="str">
        <f t="shared" si="0"/>
        <v>Salarisschaal (zwaarte Opdracht) 15</v>
      </c>
      <c r="L23" s="119">
        <f t="shared" si="8"/>
        <v>0</v>
      </c>
      <c r="M23" s="119">
        <f t="shared" si="9"/>
        <v>0</v>
      </c>
      <c r="N23" s="119">
        <f t="shared" si="10"/>
        <v>0</v>
      </c>
      <c r="O23" s="119">
        <f t="shared" si="11"/>
        <v>0</v>
      </c>
      <c r="P23" s="119">
        <f t="shared" si="12"/>
        <v>0</v>
      </c>
      <c r="Q23" s="119">
        <f t="shared" si="13"/>
        <v>0</v>
      </c>
      <c r="S23" s="185" t="str">
        <f t="shared" si="1"/>
        <v>Salarisschaal (zwaarte Opdracht) 15</v>
      </c>
      <c r="T23" s="121">
        <f t="shared" si="2"/>
        <v>111</v>
      </c>
      <c r="U23" s="121">
        <f t="shared" si="3"/>
        <v>120.5</v>
      </c>
      <c r="V23" s="121">
        <f t="shared" si="4"/>
        <v>123.5</v>
      </c>
      <c r="W23" s="121">
        <f t="shared" si="5"/>
        <v>133</v>
      </c>
      <c r="X23" s="121">
        <f t="shared" si="6"/>
        <v>136.25</v>
      </c>
      <c r="Y23" s="121">
        <f t="shared" si="7"/>
        <v>145.75</v>
      </c>
    </row>
    <row r="24" spans="2:25" s="120" customFormat="1" ht="26.1" customHeight="1">
      <c r="B24" s="117"/>
      <c r="C24" s="160" t="s">
        <v>96</v>
      </c>
      <c r="D24" s="121">
        <v>117.5</v>
      </c>
      <c r="E24" s="121">
        <v>128.5</v>
      </c>
      <c r="F24" s="121">
        <v>131.75</v>
      </c>
      <c r="G24" s="121">
        <v>142.75</v>
      </c>
      <c r="H24" s="121">
        <v>146.25</v>
      </c>
      <c r="I24" s="121">
        <v>157.25</v>
      </c>
      <c r="J24" s="117"/>
      <c r="K24" s="160" t="str">
        <f t="shared" ref="K24" si="14">C24</f>
        <v>Salarisschaal (zwaarte Opdracht) 16</v>
      </c>
      <c r="L24" s="119">
        <f t="shared" si="8"/>
        <v>0</v>
      </c>
      <c r="M24" s="119">
        <f t="shared" si="9"/>
        <v>0</v>
      </c>
      <c r="N24" s="119">
        <f t="shared" si="10"/>
        <v>0</v>
      </c>
      <c r="O24" s="119">
        <f t="shared" si="11"/>
        <v>0</v>
      </c>
      <c r="P24" s="119">
        <f t="shared" si="12"/>
        <v>0</v>
      </c>
      <c r="Q24" s="119">
        <f t="shared" si="13"/>
        <v>0</v>
      </c>
      <c r="S24" s="185" t="str">
        <f t="shared" ref="S24" si="15">C24</f>
        <v>Salarisschaal (zwaarte Opdracht) 16</v>
      </c>
      <c r="T24" s="121">
        <f t="shared" ref="T24" si="16">D24*(100%+L24)</f>
        <v>117.5</v>
      </c>
      <c r="U24" s="121">
        <f t="shared" ref="U24" si="17">E24*(100%+M24)</f>
        <v>128.5</v>
      </c>
      <c r="V24" s="121">
        <f t="shared" ref="V24" si="18">F24*(100%+N24)</f>
        <v>131.75</v>
      </c>
      <c r="W24" s="121">
        <f t="shared" ref="W24" si="19">G24*(100%+O24)</f>
        <v>142.75</v>
      </c>
      <c r="X24" s="121">
        <f t="shared" ref="X24" si="20">H24*(100%+P24)</f>
        <v>146.25</v>
      </c>
      <c r="Y24" s="121">
        <f t="shared" ref="Y24" si="21">I24*(100%+Q24)</f>
        <v>157.25</v>
      </c>
    </row>
    <row r="25" spans="2:25" s="120" customFormat="1" ht="26.1" customHeight="1">
      <c r="B25" s="117"/>
      <c r="C25" s="160" t="s">
        <v>97</v>
      </c>
      <c r="D25" s="121">
        <v>127.25</v>
      </c>
      <c r="E25" s="121">
        <v>139.25</v>
      </c>
      <c r="F25" s="121">
        <v>142.5</v>
      </c>
      <c r="G25" s="121">
        <v>154.5</v>
      </c>
      <c r="H25" s="121">
        <v>158.25</v>
      </c>
      <c r="I25" s="121">
        <v>170.25</v>
      </c>
      <c r="J25" s="117"/>
      <c r="K25" s="160" t="str">
        <f t="shared" ref="K25:K26" si="22">C25</f>
        <v>Salarisschaal (zwaarte Opdracht) 17</v>
      </c>
      <c r="L25" s="119">
        <f t="shared" si="8"/>
        <v>0</v>
      </c>
      <c r="M25" s="119">
        <f t="shared" si="9"/>
        <v>0</v>
      </c>
      <c r="N25" s="119">
        <f t="shared" si="10"/>
        <v>0</v>
      </c>
      <c r="O25" s="119">
        <f t="shared" si="11"/>
        <v>0</v>
      </c>
      <c r="P25" s="119">
        <f t="shared" si="12"/>
        <v>0</v>
      </c>
      <c r="Q25" s="119">
        <f t="shared" si="13"/>
        <v>0</v>
      </c>
      <c r="S25" s="185" t="str">
        <f t="shared" ref="S25:S26" si="23">C25</f>
        <v>Salarisschaal (zwaarte Opdracht) 17</v>
      </c>
      <c r="T25" s="121">
        <f t="shared" ref="T25:T26" si="24">D25*(100%+L25)</f>
        <v>127.25</v>
      </c>
      <c r="U25" s="121">
        <f t="shared" ref="U25:U26" si="25">E25*(100%+M25)</f>
        <v>139.25</v>
      </c>
      <c r="V25" s="121">
        <f t="shared" ref="V25:V26" si="26">F25*(100%+N25)</f>
        <v>142.5</v>
      </c>
      <c r="W25" s="121">
        <f t="shared" ref="W25:W26" si="27">G25*(100%+O25)</f>
        <v>154.5</v>
      </c>
      <c r="X25" s="121">
        <f t="shared" ref="X25:X26" si="28">H25*(100%+P25)</f>
        <v>158.25</v>
      </c>
      <c r="Y25" s="121">
        <f t="shared" ref="Y25:Y26" si="29">I25*(100%+Q25)</f>
        <v>170.25</v>
      </c>
    </row>
    <row r="26" spans="2:25" s="120" customFormat="1" ht="26.1" customHeight="1">
      <c r="B26" s="117"/>
      <c r="C26" s="160" t="s">
        <v>98</v>
      </c>
      <c r="D26" s="121">
        <v>136.75</v>
      </c>
      <c r="E26" s="121">
        <v>149.5</v>
      </c>
      <c r="F26" s="121">
        <v>153</v>
      </c>
      <c r="G26" s="121">
        <v>165.75</v>
      </c>
      <c r="H26" s="121">
        <v>169.5</v>
      </c>
      <c r="I26" s="121">
        <v>180.5</v>
      </c>
      <c r="J26" s="117"/>
      <c r="K26" s="160" t="str">
        <f t="shared" si="22"/>
        <v>Salarisschaal (zwaarte Opdracht) 18</v>
      </c>
      <c r="L26" s="119">
        <f t="shared" si="8"/>
        <v>0</v>
      </c>
      <c r="M26" s="119">
        <f t="shared" si="9"/>
        <v>0</v>
      </c>
      <c r="N26" s="119">
        <f t="shared" si="10"/>
        <v>0</v>
      </c>
      <c r="O26" s="119">
        <f t="shared" si="11"/>
        <v>0</v>
      </c>
      <c r="P26" s="119">
        <f t="shared" si="12"/>
        <v>0</v>
      </c>
      <c r="Q26" s="119">
        <f t="shared" si="13"/>
        <v>0</v>
      </c>
      <c r="S26" s="185" t="str">
        <f t="shared" si="23"/>
        <v>Salarisschaal (zwaarte Opdracht) 18</v>
      </c>
      <c r="T26" s="121">
        <f t="shared" si="24"/>
        <v>136.75</v>
      </c>
      <c r="U26" s="121">
        <f t="shared" si="25"/>
        <v>149.5</v>
      </c>
      <c r="V26" s="121">
        <f t="shared" si="26"/>
        <v>153</v>
      </c>
      <c r="W26" s="121">
        <f t="shared" si="27"/>
        <v>165.75</v>
      </c>
      <c r="X26" s="121">
        <f t="shared" si="28"/>
        <v>169.5</v>
      </c>
      <c r="Y26" s="121">
        <f t="shared" si="29"/>
        <v>180.5</v>
      </c>
    </row>
    <row r="27" spans="2:25" s="120" customFormat="1" ht="27" customHeight="1">
      <c r="B27" s="117"/>
      <c r="C27" s="196"/>
      <c r="D27" s="194"/>
      <c r="E27" s="194"/>
      <c r="F27" s="194"/>
      <c r="G27" s="194"/>
      <c r="H27" s="194"/>
      <c r="I27" s="194"/>
      <c r="J27" s="117"/>
      <c r="K27" s="196"/>
      <c r="L27" s="197"/>
      <c r="M27" s="197"/>
      <c r="N27" s="197"/>
      <c r="O27" s="197"/>
      <c r="P27" s="197"/>
      <c r="Q27" s="197"/>
      <c r="S27" s="196"/>
      <c r="T27" s="194"/>
      <c r="U27" s="194"/>
      <c r="V27" s="194"/>
      <c r="W27" s="194"/>
      <c r="X27" s="194"/>
      <c r="Y27" s="194"/>
    </row>
    <row r="28" spans="2:25" s="120" customFormat="1" ht="30.9" hidden="1" customHeight="1">
      <c r="B28" s="117"/>
      <c r="C28" s="196"/>
      <c r="D28" s="194"/>
      <c r="E28" s="194"/>
      <c r="F28" s="194"/>
      <c r="G28" s="194"/>
      <c r="H28" s="194"/>
      <c r="I28" s="194"/>
      <c r="J28" s="117"/>
      <c r="K28" s="196"/>
      <c r="L28" s="197"/>
      <c r="M28" s="197"/>
      <c r="N28" s="197"/>
      <c r="O28" s="197"/>
      <c r="P28" s="197"/>
      <c r="Q28" s="197"/>
      <c r="S28" s="196"/>
      <c r="T28" s="194"/>
      <c r="U28" s="194"/>
      <c r="V28" s="194"/>
      <c r="W28" s="194"/>
      <c r="X28" s="194"/>
      <c r="Y28" s="194"/>
    </row>
    <row r="29" spans="2:25" s="120" customFormat="1" ht="30.9" hidden="1" customHeight="1">
      <c r="B29" s="117"/>
      <c r="C29" s="193"/>
      <c r="D29" s="194"/>
      <c r="E29" s="194"/>
      <c r="F29" s="194"/>
      <c r="G29" s="194"/>
      <c r="H29" s="194"/>
      <c r="I29" s="194"/>
      <c r="J29" s="117"/>
      <c r="K29" s="193"/>
      <c r="L29" s="195"/>
      <c r="M29" s="195"/>
      <c r="N29" s="195"/>
      <c r="O29" s="195"/>
      <c r="P29" s="195"/>
      <c r="Q29" s="195"/>
      <c r="S29" s="196"/>
      <c r="T29" s="194"/>
      <c r="U29" s="194"/>
      <c r="V29" s="194"/>
      <c r="W29" s="194"/>
      <c r="X29" s="194"/>
      <c r="Y29" s="194"/>
    </row>
    <row r="30" spans="2:25" s="120" customFormat="1" ht="30.9" hidden="1" customHeight="1">
      <c r="B30" s="117"/>
      <c r="C30" s="193"/>
      <c r="D30" s="194"/>
      <c r="E30" s="194"/>
      <c r="F30" s="194"/>
      <c r="G30" s="194"/>
      <c r="H30" s="194"/>
      <c r="I30" s="194"/>
      <c r="J30" s="117"/>
      <c r="K30" s="193"/>
      <c r="L30" s="195"/>
      <c r="M30" s="195"/>
      <c r="N30" s="195"/>
      <c r="O30" s="195"/>
      <c r="P30" s="195"/>
      <c r="Q30" s="195"/>
      <c r="S30" s="196"/>
      <c r="T30" s="194"/>
      <c r="U30" s="194"/>
      <c r="V30" s="194"/>
      <c r="W30" s="194"/>
      <c r="X30" s="194"/>
      <c r="Y30" s="194"/>
    </row>
    <row r="31" spans="2:25" s="120" customFormat="1" ht="30.9" hidden="1" customHeight="1">
      <c r="B31" s="117"/>
      <c r="C31" s="117"/>
      <c r="D31" s="117"/>
      <c r="E31" s="117"/>
      <c r="F31" s="117"/>
      <c r="G31" s="117"/>
      <c r="H31" s="117"/>
      <c r="I31" s="117"/>
      <c r="J31" s="117"/>
      <c r="K31" s="117"/>
      <c r="L31" s="117"/>
    </row>
    <row r="32" spans="2:25" s="120" customFormat="1" ht="34.65" customHeight="1">
      <c r="B32" s="117"/>
      <c r="C32" s="224" t="s">
        <v>82</v>
      </c>
      <c r="D32" s="225"/>
      <c r="E32" s="225"/>
      <c r="F32" s="225"/>
      <c r="G32" s="225"/>
      <c r="H32" s="225"/>
      <c r="I32" s="226"/>
      <c r="J32" s="117"/>
      <c r="K32" s="224" t="s">
        <v>83</v>
      </c>
      <c r="L32" s="225"/>
      <c r="M32" s="225"/>
      <c r="N32" s="225"/>
      <c r="O32" s="225"/>
      <c r="P32" s="225"/>
      <c r="Q32" s="226"/>
      <c r="S32" s="224" t="s">
        <v>84</v>
      </c>
      <c r="T32" s="225"/>
      <c r="U32" s="225"/>
      <c r="V32" s="225"/>
      <c r="W32" s="225"/>
      <c r="X32" s="225"/>
      <c r="Y32" s="226"/>
    </row>
    <row r="33" spans="2:25" s="116" customFormat="1" ht="33.6" customHeight="1">
      <c r="B33" s="115"/>
      <c r="C33" s="128" t="str">
        <f>'3. Invulblad Doelpercentage'!C8</f>
        <v>Communicatie</v>
      </c>
      <c r="D33" s="222" t="s">
        <v>85</v>
      </c>
      <c r="E33" s="223"/>
      <c r="F33" s="222" t="s">
        <v>86</v>
      </c>
      <c r="G33" s="223"/>
      <c r="H33" s="222" t="s">
        <v>87</v>
      </c>
      <c r="I33" s="223"/>
      <c r="J33" s="115"/>
      <c r="K33" s="128" t="str">
        <f>C33</f>
        <v>Communicatie</v>
      </c>
      <c r="L33" s="222" t="str">
        <f>D33</f>
        <v>Start schaal/zwaarte</v>
      </c>
      <c r="M33" s="223"/>
      <c r="N33" s="222" t="str">
        <f>F33</f>
        <v>Midden schaal/zwaarte</v>
      </c>
      <c r="O33" s="223"/>
      <c r="P33" s="222" t="str">
        <f>H33</f>
        <v>Eind schaal/zwaarte</v>
      </c>
      <c r="Q33" s="223"/>
      <c r="S33" s="128" t="str">
        <f>C33</f>
        <v>Communicatie</v>
      </c>
      <c r="T33" s="222" t="str">
        <f>L33</f>
        <v>Start schaal/zwaarte</v>
      </c>
      <c r="U33" s="223"/>
      <c r="V33" s="222" t="str">
        <f>N33</f>
        <v>Midden schaal/zwaarte</v>
      </c>
      <c r="W33" s="223"/>
      <c r="X33" s="222" t="str">
        <f>P33</f>
        <v>Eind schaal/zwaarte</v>
      </c>
      <c r="Y33" s="223"/>
    </row>
    <row r="34" spans="2:25" s="120" customFormat="1" ht="26.1" customHeight="1">
      <c r="B34" s="117"/>
      <c r="C34" s="160" t="s">
        <v>88</v>
      </c>
      <c r="D34" s="118">
        <v>51.5</v>
      </c>
      <c r="E34" s="118">
        <v>57</v>
      </c>
      <c r="F34" s="118">
        <v>58.25</v>
      </c>
      <c r="G34" s="118">
        <v>63.75</v>
      </c>
      <c r="H34" s="118">
        <v>65</v>
      </c>
      <c r="I34" s="118">
        <v>70.5</v>
      </c>
      <c r="J34" s="117"/>
      <c r="K34" s="160" t="str">
        <f t="shared" ref="K34:K44" si="30">C34</f>
        <v>Salarisschaal (zwaarte Opdracht) 8</v>
      </c>
      <c r="L34" s="119">
        <f>'3. Invulblad Doelpercentage'!G8</f>
        <v>0</v>
      </c>
      <c r="M34" s="119">
        <f>L34</f>
        <v>0</v>
      </c>
      <c r="N34" s="119">
        <f>M34</f>
        <v>0</v>
      </c>
      <c r="O34" s="119">
        <f>N34</f>
        <v>0</v>
      </c>
      <c r="P34" s="119">
        <f>O34</f>
        <v>0</v>
      </c>
      <c r="Q34" s="119">
        <f>P34</f>
        <v>0</v>
      </c>
      <c r="S34" s="185" t="str">
        <f t="shared" ref="S34:S44" si="31">C34</f>
        <v>Salarisschaal (zwaarte Opdracht) 8</v>
      </c>
      <c r="T34" s="121">
        <f t="shared" ref="T34:T44" si="32">D34*(100%+L34)</f>
        <v>51.5</v>
      </c>
      <c r="U34" s="121">
        <f t="shared" ref="U34:U44" si="33">E34*(100%+M34)</f>
        <v>57</v>
      </c>
      <c r="V34" s="121">
        <f t="shared" ref="V34:V44" si="34">F34*(100%+N34)</f>
        <v>58.25</v>
      </c>
      <c r="W34" s="121">
        <f t="shared" ref="W34:W44" si="35">G34*(100%+O34)</f>
        <v>63.75</v>
      </c>
      <c r="X34" s="121">
        <f t="shared" ref="X34:X44" si="36">H34*(100%+P34)</f>
        <v>65</v>
      </c>
      <c r="Y34" s="121">
        <f t="shared" ref="Y34:Y44" si="37">I34*(100%+Q34)</f>
        <v>70.5</v>
      </c>
    </row>
    <row r="35" spans="2:25" s="120" customFormat="1" ht="26.1" customHeight="1">
      <c r="B35" s="117"/>
      <c r="C35" s="160" t="s">
        <v>89</v>
      </c>
      <c r="D35" s="121">
        <v>57.25</v>
      </c>
      <c r="E35" s="121">
        <v>63.75</v>
      </c>
      <c r="F35" s="121">
        <v>65.25</v>
      </c>
      <c r="G35" s="121">
        <v>71.5</v>
      </c>
      <c r="H35" s="121">
        <v>73</v>
      </c>
      <c r="I35" s="121">
        <v>79.5</v>
      </c>
      <c r="J35" s="117"/>
      <c r="K35" s="160" t="str">
        <f t="shared" si="30"/>
        <v>Salarisschaal (zwaarte Opdracht) 9</v>
      </c>
      <c r="L35" s="119">
        <f t="shared" ref="L35:L44" si="38">L34</f>
        <v>0</v>
      </c>
      <c r="M35" s="119">
        <f t="shared" ref="M35:M44" si="39">M34</f>
        <v>0</v>
      </c>
      <c r="N35" s="119">
        <f t="shared" ref="N35:N44" si="40">N34</f>
        <v>0</v>
      </c>
      <c r="O35" s="119">
        <f t="shared" ref="O35:O44" si="41">O34</f>
        <v>0</v>
      </c>
      <c r="P35" s="119">
        <f t="shared" ref="P35:P44" si="42">P34</f>
        <v>0</v>
      </c>
      <c r="Q35" s="119">
        <f t="shared" ref="Q35:Q44" si="43">Q34</f>
        <v>0</v>
      </c>
      <c r="S35" s="185" t="str">
        <f t="shared" si="31"/>
        <v>Salarisschaal (zwaarte Opdracht) 9</v>
      </c>
      <c r="T35" s="121">
        <f t="shared" si="32"/>
        <v>57.25</v>
      </c>
      <c r="U35" s="121">
        <f t="shared" si="33"/>
        <v>63.75</v>
      </c>
      <c r="V35" s="121">
        <f t="shared" si="34"/>
        <v>65.25</v>
      </c>
      <c r="W35" s="121">
        <f t="shared" si="35"/>
        <v>71.5</v>
      </c>
      <c r="X35" s="121">
        <f t="shared" si="36"/>
        <v>73</v>
      </c>
      <c r="Y35" s="121">
        <f t="shared" si="37"/>
        <v>79.5</v>
      </c>
    </row>
    <row r="36" spans="2:25" s="120" customFormat="1" ht="26.1" customHeight="1">
      <c r="B36" s="117"/>
      <c r="C36" s="160" t="s">
        <v>90</v>
      </c>
      <c r="D36" s="118">
        <v>63</v>
      </c>
      <c r="E36" s="118">
        <v>70.5</v>
      </c>
      <c r="F36" s="118">
        <v>72.25</v>
      </c>
      <c r="G36" s="118">
        <v>79.75</v>
      </c>
      <c r="H36" s="118">
        <v>81.5</v>
      </c>
      <c r="I36" s="118">
        <v>89</v>
      </c>
      <c r="J36" s="117"/>
      <c r="K36" s="160" t="str">
        <f t="shared" si="30"/>
        <v>Salarisschaal (zwaarte Opdracht) 10</v>
      </c>
      <c r="L36" s="119">
        <f t="shared" si="38"/>
        <v>0</v>
      </c>
      <c r="M36" s="119">
        <f t="shared" si="39"/>
        <v>0</v>
      </c>
      <c r="N36" s="119">
        <f t="shared" si="40"/>
        <v>0</v>
      </c>
      <c r="O36" s="119">
        <f t="shared" si="41"/>
        <v>0</v>
      </c>
      <c r="P36" s="119">
        <f t="shared" si="42"/>
        <v>0</v>
      </c>
      <c r="Q36" s="119">
        <f t="shared" si="43"/>
        <v>0</v>
      </c>
      <c r="S36" s="185" t="str">
        <f t="shared" si="31"/>
        <v>Salarisschaal (zwaarte Opdracht) 10</v>
      </c>
      <c r="T36" s="121">
        <f t="shared" si="32"/>
        <v>63</v>
      </c>
      <c r="U36" s="121">
        <f t="shared" si="33"/>
        <v>70.5</v>
      </c>
      <c r="V36" s="121">
        <f t="shared" si="34"/>
        <v>72.25</v>
      </c>
      <c r="W36" s="121">
        <f t="shared" si="35"/>
        <v>79.75</v>
      </c>
      <c r="X36" s="121">
        <f t="shared" si="36"/>
        <v>81.5</v>
      </c>
      <c r="Y36" s="121">
        <f t="shared" si="37"/>
        <v>89</v>
      </c>
    </row>
    <row r="37" spans="2:25" s="120" customFormat="1" ht="26.1" customHeight="1">
      <c r="B37" s="117"/>
      <c r="C37" s="160" t="s">
        <v>91</v>
      </c>
      <c r="D37" s="121">
        <v>74.75</v>
      </c>
      <c r="E37" s="121">
        <v>82.5</v>
      </c>
      <c r="F37" s="121">
        <v>84.75</v>
      </c>
      <c r="G37" s="121">
        <v>92.5</v>
      </c>
      <c r="H37" s="121">
        <v>94.75</v>
      </c>
      <c r="I37" s="121">
        <v>102.5</v>
      </c>
      <c r="J37" s="117"/>
      <c r="K37" s="160" t="str">
        <f t="shared" si="30"/>
        <v>Salarisschaal (zwaarte Opdracht) 11</v>
      </c>
      <c r="L37" s="119">
        <f t="shared" si="38"/>
        <v>0</v>
      </c>
      <c r="M37" s="119">
        <f t="shared" si="39"/>
        <v>0</v>
      </c>
      <c r="N37" s="119">
        <f t="shared" si="40"/>
        <v>0</v>
      </c>
      <c r="O37" s="119">
        <f t="shared" si="41"/>
        <v>0</v>
      </c>
      <c r="P37" s="119">
        <f t="shared" si="42"/>
        <v>0</v>
      </c>
      <c r="Q37" s="119">
        <f t="shared" si="43"/>
        <v>0</v>
      </c>
      <c r="S37" s="185" t="str">
        <f t="shared" si="31"/>
        <v>Salarisschaal (zwaarte Opdracht) 11</v>
      </c>
      <c r="T37" s="121">
        <f t="shared" si="32"/>
        <v>74.75</v>
      </c>
      <c r="U37" s="121">
        <f t="shared" si="33"/>
        <v>82.5</v>
      </c>
      <c r="V37" s="121">
        <f t="shared" si="34"/>
        <v>84.75</v>
      </c>
      <c r="W37" s="121">
        <f t="shared" si="35"/>
        <v>92.5</v>
      </c>
      <c r="X37" s="121">
        <f t="shared" si="36"/>
        <v>94.75</v>
      </c>
      <c r="Y37" s="121">
        <f t="shared" si="37"/>
        <v>102.5</v>
      </c>
    </row>
    <row r="38" spans="2:25" s="120" customFormat="1" ht="26.1" customHeight="1">
      <c r="B38" s="117"/>
      <c r="C38" s="160" t="s">
        <v>92</v>
      </c>
      <c r="D38" s="118">
        <v>88</v>
      </c>
      <c r="E38" s="118">
        <v>95.75</v>
      </c>
      <c r="F38" s="118">
        <v>98.25</v>
      </c>
      <c r="G38" s="118">
        <v>105.5</v>
      </c>
      <c r="H38" s="118">
        <v>108</v>
      </c>
      <c r="I38" s="118">
        <v>114.75</v>
      </c>
      <c r="J38" s="117"/>
      <c r="K38" s="160" t="str">
        <f t="shared" si="30"/>
        <v>Salarisschaal (zwaarte Opdracht) 12</v>
      </c>
      <c r="L38" s="119">
        <f t="shared" si="38"/>
        <v>0</v>
      </c>
      <c r="M38" s="119">
        <f t="shared" si="39"/>
        <v>0</v>
      </c>
      <c r="N38" s="119">
        <f t="shared" si="40"/>
        <v>0</v>
      </c>
      <c r="O38" s="119">
        <f t="shared" si="41"/>
        <v>0</v>
      </c>
      <c r="P38" s="119">
        <f t="shared" si="42"/>
        <v>0</v>
      </c>
      <c r="Q38" s="119">
        <f t="shared" si="43"/>
        <v>0</v>
      </c>
      <c r="S38" s="185" t="str">
        <f t="shared" si="31"/>
        <v>Salarisschaal (zwaarte Opdracht) 12</v>
      </c>
      <c r="T38" s="121">
        <f t="shared" si="32"/>
        <v>88</v>
      </c>
      <c r="U38" s="121">
        <f t="shared" si="33"/>
        <v>95.75</v>
      </c>
      <c r="V38" s="121">
        <f t="shared" si="34"/>
        <v>98.25</v>
      </c>
      <c r="W38" s="121">
        <f t="shared" si="35"/>
        <v>105.5</v>
      </c>
      <c r="X38" s="121">
        <f t="shared" si="36"/>
        <v>108</v>
      </c>
      <c r="Y38" s="121">
        <f t="shared" si="37"/>
        <v>114.75</v>
      </c>
    </row>
    <row r="39" spans="2:25" s="120" customFormat="1" ht="26.1" customHeight="1">
      <c r="B39" s="117"/>
      <c r="C39" s="160" t="s">
        <v>93</v>
      </c>
      <c r="D39" s="121">
        <v>96.5</v>
      </c>
      <c r="E39" s="121">
        <v>103.75</v>
      </c>
      <c r="F39" s="121">
        <v>106.25</v>
      </c>
      <c r="G39" s="121">
        <v>113</v>
      </c>
      <c r="H39" s="121">
        <v>115.75</v>
      </c>
      <c r="I39" s="121">
        <v>122.5</v>
      </c>
      <c r="J39" s="117"/>
      <c r="K39" s="160" t="str">
        <f t="shared" si="30"/>
        <v>Salarisschaal (zwaarte Opdracht) 13</v>
      </c>
      <c r="L39" s="119">
        <f t="shared" si="38"/>
        <v>0</v>
      </c>
      <c r="M39" s="119">
        <f t="shared" si="39"/>
        <v>0</v>
      </c>
      <c r="N39" s="119">
        <f t="shared" si="40"/>
        <v>0</v>
      </c>
      <c r="O39" s="119">
        <f t="shared" si="41"/>
        <v>0</v>
      </c>
      <c r="P39" s="119">
        <f t="shared" si="42"/>
        <v>0</v>
      </c>
      <c r="Q39" s="119">
        <f t="shared" si="43"/>
        <v>0</v>
      </c>
      <c r="S39" s="185" t="str">
        <f t="shared" si="31"/>
        <v>Salarisschaal (zwaarte Opdracht) 13</v>
      </c>
      <c r="T39" s="121">
        <f t="shared" si="32"/>
        <v>96.5</v>
      </c>
      <c r="U39" s="121">
        <f t="shared" si="33"/>
        <v>103.75</v>
      </c>
      <c r="V39" s="121">
        <f t="shared" si="34"/>
        <v>106.25</v>
      </c>
      <c r="W39" s="121">
        <f t="shared" si="35"/>
        <v>113</v>
      </c>
      <c r="X39" s="121">
        <f t="shared" si="36"/>
        <v>115.75</v>
      </c>
      <c r="Y39" s="121">
        <f t="shared" si="37"/>
        <v>122.5</v>
      </c>
    </row>
    <row r="40" spans="2:25" s="120" customFormat="1" ht="26.1" customHeight="1">
      <c r="B40" s="117"/>
      <c r="C40" s="160" t="s">
        <v>94</v>
      </c>
      <c r="D40" s="118">
        <v>102</v>
      </c>
      <c r="E40" s="118">
        <v>110.25</v>
      </c>
      <c r="F40" s="118">
        <v>112.75</v>
      </c>
      <c r="G40" s="118">
        <v>121</v>
      </c>
      <c r="H40" s="118">
        <v>124</v>
      </c>
      <c r="I40" s="118">
        <v>132</v>
      </c>
      <c r="J40" s="117"/>
      <c r="K40" s="160" t="str">
        <f t="shared" si="30"/>
        <v>Salarisschaal (zwaarte Opdracht) 14</v>
      </c>
      <c r="L40" s="119">
        <f t="shared" si="38"/>
        <v>0</v>
      </c>
      <c r="M40" s="119">
        <f t="shared" si="39"/>
        <v>0</v>
      </c>
      <c r="N40" s="119">
        <f t="shared" si="40"/>
        <v>0</v>
      </c>
      <c r="O40" s="119">
        <f t="shared" si="41"/>
        <v>0</v>
      </c>
      <c r="P40" s="119">
        <f t="shared" si="42"/>
        <v>0</v>
      </c>
      <c r="Q40" s="119">
        <f t="shared" si="43"/>
        <v>0</v>
      </c>
      <c r="S40" s="185" t="str">
        <f t="shared" si="31"/>
        <v>Salarisschaal (zwaarte Opdracht) 14</v>
      </c>
      <c r="T40" s="121">
        <f t="shared" si="32"/>
        <v>102</v>
      </c>
      <c r="U40" s="121">
        <f t="shared" si="33"/>
        <v>110.25</v>
      </c>
      <c r="V40" s="121">
        <f t="shared" si="34"/>
        <v>112.75</v>
      </c>
      <c r="W40" s="121">
        <f t="shared" si="35"/>
        <v>121</v>
      </c>
      <c r="X40" s="121">
        <f t="shared" si="36"/>
        <v>124</v>
      </c>
      <c r="Y40" s="121">
        <f t="shared" si="37"/>
        <v>132</v>
      </c>
    </row>
    <row r="41" spans="2:25" s="120" customFormat="1" ht="26.1" customHeight="1">
      <c r="B41" s="117"/>
      <c r="C41" s="160" t="s">
        <v>95</v>
      </c>
      <c r="D41" s="121">
        <v>109</v>
      </c>
      <c r="E41" s="121">
        <v>118.5</v>
      </c>
      <c r="F41" s="121">
        <v>121.25</v>
      </c>
      <c r="G41" s="121">
        <v>130.75</v>
      </c>
      <c r="H41" s="121">
        <v>134</v>
      </c>
      <c r="I41" s="121">
        <v>143.25</v>
      </c>
      <c r="J41" s="117"/>
      <c r="K41" s="160" t="str">
        <f t="shared" si="30"/>
        <v>Salarisschaal (zwaarte Opdracht) 15</v>
      </c>
      <c r="L41" s="119">
        <f t="shared" si="38"/>
        <v>0</v>
      </c>
      <c r="M41" s="119">
        <f t="shared" si="39"/>
        <v>0</v>
      </c>
      <c r="N41" s="119">
        <f t="shared" si="40"/>
        <v>0</v>
      </c>
      <c r="O41" s="119">
        <f t="shared" si="41"/>
        <v>0</v>
      </c>
      <c r="P41" s="119">
        <f t="shared" si="42"/>
        <v>0</v>
      </c>
      <c r="Q41" s="119">
        <f t="shared" si="43"/>
        <v>0</v>
      </c>
      <c r="S41" s="185" t="str">
        <f t="shared" si="31"/>
        <v>Salarisschaal (zwaarte Opdracht) 15</v>
      </c>
      <c r="T41" s="121">
        <f t="shared" si="32"/>
        <v>109</v>
      </c>
      <c r="U41" s="121">
        <f t="shared" si="33"/>
        <v>118.5</v>
      </c>
      <c r="V41" s="121">
        <f t="shared" si="34"/>
        <v>121.25</v>
      </c>
      <c r="W41" s="121">
        <f t="shared" si="35"/>
        <v>130.75</v>
      </c>
      <c r="X41" s="121">
        <f t="shared" si="36"/>
        <v>134</v>
      </c>
      <c r="Y41" s="121">
        <f t="shared" si="37"/>
        <v>143.25</v>
      </c>
    </row>
    <row r="42" spans="2:25" s="120" customFormat="1" ht="26.1" customHeight="1">
      <c r="B42" s="117"/>
      <c r="C42" s="160" t="s">
        <v>96</v>
      </c>
      <c r="D42" s="121">
        <v>114</v>
      </c>
      <c r="E42" s="121">
        <v>125</v>
      </c>
      <c r="F42" s="121">
        <v>127.75</v>
      </c>
      <c r="G42" s="121">
        <v>138.75</v>
      </c>
      <c r="H42" s="121">
        <v>141.75</v>
      </c>
      <c r="I42" s="121">
        <v>152.75</v>
      </c>
      <c r="J42" s="117"/>
      <c r="K42" s="160" t="str">
        <f t="shared" si="30"/>
        <v>Salarisschaal (zwaarte Opdracht) 16</v>
      </c>
      <c r="L42" s="119">
        <f t="shared" si="38"/>
        <v>0</v>
      </c>
      <c r="M42" s="119">
        <f t="shared" si="39"/>
        <v>0</v>
      </c>
      <c r="N42" s="119">
        <f t="shared" si="40"/>
        <v>0</v>
      </c>
      <c r="O42" s="119">
        <f t="shared" si="41"/>
        <v>0</v>
      </c>
      <c r="P42" s="119">
        <f t="shared" si="42"/>
        <v>0</v>
      </c>
      <c r="Q42" s="119">
        <f t="shared" si="43"/>
        <v>0</v>
      </c>
      <c r="S42" s="185" t="str">
        <f t="shared" si="31"/>
        <v>Salarisschaal (zwaarte Opdracht) 16</v>
      </c>
      <c r="T42" s="121">
        <f t="shared" si="32"/>
        <v>114</v>
      </c>
      <c r="U42" s="121">
        <f t="shared" si="33"/>
        <v>125</v>
      </c>
      <c r="V42" s="121">
        <f t="shared" si="34"/>
        <v>127.75</v>
      </c>
      <c r="W42" s="121">
        <f t="shared" si="35"/>
        <v>138.75</v>
      </c>
      <c r="X42" s="121">
        <f t="shared" si="36"/>
        <v>141.75</v>
      </c>
      <c r="Y42" s="121">
        <f t="shared" si="37"/>
        <v>152.75</v>
      </c>
    </row>
    <row r="43" spans="2:25" s="120" customFormat="1" ht="26.1" customHeight="1">
      <c r="B43" s="117"/>
      <c r="C43" s="160" t="s">
        <v>97</v>
      </c>
      <c r="D43" s="121">
        <v>123</v>
      </c>
      <c r="E43" s="121">
        <v>134.75</v>
      </c>
      <c r="F43" s="121">
        <v>137.75</v>
      </c>
      <c r="G43" s="121">
        <v>149.5</v>
      </c>
      <c r="H43" s="121">
        <v>152.75</v>
      </c>
      <c r="I43" s="121">
        <v>164.75</v>
      </c>
      <c r="J43" s="117"/>
      <c r="K43" s="160" t="str">
        <f t="shared" si="30"/>
        <v>Salarisschaal (zwaarte Opdracht) 17</v>
      </c>
      <c r="L43" s="119">
        <f t="shared" si="38"/>
        <v>0</v>
      </c>
      <c r="M43" s="119">
        <f t="shared" si="39"/>
        <v>0</v>
      </c>
      <c r="N43" s="119">
        <f t="shared" si="40"/>
        <v>0</v>
      </c>
      <c r="O43" s="119">
        <f t="shared" si="41"/>
        <v>0</v>
      </c>
      <c r="P43" s="119">
        <f t="shared" si="42"/>
        <v>0</v>
      </c>
      <c r="Q43" s="119">
        <f t="shared" si="43"/>
        <v>0</v>
      </c>
      <c r="S43" s="185" t="str">
        <f t="shared" si="31"/>
        <v>Salarisschaal (zwaarte Opdracht) 17</v>
      </c>
      <c r="T43" s="121">
        <f t="shared" si="32"/>
        <v>123</v>
      </c>
      <c r="U43" s="121">
        <f t="shared" si="33"/>
        <v>134.75</v>
      </c>
      <c r="V43" s="121">
        <f t="shared" si="34"/>
        <v>137.75</v>
      </c>
      <c r="W43" s="121">
        <f t="shared" si="35"/>
        <v>149.5</v>
      </c>
      <c r="X43" s="121">
        <f t="shared" si="36"/>
        <v>152.75</v>
      </c>
      <c r="Y43" s="121">
        <f t="shared" si="37"/>
        <v>164.75</v>
      </c>
    </row>
    <row r="44" spans="2:25" s="120" customFormat="1" ht="26.1" customHeight="1">
      <c r="B44" s="117"/>
      <c r="C44" s="160" t="s">
        <v>98</v>
      </c>
      <c r="D44" s="121">
        <v>133.25</v>
      </c>
      <c r="E44" s="121">
        <v>146</v>
      </c>
      <c r="F44" s="121">
        <v>149</v>
      </c>
      <c r="G44" s="121">
        <v>161.75</v>
      </c>
      <c r="H44" s="121">
        <v>165</v>
      </c>
      <c r="I44" s="121">
        <v>176.25</v>
      </c>
      <c r="J44" s="117"/>
      <c r="K44" s="160" t="str">
        <f t="shared" si="30"/>
        <v>Salarisschaal (zwaarte Opdracht) 18</v>
      </c>
      <c r="L44" s="119">
        <f t="shared" si="38"/>
        <v>0</v>
      </c>
      <c r="M44" s="119">
        <f t="shared" si="39"/>
        <v>0</v>
      </c>
      <c r="N44" s="119">
        <f t="shared" si="40"/>
        <v>0</v>
      </c>
      <c r="O44" s="119">
        <f t="shared" si="41"/>
        <v>0</v>
      </c>
      <c r="P44" s="119">
        <f t="shared" si="42"/>
        <v>0</v>
      </c>
      <c r="Q44" s="119">
        <f t="shared" si="43"/>
        <v>0</v>
      </c>
      <c r="S44" s="185" t="str">
        <f t="shared" si="31"/>
        <v>Salarisschaal (zwaarte Opdracht) 18</v>
      </c>
      <c r="T44" s="121">
        <f t="shared" si="32"/>
        <v>133.25</v>
      </c>
      <c r="U44" s="121">
        <f t="shared" si="33"/>
        <v>146</v>
      </c>
      <c r="V44" s="121">
        <f t="shared" si="34"/>
        <v>149</v>
      </c>
      <c r="W44" s="121">
        <f t="shared" si="35"/>
        <v>161.75</v>
      </c>
      <c r="X44" s="121">
        <f t="shared" si="36"/>
        <v>165</v>
      </c>
      <c r="Y44" s="121">
        <f t="shared" si="37"/>
        <v>176.25</v>
      </c>
    </row>
    <row r="45" spans="2:25" s="120" customFormat="1" ht="27" customHeight="1">
      <c r="B45" s="117"/>
      <c r="C45" s="196"/>
      <c r="D45" s="194"/>
      <c r="E45" s="194"/>
      <c r="F45" s="194"/>
      <c r="G45" s="194"/>
      <c r="H45" s="194"/>
      <c r="I45" s="194"/>
      <c r="J45" s="117"/>
      <c r="K45" s="196"/>
      <c r="L45" s="197"/>
      <c r="M45" s="197"/>
      <c r="N45" s="197"/>
      <c r="O45" s="197"/>
      <c r="P45" s="197"/>
      <c r="Q45" s="197"/>
      <c r="S45" s="196"/>
      <c r="T45" s="194"/>
      <c r="U45" s="194"/>
      <c r="V45" s="194"/>
      <c r="W45" s="194"/>
      <c r="X45" s="194"/>
      <c r="Y45" s="194"/>
    </row>
    <row r="46" spans="2:25" s="120" customFormat="1" ht="30.9" hidden="1" customHeight="1">
      <c r="B46" s="117"/>
      <c r="C46" s="196"/>
      <c r="D46" s="194"/>
      <c r="E46" s="194"/>
      <c r="F46" s="194"/>
      <c r="G46" s="194"/>
      <c r="H46" s="194"/>
      <c r="I46" s="194"/>
      <c r="J46" s="117"/>
      <c r="K46" s="196"/>
      <c r="L46" s="197"/>
      <c r="M46" s="197"/>
      <c r="N46" s="197"/>
      <c r="O46" s="197"/>
      <c r="P46" s="197"/>
      <c r="Q46" s="197"/>
      <c r="S46" s="196"/>
      <c r="T46" s="194"/>
      <c r="U46" s="194"/>
      <c r="V46" s="194"/>
      <c r="W46" s="194"/>
      <c r="X46" s="194"/>
      <c r="Y46" s="194"/>
    </row>
    <row r="47" spans="2:25" s="120" customFormat="1" ht="30.9" hidden="1" customHeight="1">
      <c r="B47" s="117"/>
      <c r="C47" s="193"/>
      <c r="D47" s="194"/>
      <c r="E47" s="194"/>
      <c r="F47" s="194"/>
      <c r="G47" s="194"/>
      <c r="H47" s="194"/>
      <c r="I47" s="194"/>
      <c r="J47" s="117"/>
      <c r="K47" s="193"/>
      <c r="L47" s="195"/>
      <c r="M47" s="195"/>
      <c r="N47" s="195"/>
      <c r="O47" s="195"/>
      <c r="P47" s="195"/>
      <c r="Q47" s="195"/>
      <c r="S47" s="196"/>
      <c r="T47" s="194"/>
      <c r="U47" s="194"/>
      <c r="V47" s="194"/>
      <c r="W47" s="194"/>
      <c r="X47" s="194"/>
      <c r="Y47" s="194"/>
    </row>
    <row r="48" spans="2:25" s="120" customFormat="1" ht="30.9" hidden="1" customHeight="1">
      <c r="B48" s="117"/>
      <c r="C48" s="193"/>
      <c r="D48" s="194"/>
      <c r="E48" s="194"/>
      <c r="F48" s="194"/>
      <c r="G48" s="194"/>
      <c r="H48" s="194"/>
      <c r="I48" s="194"/>
      <c r="J48" s="117"/>
      <c r="K48" s="193"/>
      <c r="L48" s="195"/>
      <c r="M48" s="195"/>
      <c r="N48" s="195"/>
      <c r="O48" s="195"/>
      <c r="P48" s="195"/>
      <c r="Q48" s="195"/>
      <c r="S48" s="196"/>
      <c r="T48" s="194"/>
      <c r="U48" s="194"/>
      <c r="V48" s="194"/>
      <c r="W48" s="194"/>
      <c r="X48" s="194"/>
      <c r="Y48" s="194"/>
    </row>
    <row r="49" spans="2:25" s="120" customFormat="1" ht="30.9" hidden="1" customHeight="1">
      <c r="B49" s="117"/>
      <c r="C49" s="117"/>
      <c r="D49" s="117"/>
      <c r="E49" s="117"/>
      <c r="F49" s="117"/>
      <c r="G49" s="117"/>
      <c r="H49" s="117"/>
      <c r="I49" s="117"/>
      <c r="J49" s="117"/>
      <c r="K49" s="117"/>
      <c r="L49" s="117"/>
    </row>
    <row r="50" spans="2:25" s="120" customFormat="1" ht="34.65" customHeight="1">
      <c r="B50" s="117"/>
      <c r="C50" s="224" t="s">
        <v>82</v>
      </c>
      <c r="D50" s="225"/>
      <c r="E50" s="225"/>
      <c r="F50" s="225"/>
      <c r="G50" s="225"/>
      <c r="H50" s="225"/>
      <c r="I50" s="226"/>
      <c r="J50" s="117"/>
      <c r="K50" s="224" t="s">
        <v>83</v>
      </c>
      <c r="L50" s="225"/>
      <c r="M50" s="225"/>
      <c r="N50" s="225"/>
      <c r="O50" s="225"/>
      <c r="P50" s="225"/>
      <c r="Q50" s="226"/>
      <c r="S50" s="224" t="s">
        <v>84</v>
      </c>
      <c r="T50" s="225"/>
      <c r="U50" s="225"/>
      <c r="V50" s="225"/>
      <c r="W50" s="225"/>
      <c r="X50" s="225"/>
      <c r="Y50" s="226"/>
    </row>
    <row r="51" spans="2:25" s="116" customFormat="1" ht="33.6" customHeight="1">
      <c r="B51" s="115"/>
      <c r="C51" s="128" t="str">
        <f>'3. Invulblad Doelpercentage'!C9</f>
        <v>Data &amp; IT</v>
      </c>
      <c r="D51" s="222" t="s">
        <v>85</v>
      </c>
      <c r="E51" s="223"/>
      <c r="F51" s="222" t="s">
        <v>86</v>
      </c>
      <c r="G51" s="223"/>
      <c r="H51" s="222" t="s">
        <v>87</v>
      </c>
      <c r="I51" s="223"/>
      <c r="J51" s="115"/>
      <c r="K51" s="128" t="str">
        <f>C51</f>
        <v>Data &amp; IT</v>
      </c>
      <c r="L51" s="222" t="str">
        <f>D51</f>
        <v>Start schaal/zwaarte</v>
      </c>
      <c r="M51" s="223"/>
      <c r="N51" s="222" t="str">
        <f>F51</f>
        <v>Midden schaal/zwaarte</v>
      </c>
      <c r="O51" s="223"/>
      <c r="P51" s="222" t="str">
        <f>H51</f>
        <v>Eind schaal/zwaarte</v>
      </c>
      <c r="Q51" s="223"/>
      <c r="S51" s="128" t="str">
        <f>C51</f>
        <v>Data &amp; IT</v>
      </c>
      <c r="T51" s="222" t="str">
        <f>L51</f>
        <v>Start schaal/zwaarte</v>
      </c>
      <c r="U51" s="223"/>
      <c r="V51" s="222" t="str">
        <f>N51</f>
        <v>Midden schaal/zwaarte</v>
      </c>
      <c r="W51" s="223"/>
      <c r="X51" s="222" t="str">
        <f>P51</f>
        <v>Eind schaal/zwaarte</v>
      </c>
      <c r="Y51" s="223"/>
    </row>
    <row r="52" spans="2:25" s="120" customFormat="1" ht="26.1" customHeight="1">
      <c r="B52" s="117"/>
      <c r="C52" s="160" t="s">
        <v>88</v>
      </c>
      <c r="D52" s="118">
        <v>51.75</v>
      </c>
      <c r="E52" s="118">
        <v>57.25</v>
      </c>
      <c r="F52" s="118">
        <v>58.25</v>
      </c>
      <c r="G52" s="118">
        <v>63.75</v>
      </c>
      <c r="H52" s="118">
        <v>65.25</v>
      </c>
      <c r="I52" s="118">
        <v>70.75</v>
      </c>
      <c r="J52" s="117"/>
      <c r="K52" s="160" t="str">
        <f t="shared" ref="K52:K62" si="44">C52</f>
        <v>Salarisschaal (zwaarte Opdracht) 8</v>
      </c>
      <c r="L52" s="119">
        <f>'3. Invulblad Doelpercentage'!G9</f>
        <v>0</v>
      </c>
      <c r="M52" s="119">
        <f>L52</f>
        <v>0</v>
      </c>
      <c r="N52" s="119">
        <f>M52</f>
        <v>0</v>
      </c>
      <c r="O52" s="119">
        <f>N52</f>
        <v>0</v>
      </c>
      <c r="P52" s="119">
        <f>O52</f>
        <v>0</v>
      </c>
      <c r="Q52" s="119">
        <f>P52</f>
        <v>0</v>
      </c>
      <c r="S52" s="185" t="str">
        <f t="shared" ref="S52:S62" si="45">C52</f>
        <v>Salarisschaal (zwaarte Opdracht) 8</v>
      </c>
      <c r="T52" s="121">
        <f t="shared" ref="T52:T62" si="46">D52*(100%+L52)</f>
        <v>51.75</v>
      </c>
      <c r="U52" s="121">
        <f t="shared" ref="U52:U62" si="47">E52*(100%+M52)</f>
        <v>57.25</v>
      </c>
      <c r="V52" s="121">
        <f t="shared" ref="V52:V62" si="48">F52*(100%+N52)</f>
        <v>58.25</v>
      </c>
      <c r="W52" s="121">
        <f t="shared" ref="W52:W62" si="49">G52*(100%+O52)</f>
        <v>63.75</v>
      </c>
      <c r="X52" s="121">
        <f t="shared" ref="X52:X62" si="50">H52*(100%+P52)</f>
        <v>65.25</v>
      </c>
      <c r="Y52" s="121">
        <f t="shared" ref="Y52:Y62" si="51">I52*(100%+Q52)</f>
        <v>70.75</v>
      </c>
    </row>
    <row r="53" spans="2:25" s="120" customFormat="1" ht="26.1" customHeight="1">
      <c r="B53" s="117"/>
      <c r="C53" s="160" t="s">
        <v>89</v>
      </c>
      <c r="D53" s="121">
        <v>57.75</v>
      </c>
      <c r="E53" s="121">
        <v>64</v>
      </c>
      <c r="F53" s="121">
        <v>65.5</v>
      </c>
      <c r="G53" s="121">
        <v>72</v>
      </c>
      <c r="H53" s="121">
        <v>73.5</v>
      </c>
      <c r="I53" s="121">
        <v>80</v>
      </c>
      <c r="J53" s="117"/>
      <c r="K53" s="160" t="str">
        <f t="shared" si="44"/>
        <v>Salarisschaal (zwaarte Opdracht) 9</v>
      </c>
      <c r="L53" s="119">
        <f t="shared" ref="L53:L62" si="52">L52</f>
        <v>0</v>
      </c>
      <c r="M53" s="119">
        <f t="shared" ref="M53:Q62" si="53">M52</f>
        <v>0</v>
      </c>
      <c r="N53" s="119">
        <f t="shared" si="53"/>
        <v>0</v>
      </c>
      <c r="O53" s="119">
        <f t="shared" si="53"/>
        <v>0</v>
      </c>
      <c r="P53" s="119">
        <f t="shared" si="53"/>
        <v>0</v>
      </c>
      <c r="Q53" s="119">
        <f t="shared" si="53"/>
        <v>0</v>
      </c>
      <c r="S53" s="185" t="str">
        <f t="shared" si="45"/>
        <v>Salarisschaal (zwaarte Opdracht) 9</v>
      </c>
      <c r="T53" s="121">
        <f t="shared" si="46"/>
        <v>57.75</v>
      </c>
      <c r="U53" s="121">
        <f t="shared" si="47"/>
        <v>64</v>
      </c>
      <c r="V53" s="121">
        <f t="shared" si="48"/>
        <v>65.5</v>
      </c>
      <c r="W53" s="121">
        <f t="shared" si="49"/>
        <v>72</v>
      </c>
      <c r="X53" s="121">
        <f t="shared" si="50"/>
        <v>73.5</v>
      </c>
      <c r="Y53" s="121">
        <f t="shared" si="51"/>
        <v>80</v>
      </c>
    </row>
    <row r="54" spans="2:25" s="120" customFormat="1" ht="26.1" customHeight="1">
      <c r="B54" s="117"/>
      <c r="C54" s="160" t="s">
        <v>90</v>
      </c>
      <c r="D54" s="118">
        <v>63.25</v>
      </c>
      <c r="E54" s="118">
        <v>70.75</v>
      </c>
      <c r="F54" s="118">
        <v>72.5</v>
      </c>
      <c r="G54" s="118">
        <v>80</v>
      </c>
      <c r="H54" s="118">
        <v>82</v>
      </c>
      <c r="I54" s="118">
        <v>89.25</v>
      </c>
      <c r="J54" s="117"/>
      <c r="K54" s="160" t="str">
        <f t="shared" si="44"/>
        <v>Salarisschaal (zwaarte Opdracht) 10</v>
      </c>
      <c r="L54" s="119">
        <f t="shared" si="52"/>
        <v>0</v>
      </c>
      <c r="M54" s="119">
        <f t="shared" si="53"/>
        <v>0</v>
      </c>
      <c r="N54" s="119">
        <f t="shared" si="53"/>
        <v>0</v>
      </c>
      <c r="O54" s="119">
        <f t="shared" si="53"/>
        <v>0</v>
      </c>
      <c r="P54" s="119">
        <f t="shared" si="53"/>
        <v>0</v>
      </c>
      <c r="Q54" s="119">
        <f t="shared" si="53"/>
        <v>0</v>
      </c>
      <c r="S54" s="185" t="str">
        <f t="shared" si="45"/>
        <v>Salarisschaal (zwaarte Opdracht) 10</v>
      </c>
      <c r="T54" s="121">
        <f t="shared" si="46"/>
        <v>63.25</v>
      </c>
      <c r="U54" s="121">
        <f t="shared" si="47"/>
        <v>70.75</v>
      </c>
      <c r="V54" s="121">
        <f t="shared" si="48"/>
        <v>72.5</v>
      </c>
      <c r="W54" s="121">
        <f t="shared" si="49"/>
        <v>80</v>
      </c>
      <c r="X54" s="121">
        <f t="shared" si="50"/>
        <v>82</v>
      </c>
      <c r="Y54" s="121">
        <f t="shared" si="51"/>
        <v>89.25</v>
      </c>
    </row>
    <row r="55" spans="2:25" s="120" customFormat="1" ht="26.1" customHeight="1">
      <c r="B55" s="117"/>
      <c r="C55" s="160" t="s">
        <v>91</v>
      </c>
      <c r="D55" s="121">
        <v>75</v>
      </c>
      <c r="E55" s="121">
        <v>83</v>
      </c>
      <c r="F55" s="121">
        <v>85</v>
      </c>
      <c r="G55" s="121">
        <v>93</v>
      </c>
      <c r="H55" s="121">
        <v>95.25</v>
      </c>
      <c r="I55" s="121">
        <v>103</v>
      </c>
      <c r="J55" s="117"/>
      <c r="K55" s="160" t="str">
        <f t="shared" si="44"/>
        <v>Salarisschaal (zwaarte Opdracht) 11</v>
      </c>
      <c r="L55" s="119">
        <f t="shared" si="52"/>
        <v>0</v>
      </c>
      <c r="M55" s="119">
        <f t="shared" si="53"/>
        <v>0</v>
      </c>
      <c r="N55" s="119">
        <f t="shared" si="53"/>
        <v>0</v>
      </c>
      <c r="O55" s="119">
        <f t="shared" si="53"/>
        <v>0</v>
      </c>
      <c r="P55" s="119">
        <f t="shared" si="53"/>
        <v>0</v>
      </c>
      <c r="Q55" s="119">
        <f t="shared" si="53"/>
        <v>0</v>
      </c>
      <c r="S55" s="185" t="str">
        <f t="shared" si="45"/>
        <v>Salarisschaal (zwaarte Opdracht) 11</v>
      </c>
      <c r="T55" s="121">
        <f t="shared" si="46"/>
        <v>75</v>
      </c>
      <c r="U55" s="121">
        <f t="shared" si="47"/>
        <v>83</v>
      </c>
      <c r="V55" s="121">
        <f t="shared" si="48"/>
        <v>85</v>
      </c>
      <c r="W55" s="121">
        <f t="shared" si="49"/>
        <v>93</v>
      </c>
      <c r="X55" s="121">
        <f t="shared" si="50"/>
        <v>95.25</v>
      </c>
      <c r="Y55" s="121">
        <f t="shared" si="51"/>
        <v>103</v>
      </c>
    </row>
    <row r="56" spans="2:25" s="120" customFormat="1" ht="26.1" customHeight="1">
      <c r="B56" s="117"/>
      <c r="C56" s="160" t="s">
        <v>92</v>
      </c>
      <c r="D56" s="118">
        <v>88.25</v>
      </c>
      <c r="E56" s="118">
        <v>96.25</v>
      </c>
      <c r="F56" s="118">
        <v>98.5</v>
      </c>
      <c r="G56" s="118">
        <v>106</v>
      </c>
      <c r="H56" s="118">
        <v>108.5</v>
      </c>
      <c r="I56" s="118">
        <v>115.5</v>
      </c>
      <c r="J56" s="117"/>
      <c r="K56" s="160" t="str">
        <f t="shared" si="44"/>
        <v>Salarisschaal (zwaarte Opdracht) 12</v>
      </c>
      <c r="L56" s="119">
        <f t="shared" si="52"/>
        <v>0</v>
      </c>
      <c r="M56" s="119">
        <f t="shared" si="53"/>
        <v>0</v>
      </c>
      <c r="N56" s="119">
        <f t="shared" si="53"/>
        <v>0</v>
      </c>
      <c r="O56" s="119">
        <f t="shared" si="53"/>
        <v>0</v>
      </c>
      <c r="P56" s="119">
        <f t="shared" si="53"/>
        <v>0</v>
      </c>
      <c r="Q56" s="119">
        <f t="shared" si="53"/>
        <v>0</v>
      </c>
      <c r="S56" s="185" t="str">
        <f t="shared" si="45"/>
        <v>Salarisschaal (zwaarte Opdracht) 12</v>
      </c>
      <c r="T56" s="121">
        <f t="shared" si="46"/>
        <v>88.25</v>
      </c>
      <c r="U56" s="121">
        <f t="shared" si="47"/>
        <v>96.25</v>
      </c>
      <c r="V56" s="121">
        <f t="shared" si="48"/>
        <v>98.5</v>
      </c>
      <c r="W56" s="121">
        <f t="shared" si="49"/>
        <v>106</v>
      </c>
      <c r="X56" s="121">
        <f t="shared" si="50"/>
        <v>108.5</v>
      </c>
      <c r="Y56" s="121">
        <f t="shared" si="51"/>
        <v>115.5</v>
      </c>
    </row>
    <row r="57" spans="2:25" s="120" customFormat="1" ht="26.1" customHeight="1">
      <c r="B57" s="117"/>
      <c r="C57" s="160" t="s">
        <v>93</v>
      </c>
      <c r="D57" s="121">
        <v>97.5</v>
      </c>
      <c r="E57" s="121">
        <v>104.75</v>
      </c>
      <c r="F57" s="121">
        <v>107.5</v>
      </c>
      <c r="G57" s="121">
        <v>114.25</v>
      </c>
      <c r="H57" s="121">
        <v>117</v>
      </c>
      <c r="I57" s="121">
        <v>123.75</v>
      </c>
      <c r="J57" s="117"/>
      <c r="K57" s="160" t="str">
        <f t="shared" si="44"/>
        <v>Salarisschaal (zwaarte Opdracht) 13</v>
      </c>
      <c r="L57" s="119">
        <f t="shared" si="52"/>
        <v>0</v>
      </c>
      <c r="M57" s="119">
        <f t="shared" si="53"/>
        <v>0</v>
      </c>
      <c r="N57" s="119">
        <f t="shared" si="53"/>
        <v>0</v>
      </c>
      <c r="O57" s="119">
        <f t="shared" si="53"/>
        <v>0</v>
      </c>
      <c r="P57" s="119">
        <f t="shared" si="53"/>
        <v>0</v>
      </c>
      <c r="Q57" s="119">
        <f t="shared" si="53"/>
        <v>0</v>
      </c>
      <c r="S57" s="185" t="str">
        <f t="shared" si="45"/>
        <v>Salarisschaal (zwaarte Opdracht) 13</v>
      </c>
      <c r="T57" s="121">
        <f t="shared" si="46"/>
        <v>97.5</v>
      </c>
      <c r="U57" s="121">
        <f t="shared" si="47"/>
        <v>104.75</v>
      </c>
      <c r="V57" s="121">
        <f t="shared" si="48"/>
        <v>107.5</v>
      </c>
      <c r="W57" s="121">
        <f t="shared" si="49"/>
        <v>114.25</v>
      </c>
      <c r="X57" s="121">
        <f t="shared" si="50"/>
        <v>117</v>
      </c>
      <c r="Y57" s="121">
        <f t="shared" si="51"/>
        <v>123.75</v>
      </c>
    </row>
    <row r="58" spans="2:25" s="120" customFormat="1" ht="26.1" customHeight="1">
      <c r="B58" s="117"/>
      <c r="C58" s="160" t="s">
        <v>94</v>
      </c>
      <c r="D58" s="118">
        <v>103.5</v>
      </c>
      <c r="E58" s="118">
        <v>111.75</v>
      </c>
      <c r="F58" s="118">
        <v>114.5</v>
      </c>
      <c r="G58" s="118">
        <v>122.75</v>
      </c>
      <c r="H58" s="118">
        <v>125.75</v>
      </c>
      <c r="I58" s="118">
        <v>134</v>
      </c>
      <c r="J58" s="117"/>
      <c r="K58" s="160" t="str">
        <f t="shared" si="44"/>
        <v>Salarisschaal (zwaarte Opdracht) 14</v>
      </c>
      <c r="L58" s="119">
        <f t="shared" si="52"/>
        <v>0</v>
      </c>
      <c r="M58" s="119">
        <f t="shared" si="53"/>
        <v>0</v>
      </c>
      <c r="N58" s="119">
        <f t="shared" si="53"/>
        <v>0</v>
      </c>
      <c r="O58" s="119">
        <f t="shared" si="53"/>
        <v>0</v>
      </c>
      <c r="P58" s="119">
        <f t="shared" si="53"/>
        <v>0</v>
      </c>
      <c r="Q58" s="119">
        <f t="shared" si="53"/>
        <v>0</v>
      </c>
      <c r="S58" s="185" t="str">
        <f t="shared" si="45"/>
        <v>Salarisschaal (zwaarte Opdracht) 14</v>
      </c>
      <c r="T58" s="121">
        <f t="shared" si="46"/>
        <v>103.5</v>
      </c>
      <c r="U58" s="121">
        <f t="shared" si="47"/>
        <v>111.75</v>
      </c>
      <c r="V58" s="121">
        <f t="shared" si="48"/>
        <v>114.5</v>
      </c>
      <c r="W58" s="121">
        <f t="shared" si="49"/>
        <v>122.75</v>
      </c>
      <c r="X58" s="121">
        <f t="shared" si="50"/>
        <v>125.75</v>
      </c>
      <c r="Y58" s="121">
        <f t="shared" si="51"/>
        <v>134</v>
      </c>
    </row>
    <row r="59" spans="2:25" s="120" customFormat="1" ht="26.1" customHeight="1">
      <c r="B59" s="117"/>
      <c r="C59" s="160" t="s">
        <v>95</v>
      </c>
      <c r="D59" s="121">
        <v>109.75</v>
      </c>
      <c r="E59" s="121">
        <v>119.25</v>
      </c>
      <c r="F59" s="121">
        <v>122</v>
      </c>
      <c r="G59" s="121">
        <v>131.5</v>
      </c>
      <c r="H59" s="121">
        <v>134.75</v>
      </c>
      <c r="I59" s="121">
        <v>144.25</v>
      </c>
      <c r="J59" s="117"/>
      <c r="K59" s="160" t="str">
        <f t="shared" si="44"/>
        <v>Salarisschaal (zwaarte Opdracht) 15</v>
      </c>
      <c r="L59" s="119">
        <f t="shared" si="52"/>
        <v>0</v>
      </c>
      <c r="M59" s="119">
        <f t="shared" si="53"/>
        <v>0</v>
      </c>
      <c r="N59" s="119">
        <f t="shared" si="53"/>
        <v>0</v>
      </c>
      <c r="O59" s="119">
        <f t="shared" si="53"/>
        <v>0</v>
      </c>
      <c r="P59" s="119">
        <f t="shared" si="53"/>
        <v>0</v>
      </c>
      <c r="Q59" s="119">
        <f t="shared" si="53"/>
        <v>0</v>
      </c>
      <c r="S59" s="185" t="str">
        <f t="shared" si="45"/>
        <v>Salarisschaal (zwaarte Opdracht) 15</v>
      </c>
      <c r="T59" s="121">
        <f t="shared" si="46"/>
        <v>109.75</v>
      </c>
      <c r="U59" s="121">
        <f t="shared" si="47"/>
        <v>119.25</v>
      </c>
      <c r="V59" s="121">
        <f t="shared" si="48"/>
        <v>122</v>
      </c>
      <c r="W59" s="121">
        <f t="shared" si="49"/>
        <v>131.5</v>
      </c>
      <c r="X59" s="121">
        <f t="shared" si="50"/>
        <v>134.75</v>
      </c>
      <c r="Y59" s="121">
        <f t="shared" si="51"/>
        <v>144.25</v>
      </c>
    </row>
    <row r="60" spans="2:25" s="120" customFormat="1" ht="26.1" customHeight="1">
      <c r="B60" s="117"/>
      <c r="C60" s="160" t="s">
        <v>96</v>
      </c>
      <c r="D60" s="121">
        <v>115.75</v>
      </c>
      <c r="E60" s="121">
        <v>126.75</v>
      </c>
      <c r="F60" s="121">
        <v>129.5</v>
      </c>
      <c r="G60" s="121">
        <v>140.5</v>
      </c>
      <c r="H60" s="121">
        <v>144</v>
      </c>
      <c r="I60" s="121">
        <v>155</v>
      </c>
      <c r="J60" s="117"/>
      <c r="K60" s="160" t="str">
        <f t="shared" si="44"/>
        <v>Salarisschaal (zwaarte Opdracht) 16</v>
      </c>
      <c r="L60" s="119">
        <f t="shared" si="52"/>
        <v>0</v>
      </c>
      <c r="M60" s="119">
        <f t="shared" si="53"/>
        <v>0</v>
      </c>
      <c r="N60" s="119">
        <f t="shared" si="53"/>
        <v>0</v>
      </c>
      <c r="O60" s="119">
        <f t="shared" si="53"/>
        <v>0</v>
      </c>
      <c r="P60" s="119">
        <f t="shared" si="53"/>
        <v>0</v>
      </c>
      <c r="Q60" s="119">
        <f t="shared" si="53"/>
        <v>0</v>
      </c>
      <c r="S60" s="185" t="str">
        <f t="shared" si="45"/>
        <v>Salarisschaal (zwaarte Opdracht) 16</v>
      </c>
      <c r="T60" s="121">
        <f t="shared" si="46"/>
        <v>115.75</v>
      </c>
      <c r="U60" s="121">
        <f t="shared" si="47"/>
        <v>126.75</v>
      </c>
      <c r="V60" s="121">
        <f t="shared" si="48"/>
        <v>129.5</v>
      </c>
      <c r="W60" s="121">
        <f t="shared" si="49"/>
        <v>140.5</v>
      </c>
      <c r="X60" s="121">
        <f t="shared" si="50"/>
        <v>144</v>
      </c>
      <c r="Y60" s="121">
        <f t="shared" si="51"/>
        <v>155</v>
      </c>
    </row>
    <row r="61" spans="2:25" s="120" customFormat="1" ht="26.1" customHeight="1">
      <c r="B61" s="117"/>
      <c r="C61" s="160" t="s">
        <v>97</v>
      </c>
      <c r="D61" s="121">
        <v>126</v>
      </c>
      <c r="E61" s="121">
        <v>137.75</v>
      </c>
      <c r="F61" s="121">
        <v>141</v>
      </c>
      <c r="G61" s="121">
        <v>153</v>
      </c>
      <c r="H61" s="121">
        <v>156.5</v>
      </c>
      <c r="I61" s="121">
        <v>168.5</v>
      </c>
      <c r="J61" s="117"/>
      <c r="K61" s="160" t="str">
        <f t="shared" si="44"/>
        <v>Salarisschaal (zwaarte Opdracht) 17</v>
      </c>
      <c r="L61" s="119">
        <f t="shared" si="52"/>
        <v>0</v>
      </c>
      <c r="M61" s="119">
        <f t="shared" si="53"/>
        <v>0</v>
      </c>
      <c r="N61" s="119">
        <f t="shared" si="53"/>
        <v>0</v>
      </c>
      <c r="O61" s="119">
        <f t="shared" si="53"/>
        <v>0</v>
      </c>
      <c r="P61" s="119">
        <f t="shared" si="53"/>
        <v>0</v>
      </c>
      <c r="Q61" s="119">
        <f t="shared" si="53"/>
        <v>0</v>
      </c>
      <c r="S61" s="185" t="str">
        <f t="shared" si="45"/>
        <v>Salarisschaal (zwaarte Opdracht) 17</v>
      </c>
      <c r="T61" s="121">
        <f t="shared" si="46"/>
        <v>126</v>
      </c>
      <c r="U61" s="121">
        <f t="shared" si="47"/>
        <v>137.75</v>
      </c>
      <c r="V61" s="121">
        <f t="shared" si="48"/>
        <v>141</v>
      </c>
      <c r="W61" s="121">
        <f t="shared" si="49"/>
        <v>153</v>
      </c>
      <c r="X61" s="121">
        <f t="shared" si="50"/>
        <v>156.5</v>
      </c>
      <c r="Y61" s="121">
        <f t="shared" si="51"/>
        <v>168.5</v>
      </c>
    </row>
    <row r="62" spans="2:25" s="120" customFormat="1" ht="26.1" customHeight="1">
      <c r="B62" s="117"/>
      <c r="C62" s="160" t="s">
        <v>98</v>
      </c>
      <c r="D62" s="121">
        <v>136.5</v>
      </c>
      <c r="E62" s="121">
        <v>149.25</v>
      </c>
      <c r="F62" s="121">
        <v>152.75</v>
      </c>
      <c r="G62" s="121">
        <v>165.5</v>
      </c>
      <c r="H62" s="121">
        <v>169.25</v>
      </c>
      <c r="I62" s="121">
        <v>180.5</v>
      </c>
      <c r="J62" s="117"/>
      <c r="K62" s="160" t="str">
        <f t="shared" si="44"/>
        <v>Salarisschaal (zwaarte Opdracht) 18</v>
      </c>
      <c r="L62" s="119">
        <f t="shared" si="52"/>
        <v>0</v>
      </c>
      <c r="M62" s="119">
        <f t="shared" si="53"/>
        <v>0</v>
      </c>
      <c r="N62" s="119">
        <f t="shared" si="53"/>
        <v>0</v>
      </c>
      <c r="O62" s="119">
        <f t="shared" si="53"/>
        <v>0</v>
      </c>
      <c r="P62" s="119">
        <f t="shared" si="53"/>
        <v>0</v>
      </c>
      <c r="Q62" s="119">
        <f t="shared" si="53"/>
        <v>0</v>
      </c>
      <c r="S62" s="185" t="str">
        <f t="shared" si="45"/>
        <v>Salarisschaal (zwaarte Opdracht) 18</v>
      </c>
      <c r="T62" s="121">
        <f t="shared" si="46"/>
        <v>136.5</v>
      </c>
      <c r="U62" s="121">
        <f t="shared" si="47"/>
        <v>149.25</v>
      </c>
      <c r="V62" s="121">
        <f t="shared" si="48"/>
        <v>152.75</v>
      </c>
      <c r="W62" s="121">
        <f t="shared" si="49"/>
        <v>165.5</v>
      </c>
      <c r="X62" s="121">
        <f t="shared" si="50"/>
        <v>169.25</v>
      </c>
      <c r="Y62" s="121">
        <f t="shared" si="51"/>
        <v>180.5</v>
      </c>
    </row>
    <row r="63" spans="2:25" s="120" customFormat="1" ht="27" customHeight="1">
      <c r="B63" s="117"/>
      <c r="C63" s="196"/>
      <c r="D63" s="194"/>
      <c r="E63" s="194"/>
      <c r="F63" s="194"/>
      <c r="G63" s="194"/>
      <c r="H63" s="194"/>
      <c r="I63" s="194"/>
      <c r="J63" s="117"/>
      <c r="K63" s="196"/>
      <c r="L63" s="197"/>
      <c r="M63" s="197"/>
      <c r="N63" s="197"/>
      <c r="O63" s="197"/>
      <c r="P63" s="197"/>
      <c r="Q63" s="197"/>
      <c r="S63" s="196"/>
      <c r="T63" s="194"/>
      <c r="U63" s="194"/>
      <c r="V63" s="194"/>
      <c r="W63" s="194"/>
      <c r="X63" s="194"/>
      <c r="Y63" s="194"/>
    </row>
    <row r="64" spans="2:25" s="120" customFormat="1" ht="30.9" hidden="1" customHeight="1">
      <c r="B64" s="117"/>
      <c r="C64" s="196"/>
      <c r="D64" s="194"/>
      <c r="E64" s="194"/>
      <c r="F64" s="194"/>
      <c r="G64" s="194"/>
      <c r="H64" s="194"/>
      <c r="I64" s="194"/>
      <c r="J64" s="117"/>
      <c r="K64" s="196"/>
      <c r="L64" s="197"/>
      <c r="M64" s="197"/>
      <c r="N64" s="197"/>
      <c r="O64" s="197"/>
      <c r="P64" s="197"/>
      <c r="Q64" s="197"/>
      <c r="S64" s="196"/>
      <c r="T64" s="194"/>
      <c r="U64" s="194"/>
      <c r="V64" s="194"/>
      <c r="W64" s="194"/>
      <c r="X64" s="194"/>
      <c r="Y64" s="194"/>
    </row>
    <row r="65" spans="2:25" s="120" customFormat="1" ht="30.9" hidden="1" customHeight="1">
      <c r="B65" s="117"/>
      <c r="C65" s="193"/>
      <c r="D65" s="194"/>
      <c r="E65" s="194"/>
      <c r="F65" s="194"/>
      <c r="G65" s="194"/>
      <c r="H65" s="194"/>
      <c r="I65" s="194"/>
      <c r="J65" s="117"/>
      <c r="K65" s="193"/>
      <c r="L65" s="195"/>
      <c r="M65" s="195"/>
      <c r="N65" s="195"/>
      <c r="O65" s="195"/>
      <c r="P65" s="195"/>
      <c r="Q65" s="195"/>
      <c r="S65" s="196"/>
      <c r="T65" s="194"/>
      <c r="U65" s="194"/>
      <c r="V65" s="194"/>
      <c r="W65" s="194"/>
      <c r="X65" s="194"/>
      <c r="Y65" s="194"/>
    </row>
    <row r="66" spans="2:25" s="120" customFormat="1" ht="30.9" hidden="1" customHeight="1">
      <c r="B66" s="117"/>
      <c r="C66" s="193"/>
      <c r="D66" s="194"/>
      <c r="E66" s="194"/>
      <c r="F66" s="194"/>
      <c r="G66" s="194"/>
      <c r="H66" s="194"/>
      <c r="I66" s="194"/>
      <c r="J66" s="117"/>
      <c r="K66" s="193"/>
      <c r="L66" s="195"/>
      <c r="M66" s="195"/>
      <c r="N66" s="195"/>
      <c r="O66" s="195"/>
      <c r="P66" s="195"/>
      <c r="Q66" s="195"/>
      <c r="S66" s="196"/>
      <c r="T66" s="194"/>
      <c r="U66" s="194"/>
      <c r="V66" s="194"/>
      <c r="W66" s="194"/>
      <c r="X66" s="194"/>
      <c r="Y66" s="194"/>
    </row>
    <row r="67" spans="2:25" s="120" customFormat="1" ht="30.9" hidden="1" customHeight="1">
      <c r="B67" s="117"/>
      <c r="C67" s="117"/>
      <c r="D67" s="117"/>
      <c r="E67" s="117"/>
      <c r="F67" s="117"/>
      <c r="G67" s="117"/>
      <c r="H67" s="117"/>
      <c r="I67" s="117"/>
      <c r="J67" s="117"/>
      <c r="K67" s="117"/>
      <c r="L67" s="117"/>
    </row>
    <row r="68" spans="2:25" s="120" customFormat="1" ht="34.65" customHeight="1">
      <c r="B68" s="117"/>
      <c r="C68" s="224" t="s">
        <v>82</v>
      </c>
      <c r="D68" s="225"/>
      <c r="E68" s="225"/>
      <c r="F68" s="225"/>
      <c r="G68" s="225"/>
      <c r="H68" s="225"/>
      <c r="I68" s="226"/>
      <c r="J68" s="117"/>
      <c r="K68" s="224" t="s">
        <v>83</v>
      </c>
      <c r="L68" s="225"/>
      <c r="M68" s="225"/>
      <c r="N68" s="225"/>
      <c r="O68" s="225"/>
      <c r="P68" s="225"/>
      <c r="Q68" s="226"/>
      <c r="S68" s="224" t="s">
        <v>84</v>
      </c>
      <c r="T68" s="225"/>
      <c r="U68" s="225"/>
      <c r="V68" s="225"/>
      <c r="W68" s="225"/>
      <c r="X68" s="225"/>
      <c r="Y68" s="226"/>
    </row>
    <row r="69" spans="2:25" s="116" customFormat="1" ht="33.6" customHeight="1">
      <c r="B69" s="115"/>
      <c r="C69" s="128" t="str">
        <f>'3. Invulblad Doelpercentage'!C10</f>
        <v>Finance &amp; control</v>
      </c>
      <c r="D69" s="222" t="s">
        <v>85</v>
      </c>
      <c r="E69" s="223"/>
      <c r="F69" s="222" t="s">
        <v>86</v>
      </c>
      <c r="G69" s="223"/>
      <c r="H69" s="222" t="s">
        <v>87</v>
      </c>
      <c r="I69" s="223"/>
      <c r="J69" s="115"/>
      <c r="K69" s="128" t="str">
        <f>C69</f>
        <v>Finance &amp; control</v>
      </c>
      <c r="L69" s="222" t="str">
        <f>D69</f>
        <v>Start schaal/zwaarte</v>
      </c>
      <c r="M69" s="223"/>
      <c r="N69" s="222" t="str">
        <f>F69</f>
        <v>Midden schaal/zwaarte</v>
      </c>
      <c r="O69" s="223"/>
      <c r="P69" s="222" t="str">
        <f>H69</f>
        <v>Eind schaal/zwaarte</v>
      </c>
      <c r="Q69" s="223"/>
      <c r="S69" s="128" t="str">
        <f>C69</f>
        <v>Finance &amp; control</v>
      </c>
      <c r="T69" s="222" t="str">
        <f>L69</f>
        <v>Start schaal/zwaarte</v>
      </c>
      <c r="U69" s="223"/>
      <c r="V69" s="222" t="str">
        <f>N69</f>
        <v>Midden schaal/zwaarte</v>
      </c>
      <c r="W69" s="223"/>
      <c r="X69" s="222" t="str">
        <f>P69</f>
        <v>Eind schaal/zwaarte</v>
      </c>
      <c r="Y69" s="223"/>
    </row>
    <row r="70" spans="2:25" s="120" customFormat="1" ht="26.1" customHeight="1">
      <c r="B70" s="117"/>
      <c r="C70" s="160" t="s">
        <v>88</v>
      </c>
      <c r="D70" s="118">
        <v>53.25</v>
      </c>
      <c r="E70" s="118">
        <v>58.75</v>
      </c>
      <c r="F70" s="118">
        <v>60.25</v>
      </c>
      <c r="G70" s="118">
        <v>65.75</v>
      </c>
      <c r="H70" s="118">
        <v>67.25</v>
      </c>
      <c r="I70" s="118">
        <v>72.75</v>
      </c>
      <c r="J70" s="117"/>
      <c r="K70" s="160" t="str">
        <f t="shared" ref="K70:K80" si="54">C70</f>
        <v>Salarisschaal (zwaarte Opdracht) 8</v>
      </c>
      <c r="L70" s="119">
        <f>'3. Invulblad Doelpercentage'!G10</f>
        <v>0</v>
      </c>
      <c r="M70" s="119">
        <f>L70</f>
        <v>0</v>
      </c>
      <c r="N70" s="119">
        <f>M70</f>
        <v>0</v>
      </c>
      <c r="O70" s="119">
        <f>N70</f>
        <v>0</v>
      </c>
      <c r="P70" s="119">
        <f>O70</f>
        <v>0</v>
      </c>
      <c r="Q70" s="119">
        <f>P70</f>
        <v>0</v>
      </c>
      <c r="S70" s="185" t="str">
        <f t="shared" ref="S70:S80" si="55">C70</f>
        <v>Salarisschaal (zwaarte Opdracht) 8</v>
      </c>
      <c r="T70" s="121">
        <f t="shared" ref="T70:T80" si="56">D70*(100%+L70)</f>
        <v>53.25</v>
      </c>
      <c r="U70" s="121">
        <f t="shared" ref="U70:U80" si="57">E70*(100%+M70)</f>
        <v>58.75</v>
      </c>
      <c r="V70" s="121">
        <f t="shared" ref="V70:V80" si="58">F70*(100%+N70)</f>
        <v>60.25</v>
      </c>
      <c r="W70" s="121">
        <f t="shared" ref="W70:W80" si="59">G70*(100%+O70)</f>
        <v>65.75</v>
      </c>
      <c r="X70" s="121">
        <f t="shared" ref="X70:X80" si="60">H70*(100%+P70)</f>
        <v>67.25</v>
      </c>
      <c r="Y70" s="121">
        <f t="shared" ref="Y70:Y80" si="61">I70*(100%+Q70)</f>
        <v>72.75</v>
      </c>
    </row>
    <row r="71" spans="2:25" s="120" customFormat="1" ht="26.1" customHeight="1">
      <c r="B71" s="117"/>
      <c r="C71" s="160" t="s">
        <v>89</v>
      </c>
      <c r="D71" s="121">
        <v>60</v>
      </c>
      <c r="E71" s="121">
        <v>66.25</v>
      </c>
      <c r="F71" s="121">
        <v>68</v>
      </c>
      <c r="G71" s="121">
        <v>74.25</v>
      </c>
      <c r="H71" s="121">
        <v>76.25</v>
      </c>
      <c r="I71" s="121">
        <v>82.5</v>
      </c>
      <c r="J71" s="117"/>
      <c r="K71" s="160" t="str">
        <f t="shared" si="54"/>
        <v>Salarisschaal (zwaarte Opdracht) 9</v>
      </c>
      <c r="L71" s="119">
        <f t="shared" ref="L71:Q80" si="62">L70</f>
        <v>0</v>
      </c>
      <c r="M71" s="119">
        <f t="shared" si="62"/>
        <v>0</v>
      </c>
      <c r="N71" s="119">
        <f t="shared" si="62"/>
        <v>0</v>
      </c>
      <c r="O71" s="119">
        <f t="shared" si="62"/>
        <v>0</v>
      </c>
      <c r="P71" s="119">
        <f t="shared" si="62"/>
        <v>0</v>
      </c>
      <c r="Q71" s="119">
        <f t="shared" si="62"/>
        <v>0</v>
      </c>
      <c r="S71" s="185" t="str">
        <f t="shared" si="55"/>
        <v>Salarisschaal (zwaarte Opdracht) 9</v>
      </c>
      <c r="T71" s="121">
        <f t="shared" si="56"/>
        <v>60</v>
      </c>
      <c r="U71" s="121">
        <f t="shared" si="57"/>
        <v>66.25</v>
      </c>
      <c r="V71" s="121">
        <f t="shared" si="58"/>
        <v>68</v>
      </c>
      <c r="W71" s="121">
        <f t="shared" si="59"/>
        <v>74.25</v>
      </c>
      <c r="X71" s="121">
        <f t="shared" si="60"/>
        <v>76.25</v>
      </c>
      <c r="Y71" s="121">
        <f t="shared" si="61"/>
        <v>82.5</v>
      </c>
    </row>
    <row r="72" spans="2:25" s="120" customFormat="1" ht="26.1" customHeight="1">
      <c r="B72" s="117"/>
      <c r="C72" s="160" t="s">
        <v>90</v>
      </c>
      <c r="D72" s="118">
        <v>65.5</v>
      </c>
      <c r="E72" s="118">
        <v>73</v>
      </c>
      <c r="F72" s="118">
        <v>75</v>
      </c>
      <c r="G72" s="118">
        <v>82.5</v>
      </c>
      <c r="H72" s="118">
        <v>84.75</v>
      </c>
      <c r="I72" s="118">
        <v>92.25</v>
      </c>
      <c r="J72" s="117"/>
      <c r="K72" s="160" t="str">
        <f t="shared" si="54"/>
        <v>Salarisschaal (zwaarte Opdracht) 10</v>
      </c>
      <c r="L72" s="119">
        <f t="shared" si="62"/>
        <v>0</v>
      </c>
      <c r="M72" s="119">
        <f t="shared" si="62"/>
        <v>0</v>
      </c>
      <c r="N72" s="119">
        <f t="shared" si="62"/>
        <v>0</v>
      </c>
      <c r="O72" s="119">
        <f t="shared" si="62"/>
        <v>0</v>
      </c>
      <c r="P72" s="119">
        <f t="shared" si="62"/>
        <v>0</v>
      </c>
      <c r="Q72" s="119">
        <f t="shared" si="62"/>
        <v>0</v>
      </c>
      <c r="S72" s="185" t="str">
        <f t="shared" si="55"/>
        <v>Salarisschaal (zwaarte Opdracht) 10</v>
      </c>
      <c r="T72" s="121">
        <f t="shared" si="56"/>
        <v>65.5</v>
      </c>
      <c r="U72" s="121">
        <f t="shared" si="57"/>
        <v>73</v>
      </c>
      <c r="V72" s="121">
        <f t="shared" si="58"/>
        <v>75</v>
      </c>
      <c r="W72" s="121">
        <f t="shared" si="59"/>
        <v>82.5</v>
      </c>
      <c r="X72" s="121">
        <f t="shared" si="60"/>
        <v>84.75</v>
      </c>
      <c r="Y72" s="121">
        <f t="shared" si="61"/>
        <v>92.25</v>
      </c>
    </row>
    <row r="73" spans="2:25" s="120" customFormat="1" ht="26.1" customHeight="1">
      <c r="B73" s="117"/>
      <c r="C73" s="160" t="s">
        <v>91</v>
      </c>
      <c r="D73" s="121">
        <v>77.75</v>
      </c>
      <c r="E73" s="121">
        <v>85.5</v>
      </c>
      <c r="F73" s="121">
        <v>88</v>
      </c>
      <c r="G73" s="121">
        <v>95.75</v>
      </c>
      <c r="H73" s="121">
        <v>98.5</v>
      </c>
      <c r="I73" s="121">
        <v>106.25</v>
      </c>
      <c r="J73" s="117"/>
      <c r="K73" s="160" t="str">
        <f t="shared" si="54"/>
        <v>Salarisschaal (zwaarte Opdracht) 11</v>
      </c>
      <c r="L73" s="119">
        <f t="shared" si="62"/>
        <v>0</v>
      </c>
      <c r="M73" s="119">
        <f t="shared" si="62"/>
        <v>0</v>
      </c>
      <c r="N73" s="119">
        <f t="shared" si="62"/>
        <v>0</v>
      </c>
      <c r="O73" s="119">
        <f t="shared" si="62"/>
        <v>0</v>
      </c>
      <c r="P73" s="119">
        <f t="shared" si="62"/>
        <v>0</v>
      </c>
      <c r="Q73" s="119">
        <f t="shared" si="62"/>
        <v>0</v>
      </c>
      <c r="S73" s="185" t="str">
        <f t="shared" si="55"/>
        <v>Salarisschaal (zwaarte Opdracht) 11</v>
      </c>
      <c r="T73" s="121">
        <f t="shared" si="56"/>
        <v>77.75</v>
      </c>
      <c r="U73" s="121">
        <f t="shared" si="57"/>
        <v>85.5</v>
      </c>
      <c r="V73" s="121">
        <f t="shared" si="58"/>
        <v>88</v>
      </c>
      <c r="W73" s="121">
        <f t="shared" si="59"/>
        <v>95.75</v>
      </c>
      <c r="X73" s="121">
        <f t="shared" si="60"/>
        <v>98.5</v>
      </c>
      <c r="Y73" s="121">
        <f t="shared" si="61"/>
        <v>106.25</v>
      </c>
    </row>
    <row r="74" spans="2:25" s="120" customFormat="1" ht="26.1" customHeight="1">
      <c r="B74" s="117"/>
      <c r="C74" s="160" t="s">
        <v>92</v>
      </c>
      <c r="D74" s="118">
        <v>90</v>
      </c>
      <c r="E74" s="118">
        <v>97.75</v>
      </c>
      <c r="F74" s="118">
        <v>100.5</v>
      </c>
      <c r="G74" s="118">
        <v>107.75</v>
      </c>
      <c r="H74" s="118">
        <v>110.5</v>
      </c>
      <c r="I74" s="118">
        <v>117.25</v>
      </c>
      <c r="J74" s="117"/>
      <c r="K74" s="160" t="str">
        <f t="shared" si="54"/>
        <v>Salarisschaal (zwaarte Opdracht) 12</v>
      </c>
      <c r="L74" s="119">
        <f t="shared" si="62"/>
        <v>0</v>
      </c>
      <c r="M74" s="119">
        <f t="shared" si="62"/>
        <v>0</v>
      </c>
      <c r="N74" s="119">
        <f t="shared" si="62"/>
        <v>0</v>
      </c>
      <c r="O74" s="119">
        <f t="shared" si="62"/>
        <v>0</v>
      </c>
      <c r="P74" s="119">
        <f t="shared" si="62"/>
        <v>0</v>
      </c>
      <c r="Q74" s="119">
        <f t="shared" si="62"/>
        <v>0</v>
      </c>
      <c r="S74" s="185" t="str">
        <f t="shared" si="55"/>
        <v>Salarisschaal (zwaarte Opdracht) 12</v>
      </c>
      <c r="T74" s="121">
        <f t="shared" si="56"/>
        <v>90</v>
      </c>
      <c r="U74" s="121">
        <f t="shared" si="57"/>
        <v>97.75</v>
      </c>
      <c r="V74" s="121">
        <f t="shared" si="58"/>
        <v>100.5</v>
      </c>
      <c r="W74" s="121">
        <f t="shared" si="59"/>
        <v>107.75</v>
      </c>
      <c r="X74" s="121">
        <f t="shared" si="60"/>
        <v>110.5</v>
      </c>
      <c r="Y74" s="121">
        <f t="shared" si="61"/>
        <v>117.25</v>
      </c>
    </row>
    <row r="75" spans="2:25" s="120" customFormat="1" ht="26.1" customHeight="1">
      <c r="B75" s="117"/>
      <c r="C75" s="160" t="s">
        <v>93</v>
      </c>
      <c r="D75" s="121">
        <v>99</v>
      </c>
      <c r="E75" s="121">
        <v>106.5</v>
      </c>
      <c r="F75" s="121">
        <v>109.25</v>
      </c>
      <c r="G75" s="121">
        <v>116</v>
      </c>
      <c r="H75" s="121">
        <v>119</v>
      </c>
      <c r="I75" s="121">
        <v>125.75</v>
      </c>
      <c r="J75" s="117"/>
      <c r="K75" s="160" t="str">
        <f t="shared" si="54"/>
        <v>Salarisschaal (zwaarte Opdracht) 13</v>
      </c>
      <c r="L75" s="119">
        <f t="shared" si="62"/>
        <v>0</v>
      </c>
      <c r="M75" s="119">
        <f t="shared" si="62"/>
        <v>0</v>
      </c>
      <c r="N75" s="119">
        <f t="shared" si="62"/>
        <v>0</v>
      </c>
      <c r="O75" s="119">
        <f t="shared" si="62"/>
        <v>0</v>
      </c>
      <c r="P75" s="119">
        <f t="shared" si="62"/>
        <v>0</v>
      </c>
      <c r="Q75" s="119">
        <f t="shared" si="62"/>
        <v>0</v>
      </c>
      <c r="S75" s="185" t="str">
        <f t="shared" si="55"/>
        <v>Salarisschaal (zwaarte Opdracht) 13</v>
      </c>
      <c r="T75" s="121">
        <f t="shared" si="56"/>
        <v>99</v>
      </c>
      <c r="U75" s="121">
        <f t="shared" si="57"/>
        <v>106.5</v>
      </c>
      <c r="V75" s="121">
        <f t="shared" si="58"/>
        <v>109.25</v>
      </c>
      <c r="W75" s="121">
        <f t="shared" si="59"/>
        <v>116</v>
      </c>
      <c r="X75" s="121">
        <f t="shared" si="60"/>
        <v>119</v>
      </c>
      <c r="Y75" s="121">
        <f t="shared" si="61"/>
        <v>125.75</v>
      </c>
    </row>
    <row r="76" spans="2:25" s="120" customFormat="1" ht="26.1" customHeight="1">
      <c r="B76" s="117"/>
      <c r="C76" s="160" t="s">
        <v>94</v>
      </c>
      <c r="D76" s="118">
        <v>105</v>
      </c>
      <c r="E76" s="118">
        <v>113.25</v>
      </c>
      <c r="F76" s="118">
        <v>116.25</v>
      </c>
      <c r="G76" s="118">
        <v>124.25</v>
      </c>
      <c r="H76" s="118">
        <v>127.75</v>
      </c>
      <c r="I76" s="118">
        <v>135.75</v>
      </c>
      <c r="J76" s="117"/>
      <c r="K76" s="160" t="str">
        <f t="shared" si="54"/>
        <v>Salarisschaal (zwaarte Opdracht) 14</v>
      </c>
      <c r="L76" s="119">
        <f t="shared" si="62"/>
        <v>0</v>
      </c>
      <c r="M76" s="119">
        <f t="shared" si="62"/>
        <v>0</v>
      </c>
      <c r="N76" s="119">
        <f t="shared" si="62"/>
        <v>0</v>
      </c>
      <c r="O76" s="119">
        <f t="shared" si="62"/>
        <v>0</v>
      </c>
      <c r="P76" s="119">
        <f t="shared" si="62"/>
        <v>0</v>
      </c>
      <c r="Q76" s="119">
        <f t="shared" si="62"/>
        <v>0</v>
      </c>
      <c r="S76" s="185" t="str">
        <f t="shared" si="55"/>
        <v>Salarisschaal (zwaarte Opdracht) 14</v>
      </c>
      <c r="T76" s="121">
        <f t="shared" si="56"/>
        <v>105</v>
      </c>
      <c r="U76" s="121">
        <f t="shared" si="57"/>
        <v>113.25</v>
      </c>
      <c r="V76" s="121">
        <f t="shared" si="58"/>
        <v>116.25</v>
      </c>
      <c r="W76" s="121">
        <f t="shared" si="59"/>
        <v>124.25</v>
      </c>
      <c r="X76" s="121">
        <f t="shared" si="60"/>
        <v>127.75</v>
      </c>
      <c r="Y76" s="121">
        <f t="shared" si="61"/>
        <v>135.75</v>
      </c>
    </row>
    <row r="77" spans="2:25" s="120" customFormat="1" ht="26.1" customHeight="1">
      <c r="B77" s="117"/>
      <c r="C77" s="160" t="s">
        <v>95</v>
      </c>
      <c r="D77" s="121">
        <v>112</v>
      </c>
      <c r="E77" s="121">
        <v>121.5</v>
      </c>
      <c r="F77" s="121">
        <v>124.75</v>
      </c>
      <c r="G77" s="121">
        <v>134.25</v>
      </c>
      <c r="H77" s="121">
        <v>137.75</v>
      </c>
      <c r="I77" s="121">
        <v>147.25</v>
      </c>
      <c r="J77" s="117"/>
      <c r="K77" s="160" t="str">
        <f t="shared" si="54"/>
        <v>Salarisschaal (zwaarte Opdracht) 15</v>
      </c>
      <c r="L77" s="119">
        <f t="shared" si="62"/>
        <v>0</v>
      </c>
      <c r="M77" s="119">
        <f t="shared" si="62"/>
        <v>0</v>
      </c>
      <c r="N77" s="119">
        <f t="shared" si="62"/>
        <v>0</v>
      </c>
      <c r="O77" s="119">
        <f t="shared" si="62"/>
        <v>0</v>
      </c>
      <c r="P77" s="119">
        <f t="shared" si="62"/>
        <v>0</v>
      </c>
      <c r="Q77" s="119">
        <f t="shared" si="62"/>
        <v>0</v>
      </c>
      <c r="S77" s="185" t="str">
        <f t="shared" si="55"/>
        <v>Salarisschaal (zwaarte Opdracht) 15</v>
      </c>
      <c r="T77" s="121">
        <f t="shared" si="56"/>
        <v>112</v>
      </c>
      <c r="U77" s="121">
        <f t="shared" si="57"/>
        <v>121.5</v>
      </c>
      <c r="V77" s="121">
        <f t="shared" si="58"/>
        <v>124.75</v>
      </c>
      <c r="W77" s="121">
        <f t="shared" si="59"/>
        <v>134.25</v>
      </c>
      <c r="X77" s="121">
        <f t="shared" si="60"/>
        <v>137.75</v>
      </c>
      <c r="Y77" s="121">
        <f t="shared" si="61"/>
        <v>147.25</v>
      </c>
    </row>
    <row r="78" spans="2:25" s="120" customFormat="1" ht="26.1" customHeight="1">
      <c r="B78" s="117"/>
      <c r="C78" s="160" t="s">
        <v>96</v>
      </c>
      <c r="D78" s="121">
        <v>118.5</v>
      </c>
      <c r="E78" s="121">
        <v>129.5</v>
      </c>
      <c r="F78" s="121">
        <v>132.75</v>
      </c>
      <c r="G78" s="121">
        <v>143.75</v>
      </c>
      <c r="H78" s="121">
        <v>147.5</v>
      </c>
      <c r="I78" s="121">
        <v>158.5</v>
      </c>
      <c r="J78" s="117"/>
      <c r="K78" s="160" t="str">
        <f t="shared" si="54"/>
        <v>Salarisschaal (zwaarte Opdracht) 16</v>
      </c>
      <c r="L78" s="119">
        <f t="shared" si="62"/>
        <v>0</v>
      </c>
      <c r="M78" s="119">
        <f t="shared" si="62"/>
        <v>0</v>
      </c>
      <c r="N78" s="119">
        <f t="shared" si="62"/>
        <v>0</v>
      </c>
      <c r="O78" s="119">
        <f t="shared" si="62"/>
        <v>0</v>
      </c>
      <c r="P78" s="119">
        <f t="shared" si="62"/>
        <v>0</v>
      </c>
      <c r="Q78" s="119">
        <f t="shared" si="62"/>
        <v>0</v>
      </c>
      <c r="S78" s="185" t="str">
        <f t="shared" si="55"/>
        <v>Salarisschaal (zwaarte Opdracht) 16</v>
      </c>
      <c r="T78" s="121">
        <f t="shared" si="56"/>
        <v>118.5</v>
      </c>
      <c r="U78" s="121">
        <f t="shared" si="57"/>
        <v>129.5</v>
      </c>
      <c r="V78" s="121">
        <f t="shared" si="58"/>
        <v>132.75</v>
      </c>
      <c r="W78" s="121">
        <f t="shared" si="59"/>
        <v>143.75</v>
      </c>
      <c r="X78" s="121">
        <f t="shared" si="60"/>
        <v>147.5</v>
      </c>
      <c r="Y78" s="121">
        <f t="shared" si="61"/>
        <v>158.5</v>
      </c>
    </row>
    <row r="79" spans="2:25" s="120" customFormat="1" ht="26.1" customHeight="1">
      <c r="B79" s="117"/>
      <c r="C79" s="160" t="s">
        <v>97</v>
      </c>
      <c r="D79" s="121">
        <v>128</v>
      </c>
      <c r="E79" s="121">
        <v>139.75</v>
      </c>
      <c r="F79" s="121">
        <v>143.25</v>
      </c>
      <c r="G79" s="121">
        <v>155</v>
      </c>
      <c r="H79" s="121">
        <v>159</v>
      </c>
      <c r="I79" s="121">
        <v>170.75</v>
      </c>
      <c r="J79" s="117"/>
      <c r="K79" s="160" t="str">
        <f t="shared" si="54"/>
        <v>Salarisschaal (zwaarte Opdracht) 17</v>
      </c>
      <c r="L79" s="119">
        <f t="shared" si="62"/>
        <v>0</v>
      </c>
      <c r="M79" s="119">
        <f t="shared" si="62"/>
        <v>0</v>
      </c>
      <c r="N79" s="119">
        <f t="shared" si="62"/>
        <v>0</v>
      </c>
      <c r="O79" s="119">
        <f t="shared" si="62"/>
        <v>0</v>
      </c>
      <c r="P79" s="119">
        <f t="shared" si="62"/>
        <v>0</v>
      </c>
      <c r="Q79" s="119">
        <f t="shared" si="62"/>
        <v>0</v>
      </c>
      <c r="S79" s="185" t="str">
        <f t="shared" si="55"/>
        <v>Salarisschaal (zwaarte Opdracht) 17</v>
      </c>
      <c r="T79" s="121">
        <f t="shared" si="56"/>
        <v>128</v>
      </c>
      <c r="U79" s="121">
        <f t="shared" si="57"/>
        <v>139.75</v>
      </c>
      <c r="V79" s="121">
        <f t="shared" si="58"/>
        <v>143.25</v>
      </c>
      <c r="W79" s="121">
        <f t="shared" si="59"/>
        <v>155</v>
      </c>
      <c r="X79" s="121">
        <f t="shared" si="60"/>
        <v>159</v>
      </c>
      <c r="Y79" s="121">
        <f t="shared" si="61"/>
        <v>170.75</v>
      </c>
    </row>
    <row r="80" spans="2:25" s="120" customFormat="1" ht="26.1" customHeight="1">
      <c r="B80" s="117"/>
      <c r="C80" s="160" t="s">
        <v>98</v>
      </c>
      <c r="D80" s="121">
        <v>138.25</v>
      </c>
      <c r="E80" s="121">
        <v>151</v>
      </c>
      <c r="F80" s="121">
        <v>154.75</v>
      </c>
      <c r="G80" s="121">
        <v>167.5</v>
      </c>
      <c r="H80" s="121">
        <v>171.5</v>
      </c>
      <c r="I80" s="121">
        <v>182.5</v>
      </c>
      <c r="J80" s="117"/>
      <c r="K80" s="160" t="str">
        <f t="shared" si="54"/>
        <v>Salarisschaal (zwaarte Opdracht) 18</v>
      </c>
      <c r="L80" s="119">
        <f t="shared" si="62"/>
        <v>0</v>
      </c>
      <c r="M80" s="119">
        <f t="shared" si="62"/>
        <v>0</v>
      </c>
      <c r="N80" s="119">
        <f t="shared" si="62"/>
        <v>0</v>
      </c>
      <c r="O80" s="119">
        <f t="shared" si="62"/>
        <v>0</v>
      </c>
      <c r="P80" s="119">
        <f t="shared" si="62"/>
        <v>0</v>
      </c>
      <c r="Q80" s="119">
        <f t="shared" si="62"/>
        <v>0</v>
      </c>
      <c r="S80" s="185" t="str">
        <f t="shared" si="55"/>
        <v>Salarisschaal (zwaarte Opdracht) 18</v>
      </c>
      <c r="T80" s="121">
        <f t="shared" si="56"/>
        <v>138.25</v>
      </c>
      <c r="U80" s="121">
        <f t="shared" si="57"/>
        <v>151</v>
      </c>
      <c r="V80" s="121">
        <f t="shared" si="58"/>
        <v>154.75</v>
      </c>
      <c r="W80" s="121">
        <f t="shared" si="59"/>
        <v>167.5</v>
      </c>
      <c r="X80" s="121">
        <f t="shared" si="60"/>
        <v>171.5</v>
      </c>
      <c r="Y80" s="121">
        <f t="shared" si="61"/>
        <v>182.5</v>
      </c>
    </row>
    <row r="81" spans="2:25" s="120" customFormat="1" ht="27" customHeight="1">
      <c r="B81" s="117"/>
      <c r="C81" s="196"/>
      <c r="D81" s="194"/>
      <c r="E81" s="194"/>
      <c r="F81" s="194"/>
      <c r="G81" s="194"/>
      <c r="H81" s="194"/>
      <c r="I81" s="194"/>
      <c r="J81" s="117"/>
      <c r="K81" s="196"/>
      <c r="L81" s="197"/>
      <c r="M81" s="197"/>
      <c r="N81" s="197"/>
      <c r="O81" s="197"/>
      <c r="P81" s="197"/>
      <c r="Q81" s="197"/>
      <c r="S81" s="196"/>
      <c r="T81" s="194"/>
      <c r="U81" s="194"/>
      <c r="V81" s="194"/>
      <c r="W81" s="194"/>
      <c r="X81" s="194"/>
      <c r="Y81" s="194"/>
    </row>
    <row r="82" spans="2:25" s="120" customFormat="1" ht="30.9" hidden="1" customHeight="1">
      <c r="B82" s="117"/>
      <c r="C82" s="196"/>
      <c r="D82" s="194"/>
      <c r="E82" s="194"/>
      <c r="F82" s="194"/>
      <c r="G82" s="194"/>
      <c r="H82" s="194"/>
      <c r="I82" s="194"/>
      <c r="J82" s="117"/>
      <c r="K82" s="196"/>
      <c r="L82" s="197"/>
      <c r="M82" s="197"/>
      <c r="N82" s="197"/>
      <c r="O82" s="197"/>
      <c r="P82" s="197"/>
      <c r="Q82" s="197"/>
      <c r="S82" s="196"/>
      <c r="T82" s="194"/>
      <c r="U82" s="194"/>
      <c r="V82" s="194"/>
      <c r="W82" s="194"/>
      <c r="X82" s="194"/>
      <c r="Y82" s="194"/>
    </row>
    <row r="83" spans="2:25" s="120" customFormat="1" ht="30.9" hidden="1" customHeight="1">
      <c r="B83" s="117"/>
      <c r="C83" s="193"/>
      <c r="D83" s="194"/>
      <c r="E83" s="194"/>
      <c r="F83" s="194"/>
      <c r="G83" s="194"/>
      <c r="H83" s="194"/>
      <c r="I83" s="194"/>
      <c r="J83" s="117"/>
      <c r="K83" s="193"/>
      <c r="L83" s="195"/>
      <c r="M83" s="195"/>
      <c r="N83" s="195"/>
      <c r="O83" s="195"/>
      <c r="P83" s="195"/>
      <c r="Q83" s="195"/>
      <c r="S83" s="196"/>
      <c r="T83" s="194"/>
      <c r="U83" s="194"/>
      <c r="V83" s="194"/>
      <c r="W83" s="194"/>
      <c r="X83" s="194"/>
      <c r="Y83" s="194"/>
    </row>
    <row r="84" spans="2:25" s="120" customFormat="1" ht="30.9" hidden="1" customHeight="1">
      <c r="B84" s="117"/>
      <c r="C84" s="193"/>
      <c r="D84" s="194"/>
      <c r="E84" s="194"/>
      <c r="F84" s="194"/>
      <c r="G84" s="194"/>
      <c r="H84" s="194"/>
      <c r="I84" s="194"/>
      <c r="J84" s="117"/>
      <c r="K84" s="193"/>
      <c r="L84" s="195"/>
      <c r="M84" s="195"/>
      <c r="N84" s="195"/>
      <c r="O84" s="195"/>
      <c r="P84" s="195"/>
      <c r="Q84" s="195"/>
      <c r="S84" s="196"/>
      <c r="T84" s="194"/>
      <c r="U84" s="194"/>
      <c r="V84" s="194"/>
      <c r="W84" s="194"/>
      <c r="X84" s="194"/>
      <c r="Y84" s="194"/>
    </row>
    <row r="85" spans="2:25" s="120" customFormat="1" ht="30.9" hidden="1" customHeight="1">
      <c r="B85" s="117"/>
      <c r="C85" s="117"/>
      <c r="D85" s="117"/>
      <c r="E85" s="117"/>
      <c r="F85" s="117"/>
      <c r="G85" s="117"/>
      <c r="H85" s="117"/>
      <c r="I85" s="117"/>
      <c r="J85" s="117"/>
      <c r="K85" s="117"/>
      <c r="L85" s="117"/>
    </row>
    <row r="86" spans="2:25" s="120" customFormat="1" ht="34.65" customHeight="1">
      <c r="B86" s="117"/>
      <c r="C86" s="224" t="s">
        <v>82</v>
      </c>
      <c r="D86" s="225"/>
      <c r="E86" s="225"/>
      <c r="F86" s="225"/>
      <c r="G86" s="225"/>
      <c r="H86" s="225"/>
      <c r="I86" s="226"/>
      <c r="J86" s="117"/>
      <c r="K86" s="224" t="s">
        <v>83</v>
      </c>
      <c r="L86" s="225"/>
      <c r="M86" s="225"/>
      <c r="N86" s="225"/>
      <c r="O86" s="225"/>
      <c r="P86" s="225"/>
      <c r="Q86" s="226"/>
      <c r="S86" s="224" t="s">
        <v>84</v>
      </c>
      <c r="T86" s="225"/>
      <c r="U86" s="225"/>
      <c r="V86" s="225"/>
      <c r="W86" s="225"/>
      <c r="X86" s="225"/>
      <c r="Y86" s="226"/>
    </row>
    <row r="87" spans="2:25" s="116" customFormat="1" ht="33.6" customHeight="1">
      <c r="B87" s="115"/>
      <c r="C87" s="128" t="str">
        <f>'3. Invulblad Doelpercentage'!C11</f>
        <v>Human Resources</v>
      </c>
      <c r="D87" s="222" t="s">
        <v>85</v>
      </c>
      <c r="E87" s="223"/>
      <c r="F87" s="222" t="s">
        <v>86</v>
      </c>
      <c r="G87" s="223"/>
      <c r="H87" s="222" t="s">
        <v>87</v>
      </c>
      <c r="I87" s="223"/>
      <c r="J87" s="115"/>
      <c r="K87" s="128" t="str">
        <f>C87</f>
        <v>Human Resources</v>
      </c>
      <c r="L87" s="222" t="str">
        <f>D87</f>
        <v>Start schaal/zwaarte</v>
      </c>
      <c r="M87" s="223"/>
      <c r="N87" s="222" t="str">
        <f>F87</f>
        <v>Midden schaal/zwaarte</v>
      </c>
      <c r="O87" s="223"/>
      <c r="P87" s="222" t="str">
        <f>H87</f>
        <v>Eind schaal/zwaarte</v>
      </c>
      <c r="Q87" s="223"/>
      <c r="S87" s="128" t="str">
        <f>C87</f>
        <v>Human Resources</v>
      </c>
      <c r="T87" s="222" t="str">
        <f>L87</f>
        <v>Start schaal/zwaarte</v>
      </c>
      <c r="U87" s="223"/>
      <c r="V87" s="222" t="str">
        <f>N87</f>
        <v>Midden schaal/zwaarte</v>
      </c>
      <c r="W87" s="223"/>
      <c r="X87" s="222" t="str">
        <f>P87</f>
        <v>Eind schaal/zwaarte</v>
      </c>
      <c r="Y87" s="223"/>
    </row>
    <row r="88" spans="2:25" s="120" customFormat="1" ht="26.1" customHeight="1">
      <c r="B88" s="117"/>
      <c r="C88" s="160" t="s">
        <v>88</v>
      </c>
      <c r="D88" s="118">
        <v>51.25</v>
      </c>
      <c r="E88" s="118">
        <v>56.75</v>
      </c>
      <c r="F88" s="118">
        <v>58</v>
      </c>
      <c r="G88" s="118">
        <v>63.5</v>
      </c>
      <c r="H88" s="118">
        <v>64.75</v>
      </c>
      <c r="I88" s="118">
        <v>70.25</v>
      </c>
      <c r="J88" s="117"/>
      <c r="K88" s="160" t="str">
        <f t="shared" ref="K88:K98" si="63">C88</f>
        <v>Salarisschaal (zwaarte Opdracht) 8</v>
      </c>
      <c r="L88" s="119">
        <f>'3. Invulblad Doelpercentage'!G11</f>
        <v>0</v>
      </c>
      <c r="M88" s="119">
        <f>L88</f>
        <v>0</v>
      </c>
      <c r="N88" s="119">
        <f>M88</f>
        <v>0</v>
      </c>
      <c r="O88" s="119">
        <f>N88</f>
        <v>0</v>
      </c>
      <c r="P88" s="119">
        <f>O88</f>
        <v>0</v>
      </c>
      <c r="Q88" s="119">
        <f>P88</f>
        <v>0</v>
      </c>
      <c r="S88" s="185" t="str">
        <f t="shared" ref="S88:S98" si="64">C88</f>
        <v>Salarisschaal (zwaarte Opdracht) 8</v>
      </c>
      <c r="T88" s="121">
        <f t="shared" ref="T88:T98" si="65">D88*(100%+L88)</f>
        <v>51.25</v>
      </c>
      <c r="U88" s="121">
        <f t="shared" ref="U88:U98" si="66">E88*(100%+M88)</f>
        <v>56.75</v>
      </c>
      <c r="V88" s="121">
        <f t="shared" ref="V88:V98" si="67">F88*(100%+N88)</f>
        <v>58</v>
      </c>
      <c r="W88" s="121">
        <f t="shared" ref="W88:W98" si="68">G88*(100%+O88)</f>
        <v>63.5</v>
      </c>
      <c r="X88" s="121">
        <f t="shared" ref="X88:X98" si="69">H88*(100%+P88)</f>
        <v>64.75</v>
      </c>
      <c r="Y88" s="121">
        <f t="shared" ref="Y88:Y98" si="70">I88*(100%+Q88)</f>
        <v>70.25</v>
      </c>
    </row>
    <row r="89" spans="2:25" s="120" customFormat="1" ht="26.1" customHeight="1">
      <c r="B89" s="117"/>
      <c r="C89" s="160" t="s">
        <v>89</v>
      </c>
      <c r="D89" s="121">
        <v>57</v>
      </c>
      <c r="E89" s="121">
        <v>63.25</v>
      </c>
      <c r="F89" s="121">
        <v>64.75</v>
      </c>
      <c r="G89" s="121">
        <v>71</v>
      </c>
      <c r="H89" s="121">
        <v>72.75</v>
      </c>
      <c r="I89" s="121">
        <v>79</v>
      </c>
      <c r="J89" s="117"/>
      <c r="K89" s="160" t="str">
        <f t="shared" si="63"/>
        <v>Salarisschaal (zwaarte Opdracht) 9</v>
      </c>
      <c r="L89" s="119">
        <f t="shared" ref="L89:Q89" si="71">L88</f>
        <v>0</v>
      </c>
      <c r="M89" s="119">
        <f t="shared" si="71"/>
        <v>0</v>
      </c>
      <c r="N89" s="119">
        <f t="shared" si="71"/>
        <v>0</v>
      </c>
      <c r="O89" s="119">
        <f t="shared" si="71"/>
        <v>0</v>
      </c>
      <c r="P89" s="119">
        <f t="shared" si="71"/>
        <v>0</v>
      </c>
      <c r="Q89" s="119">
        <f t="shared" si="71"/>
        <v>0</v>
      </c>
      <c r="S89" s="185" t="str">
        <f t="shared" si="64"/>
        <v>Salarisschaal (zwaarte Opdracht) 9</v>
      </c>
      <c r="T89" s="121">
        <f t="shared" si="65"/>
        <v>57</v>
      </c>
      <c r="U89" s="121">
        <f t="shared" si="66"/>
        <v>63.25</v>
      </c>
      <c r="V89" s="121">
        <f t="shared" si="67"/>
        <v>64.75</v>
      </c>
      <c r="W89" s="121">
        <f t="shared" si="68"/>
        <v>71</v>
      </c>
      <c r="X89" s="121">
        <f t="shared" si="69"/>
        <v>72.75</v>
      </c>
      <c r="Y89" s="121">
        <f t="shared" si="70"/>
        <v>79</v>
      </c>
    </row>
    <row r="90" spans="2:25" s="120" customFormat="1" ht="26.1" customHeight="1">
      <c r="B90" s="117"/>
      <c r="C90" s="160" t="s">
        <v>90</v>
      </c>
      <c r="D90" s="118">
        <v>62.5</v>
      </c>
      <c r="E90" s="118">
        <v>70</v>
      </c>
      <c r="F90" s="118">
        <v>71.5</v>
      </c>
      <c r="G90" s="118">
        <v>79</v>
      </c>
      <c r="H90" s="118">
        <v>80.75</v>
      </c>
      <c r="I90" s="118">
        <v>88.25</v>
      </c>
      <c r="J90" s="117"/>
      <c r="K90" s="160" t="str">
        <f t="shared" si="63"/>
        <v>Salarisschaal (zwaarte Opdracht) 10</v>
      </c>
      <c r="L90" s="119">
        <f t="shared" ref="L90:Q90" si="72">L89</f>
        <v>0</v>
      </c>
      <c r="M90" s="119">
        <f t="shared" si="72"/>
        <v>0</v>
      </c>
      <c r="N90" s="119">
        <f t="shared" si="72"/>
        <v>0</v>
      </c>
      <c r="O90" s="119">
        <f t="shared" si="72"/>
        <v>0</v>
      </c>
      <c r="P90" s="119">
        <f t="shared" si="72"/>
        <v>0</v>
      </c>
      <c r="Q90" s="119">
        <f t="shared" si="72"/>
        <v>0</v>
      </c>
      <c r="S90" s="185" t="str">
        <f t="shared" si="64"/>
        <v>Salarisschaal (zwaarte Opdracht) 10</v>
      </c>
      <c r="T90" s="121">
        <f t="shared" si="65"/>
        <v>62.5</v>
      </c>
      <c r="U90" s="121">
        <f t="shared" si="66"/>
        <v>70</v>
      </c>
      <c r="V90" s="121">
        <f t="shared" si="67"/>
        <v>71.5</v>
      </c>
      <c r="W90" s="121">
        <f t="shared" si="68"/>
        <v>79</v>
      </c>
      <c r="X90" s="121">
        <f t="shared" si="69"/>
        <v>80.75</v>
      </c>
      <c r="Y90" s="121">
        <f t="shared" si="70"/>
        <v>88.25</v>
      </c>
    </row>
    <row r="91" spans="2:25" s="120" customFormat="1" ht="26.1" customHeight="1">
      <c r="B91" s="117"/>
      <c r="C91" s="160" t="s">
        <v>91</v>
      </c>
      <c r="D91" s="121">
        <v>74.5</v>
      </c>
      <c r="E91" s="121">
        <v>82.25</v>
      </c>
      <c r="F91" s="121">
        <v>84.25</v>
      </c>
      <c r="G91" s="121">
        <v>92.25</v>
      </c>
      <c r="H91" s="121">
        <v>94.5</v>
      </c>
      <c r="I91" s="121">
        <v>102.25</v>
      </c>
      <c r="J91" s="117"/>
      <c r="K91" s="160" t="str">
        <f t="shared" si="63"/>
        <v>Salarisschaal (zwaarte Opdracht) 11</v>
      </c>
      <c r="L91" s="119">
        <f t="shared" ref="L91:Q91" si="73">L90</f>
        <v>0</v>
      </c>
      <c r="M91" s="119">
        <f t="shared" si="73"/>
        <v>0</v>
      </c>
      <c r="N91" s="119">
        <f t="shared" si="73"/>
        <v>0</v>
      </c>
      <c r="O91" s="119">
        <f t="shared" si="73"/>
        <v>0</v>
      </c>
      <c r="P91" s="119">
        <f t="shared" si="73"/>
        <v>0</v>
      </c>
      <c r="Q91" s="119">
        <f t="shared" si="73"/>
        <v>0</v>
      </c>
      <c r="S91" s="185" t="str">
        <f t="shared" si="64"/>
        <v>Salarisschaal (zwaarte Opdracht) 11</v>
      </c>
      <c r="T91" s="121">
        <f t="shared" si="65"/>
        <v>74.5</v>
      </c>
      <c r="U91" s="121">
        <f t="shared" si="66"/>
        <v>82.25</v>
      </c>
      <c r="V91" s="121">
        <f t="shared" si="67"/>
        <v>84.25</v>
      </c>
      <c r="W91" s="121">
        <f t="shared" si="68"/>
        <v>92.25</v>
      </c>
      <c r="X91" s="121">
        <f t="shared" si="69"/>
        <v>94.5</v>
      </c>
      <c r="Y91" s="121">
        <f t="shared" si="70"/>
        <v>102.25</v>
      </c>
    </row>
    <row r="92" spans="2:25" s="120" customFormat="1" ht="26.1" customHeight="1">
      <c r="B92" s="117"/>
      <c r="C92" s="160" t="s">
        <v>92</v>
      </c>
      <c r="D92" s="118">
        <v>88.5</v>
      </c>
      <c r="E92" s="118">
        <v>96.5</v>
      </c>
      <c r="F92" s="118">
        <v>99</v>
      </c>
      <c r="G92" s="118">
        <v>106.25</v>
      </c>
      <c r="H92" s="118">
        <v>109</v>
      </c>
      <c r="I92" s="118">
        <v>115.75</v>
      </c>
      <c r="J92" s="117"/>
      <c r="K92" s="160" t="str">
        <f t="shared" si="63"/>
        <v>Salarisschaal (zwaarte Opdracht) 12</v>
      </c>
      <c r="L92" s="119">
        <f t="shared" ref="L92:Q92" si="74">L91</f>
        <v>0</v>
      </c>
      <c r="M92" s="119">
        <f t="shared" si="74"/>
        <v>0</v>
      </c>
      <c r="N92" s="119">
        <f t="shared" si="74"/>
        <v>0</v>
      </c>
      <c r="O92" s="119">
        <f t="shared" si="74"/>
        <v>0</v>
      </c>
      <c r="P92" s="119">
        <f t="shared" si="74"/>
        <v>0</v>
      </c>
      <c r="Q92" s="119">
        <f t="shared" si="74"/>
        <v>0</v>
      </c>
      <c r="S92" s="185" t="str">
        <f t="shared" si="64"/>
        <v>Salarisschaal (zwaarte Opdracht) 12</v>
      </c>
      <c r="T92" s="121">
        <f t="shared" si="65"/>
        <v>88.5</v>
      </c>
      <c r="U92" s="121">
        <f t="shared" si="66"/>
        <v>96.5</v>
      </c>
      <c r="V92" s="121">
        <f t="shared" si="67"/>
        <v>99</v>
      </c>
      <c r="W92" s="121">
        <f t="shared" si="68"/>
        <v>106.25</v>
      </c>
      <c r="X92" s="121">
        <f t="shared" si="69"/>
        <v>109</v>
      </c>
      <c r="Y92" s="121">
        <f t="shared" si="70"/>
        <v>115.75</v>
      </c>
    </row>
    <row r="93" spans="2:25" s="120" customFormat="1" ht="26.1" customHeight="1">
      <c r="B93" s="117"/>
      <c r="C93" s="160" t="s">
        <v>93</v>
      </c>
      <c r="D93" s="121">
        <v>97.75</v>
      </c>
      <c r="E93" s="121">
        <v>105.25</v>
      </c>
      <c r="F93" s="121">
        <v>107.75</v>
      </c>
      <c r="G93" s="121">
        <v>114.5</v>
      </c>
      <c r="H93" s="121">
        <v>117.5</v>
      </c>
      <c r="I93" s="121">
        <v>124.25</v>
      </c>
      <c r="J93" s="117"/>
      <c r="K93" s="160" t="str">
        <f t="shared" si="63"/>
        <v>Salarisschaal (zwaarte Opdracht) 13</v>
      </c>
      <c r="L93" s="119">
        <f t="shared" ref="L93:Q93" si="75">L92</f>
        <v>0</v>
      </c>
      <c r="M93" s="119">
        <f t="shared" si="75"/>
        <v>0</v>
      </c>
      <c r="N93" s="119">
        <f t="shared" si="75"/>
        <v>0</v>
      </c>
      <c r="O93" s="119">
        <f t="shared" si="75"/>
        <v>0</v>
      </c>
      <c r="P93" s="119">
        <f t="shared" si="75"/>
        <v>0</v>
      </c>
      <c r="Q93" s="119">
        <f t="shared" si="75"/>
        <v>0</v>
      </c>
      <c r="S93" s="185" t="str">
        <f t="shared" si="64"/>
        <v>Salarisschaal (zwaarte Opdracht) 13</v>
      </c>
      <c r="T93" s="121">
        <f t="shared" si="65"/>
        <v>97.75</v>
      </c>
      <c r="U93" s="121">
        <f t="shared" si="66"/>
        <v>105.25</v>
      </c>
      <c r="V93" s="121">
        <f t="shared" si="67"/>
        <v>107.75</v>
      </c>
      <c r="W93" s="121">
        <f t="shared" si="68"/>
        <v>114.5</v>
      </c>
      <c r="X93" s="121">
        <f t="shared" si="69"/>
        <v>117.5</v>
      </c>
      <c r="Y93" s="121">
        <f t="shared" si="70"/>
        <v>124.25</v>
      </c>
    </row>
    <row r="94" spans="2:25" s="120" customFormat="1" ht="26.1" customHeight="1">
      <c r="B94" s="117"/>
      <c r="C94" s="160" t="s">
        <v>94</v>
      </c>
      <c r="D94" s="118">
        <v>102.75</v>
      </c>
      <c r="E94" s="118">
        <v>110.75</v>
      </c>
      <c r="F94" s="118">
        <v>113.5</v>
      </c>
      <c r="G94" s="118">
        <v>121.75</v>
      </c>
      <c r="H94" s="118">
        <v>124.75</v>
      </c>
      <c r="I94" s="118">
        <v>132.75</v>
      </c>
      <c r="J94" s="117"/>
      <c r="K94" s="160" t="str">
        <f t="shared" si="63"/>
        <v>Salarisschaal (zwaarte Opdracht) 14</v>
      </c>
      <c r="L94" s="119">
        <f t="shared" ref="L94:Q94" si="76">L93</f>
        <v>0</v>
      </c>
      <c r="M94" s="119">
        <f t="shared" si="76"/>
        <v>0</v>
      </c>
      <c r="N94" s="119">
        <f t="shared" si="76"/>
        <v>0</v>
      </c>
      <c r="O94" s="119">
        <f t="shared" si="76"/>
        <v>0</v>
      </c>
      <c r="P94" s="119">
        <f t="shared" si="76"/>
        <v>0</v>
      </c>
      <c r="Q94" s="119">
        <f t="shared" si="76"/>
        <v>0</v>
      </c>
      <c r="S94" s="185" t="str">
        <f t="shared" si="64"/>
        <v>Salarisschaal (zwaarte Opdracht) 14</v>
      </c>
      <c r="T94" s="121">
        <f t="shared" si="65"/>
        <v>102.75</v>
      </c>
      <c r="U94" s="121">
        <f t="shared" si="66"/>
        <v>110.75</v>
      </c>
      <c r="V94" s="121">
        <f t="shared" si="67"/>
        <v>113.5</v>
      </c>
      <c r="W94" s="121">
        <f t="shared" si="68"/>
        <v>121.75</v>
      </c>
      <c r="X94" s="121">
        <f t="shared" si="69"/>
        <v>124.75</v>
      </c>
      <c r="Y94" s="121">
        <f t="shared" si="70"/>
        <v>132.75</v>
      </c>
    </row>
    <row r="95" spans="2:25" s="120" customFormat="1" ht="26.1" customHeight="1">
      <c r="B95" s="117"/>
      <c r="C95" s="160" t="s">
        <v>95</v>
      </c>
      <c r="D95" s="121">
        <v>109</v>
      </c>
      <c r="E95" s="121">
        <v>118.5</v>
      </c>
      <c r="F95" s="121">
        <v>121.25</v>
      </c>
      <c r="G95" s="121">
        <v>130.75</v>
      </c>
      <c r="H95" s="121">
        <v>134</v>
      </c>
      <c r="I95" s="121">
        <v>143.5</v>
      </c>
      <c r="J95" s="117"/>
      <c r="K95" s="160" t="str">
        <f t="shared" si="63"/>
        <v>Salarisschaal (zwaarte Opdracht) 15</v>
      </c>
      <c r="L95" s="119">
        <f t="shared" ref="L95:Q95" si="77">L94</f>
        <v>0</v>
      </c>
      <c r="M95" s="119">
        <f t="shared" si="77"/>
        <v>0</v>
      </c>
      <c r="N95" s="119">
        <f t="shared" si="77"/>
        <v>0</v>
      </c>
      <c r="O95" s="119">
        <f t="shared" si="77"/>
        <v>0</v>
      </c>
      <c r="P95" s="119">
        <f t="shared" si="77"/>
        <v>0</v>
      </c>
      <c r="Q95" s="119">
        <f t="shared" si="77"/>
        <v>0</v>
      </c>
      <c r="S95" s="185" t="str">
        <f t="shared" si="64"/>
        <v>Salarisschaal (zwaarte Opdracht) 15</v>
      </c>
      <c r="T95" s="121">
        <f t="shared" si="65"/>
        <v>109</v>
      </c>
      <c r="U95" s="121">
        <f t="shared" si="66"/>
        <v>118.5</v>
      </c>
      <c r="V95" s="121">
        <f t="shared" si="67"/>
        <v>121.25</v>
      </c>
      <c r="W95" s="121">
        <f t="shared" si="68"/>
        <v>130.75</v>
      </c>
      <c r="X95" s="121">
        <f t="shared" si="69"/>
        <v>134</v>
      </c>
      <c r="Y95" s="121">
        <f t="shared" si="70"/>
        <v>143.5</v>
      </c>
    </row>
    <row r="96" spans="2:25" s="120" customFormat="1" ht="26.1" customHeight="1">
      <c r="B96" s="117"/>
      <c r="C96" s="160" t="s">
        <v>96</v>
      </c>
      <c r="D96" s="121">
        <v>116</v>
      </c>
      <c r="E96" s="121">
        <v>127</v>
      </c>
      <c r="F96" s="121">
        <v>130</v>
      </c>
      <c r="G96" s="121">
        <v>141</v>
      </c>
      <c r="H96" s="121">
        <v>144.25</v>
      </c>
      <c r="I96" s="121">
        <v>155.25</v>
      </c>
      <c r="J96" s="117"/>
      <c r="K96" s="160" t="str">
        <f t="shared" si="63"/>
        <v>Salarisschaal (zwaarte Opdracht) 16</v>
      </c>
      <c r="L96" s="119">
        <f t="shared" ref="L96:Q96" si="78">L95</f>
        <v>0</v>
      </c>
      <c r="M96" s="119">
        <f t="shared" si="78"/>
        <v>0</v>
      </c>
      <c r="N96" s="119">
        <f t="shared" si="78"/>
        <v>0</v>
      </c>
      <c r="O96" s="119">
        <f t="shared" si="78"/>
        <v>0</v>
      </c>
      <c r="P96" s="119">
        <f t="shared" si="78"/>
        <v>0</v>
      </c>
      <c r="Q96" s="119">
        <f t="shared" si="78"/>
        <v>0</v>
      </c>
      <c r="S96" s="185" t="str">
        <f t="shared" si="64"/>
        <v>Salarisschaal (zwaarte Opdracht) 16</v>
      </c>
      <c r="T96" s="121">
        <f t="shared" si="65"/>
        <v>116</v>
      </c>
      <c r="U96" s="121">
        <f t="shared" si="66"/>
        <v>127</v>
      </c>
      <c r="V96" s="121">
        <f t="shared" si="67"/>
        <v>130</v>
      </c>
      <c r="W96" s="121">
        <f t="shared" si="68"/>
        <v>141</v>
      </c>
      <c r="X96" s="121">
        <f t="shared" si="69"/>
        <v>144.25</v>
      </c>
      <c r="Y96" s="121">
        <f t="shared" si="70"/>
        <v>155.25</v>
      </c>
    </row>
    <row r="97" spans="2:25" s="120" customFormat="1" ht="26.1" customHeight="1">
      <c r="B97" s="117"/>
      <c r="C97" s="160" t="s">
        <v>97</v>
      </c>
      <c r="D97" s="121">
        <v>126.25</v>
      </c>
      <c r="E97" s="121">
        <v>138.25</v>
      </c>
      <c r="F97" s="121">
        <v>141.5</v>
      </c>
      <c r="G97" s="121">
        <v>153.25</v>
      </c>
      <c r="H97" s="121">
        <v>157</v>
      </c>
      <c r="I97" s="121">
        <v>168.75</v>
      </c>
      <c r="J97" s="117"/>
      <c r="K97" s="160" t="str">
        <f t="shared" si="63"/>
        <v>Salarisschaal (zwaarte Opdracht) 17</v>
      </c>
      <c r="L97" s="119">
        <f t="shared" ref="L97:Q97" si="79">L96</f>
        <v>0</v>
      </c>
      <c r="M97" s="119">
        <f t="shared" si="79"/>
        <v>0</v>
      </c>
      <c r="N97" s="119">
        <f t="shared" si="79"/>
        <v>0</v>
      </c>
      <c r="O97" s="119">
        <f t="shared" si="79"/>
        <v>0</v>
      </c>
      <c r="P97" s="119">
        <f t="shared" si="79"/>
        <v>0</v>
      </c>
      <c r="Q97" s="119">
        <f t="shared" si="79"/>
        <v>0</v>
      </c>
      <c r="S97" s="185" t="str">
        <f t="shared" si="64"/>
        <v>Salarisschaal (zwaarte Opdracht) 17</v>
      </c>
      <c r="T97" s="121">
        <f t="shared" si="65"/>
        <v>126.25</v>
      </c>
      <c r="U97" s="121">
        <f t="shared" si="66"/>
        <v>138.25</v>
      </c>
      <c r="V97" s="121">
        <f t="shared" si="67"/>
        <v>141.5</v>
      </c>
      <c r="W97" s="121">
        <f t="shared" si="68"/>
        <v>153.25</v>
      </c>
      <c r="X97" s="121">
        <f t="shared" si="69"/>
        <v>157</v>
      </c>
      <c r="Y97" s="121">
        <f t="shared" si="70"/>
        <v>168.75</v>
      </c>
    </row>
    <row r="98" spans="2:25" s="120" customFormat="1" ht="26.1" customHeight="1">
      <c r="B98" s="117"/>
      <c r="C98" s="160" t="s">
        <v>98</v>
      </c>
      <c r="D98" s="121">
        <v>137</v>
      </c>
      <c r="E98" s="121">
        <v>149.75</v>
      </c>
      <c r="F98" s="121">
        <v>153.25</v>
      </c>
      <c r="G98" s="121">
        <v>166</v>
      </c>
      <c r="H98" s="121">
        <v>169.75</v>
      </c>
      <c r="I98" s="121">
        <v>181</v>
      </c>
      <c r="J98" s="117"/>
      <c r="K98" s="160" t="str">
        <f t="shared" si="63"/>
        <v>Salarisschaal (zwaarte Opdracht) 18</v>
      </c>
      <c r="L98" s="119">
        <f t="shared" ref="L98:Q98" si="80">L97</f>
        <v>0</v>
      </c>
      <c r="M98" s="119">
        <f t="shared" si="80"/>
        <v>0</v>
      </c>
      <c r="N98" s="119">
        <f t="shared" si="80"/>
        <v>0</v>
      </c>
      <c r="O98" s="119">
        <f t="shared" si="80"/>
        <v>0</v>
      </c>
      <c r="P98" s="119">
        <f t="shared" si="80"/>
        <v>0</v>
      </c>
      <c r="Q98" s="119">
        <f t="shared" si="80"/>
        <v>0</v>
      </c>
      <c r="S98" s="185" t="str">
        <f t="shared" si="64"/>
        <v>Salarisschaal (zwaarte Opdracht) 18</v>
      </c>
      <c r="T98" s="121">
        <f t="shared" si="65"/>
        <v>137</v>
      </c>
      <c r="U98" s="121">
        <f t="shared" si="66"/>
        <v>149.75</v>
      </c>
      <c r="V98" s="121">
        <f t="shared" si="67"/>
        <v>153.25</v>
      </c>
      <c r="W98" s="121">
        <f t="shared" si="68"/>
        <v>166</v>
      </c>
      <c r="X98" s="121">
        <f t="shared" si="69"/>
        <v>169.75</v>
      </c>
      <c r="Y98" s="121">
        <f t="shared" si="70"/>
        <v>181</v>
      </c>
    </row>
    <row r="99" spans="2:25" s="120" customFormat="1" ht="27" customHeight="1">
      <c r="B99" s="117"/>
      <c r="C99" s="196"/>
      <c r="D99" s="194"/>
      <c r="E99" s="194"/>
      <c r="F99" s="194"/>
      <c r="G99" s="194"/>
      <c r="H99" s="194"/>
      <c r="I99" s="194"/>
      <c r="J99" s="117"/>
      <c r="K99" s="196"/>
      <c r="L99" s="197"/>
      <c r="M99" s="197"/>
      <c r="N99" s="197"/>
      <c r="O99" s="197"/>
      <c r="P99" s="197"/>
      <c r="Q99" s="197"/>
      <c r="S99" s="196"/>
      <c r="T99" s="194"/>
      <c r="U99" s="194"/>
      <c r="V99" s="194"/>
      <c r="W99" s="194"/>
      <c r="X99" s="194"/>
      <c r="Y99" s="194"/>
    </row>
    <row r="100" spans="2:25" s="120" customFormat="1" ht="30.9" hidden="1" customHeight="1">
      <c r="B100" s="117"/>
      <c r="C100" s="196"/>
      <c r="D100" s="194"/>
      <c r="E100" s="194"/>
      <c r="F100" s="194"/>
      <c r="G100" s="194"/>
      <c r="H100" s="194"/>
      <c r="I100" s="194"/>
      <c r="J100" s="117"/>
      <c r="K100" s="196"/>
      <c r="L100" s="197"/>
      <c r="M100" s="197"/>
      <c r="N100" s="197"/>
      <c r="O100" s="197"/>
      <c r="P100" s="197"/>
      <c r="Q100" s="197"/>
      <c r="S100" s="196"/>
      <c r="T100" s="194"/>
      <c r="U100" s="194"/>
      <c r="V100" s="194"/>
      <c r="W100" s="194"/>
      <c r="X100" s="194"/>
      <c r="Y100" s="194"/>
    </row>
    <row r="101" spans="2:25" s="120" customFormat="1" ht="30.9" hidden="1" customHeight="1">
      <c r="B101" s="117"/>
      <c r="C101" s="193"/>
      <c r="D101" s="194"/>
      <c r="E101" s="194"/>
      <c r="F101" s="194"/>
      <c r="G101" s="194"/>
      <c r="H101" s="194"/>
      <c r="I101" s="194"/>
      <c r="J101" s="117"/>
      <c r="K101" s="193"/>
      <c r="L101" s="195"/>
      <c r="M101" s="195"/>
      <c r="N101" s="195"/>
      <c r="O101" s="195"/>
      <c r="P101" s="195"/>
      <c r="Q101" s="195"/>
      <c r="S101" s="196"/>
      <c r="T101" s="194"/>
      <c r="U101" s="194"/>
      <c r="V101" s="194"/>
      <c r="W101" s="194"/>
      <c r="X101" s="194"/>
      <c r="Y101" s="194"/>
    </row>
    <row r="102" spans="2:25" s="120" customFormat="1" ht="30.9" hidden="1" customHeight="1">
      <c r="B102" s="117"/>
      <c r="C102" s="193"/>
      <c r="D102" s="194"/>
      <c r="E102" s="194"/>
      <c r="F102" s="194"/>
      <c r="G102" s="194"/>
      <c r="H102" s="194"/>
      <c r="I102" s="194"/>
      <c r="J102" s="117"/>
      <c r="K102" s="193"/>
      <c r="L102" s="195"/>
      <c r="M102" s="195"/>
      <c r="N102" s="195"/>
      <c r="O102" s="195"/>
      <c r="P102" s="195"/>
      <c r="Q102" s="195"/>
      <c r="S102" s="196"/>
      <c r="T102" s="194"/>
      <c r="U102" s="194"/>
      <c r="V102" s="194"/>
      <c r="W102" s="194"/>
      <c r="X102" s="194"/>
      <c r="Y102" s="194"/>
    </row>
    <row r="103" spans="2:25" s="120" customFormat="1" ht="30.9" hidden="1" customHeight="1">
      <c r="B103" s="117"/>
      <c r="C103" s="117"/>
      <c r="D103" s="117"/>
      <c r="E103" s="117"/>
      <c r="F103" s="117"/>
      <c r="G103" s="117"/>
      <c r="H103" s="117"/>
      <c r="I103" s="117"/>
      <c r="J103" s="117"/>
      <c r="K103" s="117"/>
      <c r="L103" s="117"/>
    </row>
    <row r="104" spans="2:25" s="120" customFormat="1" ht="34.65" customHeight="1">
      <c r="B104" s="117"/>
      <c r="C104" s="224" t="s">
        <v>82</v>
      </c>
      <c r="D104" s="225"/>
      <c r="E104" s="225"/>
      <c r="F104" s="225"/>
      <c r="G104" s="225"/>
      <c r="H104" s="225"/>
      <c r="I104" s="226"/>
      <c r="J104" s="117"/>
      <c r="K104" s="224" t="s">
        <v>83</v>
      </c>
      <c r="L104" s="225"/>
      <c r="M104" s="225"/>
      <c r="N104" s="225"/>
      <c r="O104" s="225"/>
      <c r="P104" s="225"/>
      <c r="Q104" s="226"/>
      <c r="S104" s="224" t="s">
        <v>84</v>
      </c>
      <c r="T104" s="225"/>
      <c r="U104" s="225"/>
      <c r="V104" s="225"/>
      <c r="W104" s="225"/>
      <c r="X104" s="225"/>
      <c r="Y104" s="226"/>
    </row>
    <row r="105" spans="2:25" s="116" customFormat="1" ht="33.6" customHeight="1">
      <c r="B105" s="115"/>
      <c r="C105" s="128" t="str">
        <f>'3. Invulblad Doelpercentage'!C12</f>
        <v>Inkoop</v>
      </c>
      <c r="D105" s="222" t="s">
        <v>85</v>
      </c>
      <c r="E105" s="223"/>
      <c r="F105" s="222" t="s">
        <v>86</v>
      </c>
      <c r="G105" s="223"/>
      <c r="H105" s="222" t="s">
        <v>87</v>
      </c>
      <c r="I105" s="223"/>
      <c r="J105" s="115"/>
      <c r="K105" s="128" t="str">
        <f>C105</f>
        <v>Inkoop</v>
      </c>
      <c r="L105" s="222" t="str">
        <f>D105</f>
        <v>Start schaal/zwaarte</v>
      </c>
      <c r="M105" s="223"/>
      <c r="N105" s="222" t="str">
        <f>F105</f>
        <v>Midden schaal/zwaarte</v>
      </c>
      <c r="O105" s="223"/>
      <c r="P105" s="222" t="str">
        <f>H105</f>
        <v>Eind schaal/zwaarte</v>
      </c>
      <c r="Q105" s="223"/>
      <c r="S105" s="128" t="str">
        <f>C105</f>
        <v>Inkoop</v>
      </c>
      <c r="T105" s="222" t="str">
        <f>L105</f>
        <v>Start schaal/zwaarte</v>
      </c>
      <c r="U105" s="223"/>
      <c r="V105" s="222" t="str">
        <f>N105</f>
        <v>Midden schaal/zwaarte</v>
      </c>
      <c r="W105" s="223"/>
      <c r="X105" s="222" t="str">
        <f>P105</f>
        <v>Eind schaal/zwaarte</v>
      </c>
      <c r="Y105" s="223"/>
    </row>
    <row r="106" spans="2:25" s="120" customFormat="1" ht="26.1" customHeight="1">
      <c r="B106" s="117"/>
      <c r="C106" s="160" t="s">
        <v>88</v>
      </c>
      <c r="D106" s="118">
        <v>50.75</v>
      </c>
      <c r="E106" s="118">
        <v>56.25</v>
      </c>
      <c r="F106" s="118">
        <v>57.25</v>
      </c>
      <c r="G106" s="118">
        <v>62.75</v>
      </c>
      <c r="H106" s="118">
        <v>64</v>
      </c>
      <c r="I106" s="118">
        <v>69.5</v>
      </c>
      <c r="J106" s="117"/>
      <c r="K106" s="160" t="str">
        <f t="shared" ref="K106:K116" si="81">C106</f>
        <v>Salarisschaal (zwaarte Opdracht) 8</v>
      </c>
      <c r="L106" s="119">
        <f>'3. Invulblad Doelpercentage'!G12</f>
        <v>0</v>
      </c>
      <c r="M106" s="119">
        <f>L106</f>
        <v>0</v>
      </c>
      <c r="N106" s="119">
        <f>M106</f>
        <v>0</v>
      </c>
      <c r="O106" s="119">
        <f>N106</f>
        <v>0</v>
      </c>
      <c r="P106" s="119">
        <f>O106</f>
        <v>0</v>
      </c>
      <c r="Q106" s="119">
        <f>P106</f>
        <v>0</v>
      </c>
      <c r="S106" s="185" t="str">
        <f t="shared" ref="S106:S116" si="82">C106</f>
        <v>Salarisschaal (zwaarte Opdracht) 8</v>
      </c>
      <c r="T106" s="121">
        <f t="shared" ref="T106:T116" si="83">D106*(100%+L106)</f>
        <v>50.75</v>
      </c>
      <c r="U106" s="121">
        <f t="shared" ref="U106:U116" si="84">E106*(100%+M106)</f>
        <v>56.25</v>
      </c>
      <c r="V106" s="121">
        <f t="shared" ref="V106:V116" si="85">F106*(100%+N106)</f>
        <v>57.25</v>
      </c>
      <c r="W106" s="121">
        <f t="shared" ref="W106:W116" si="86">G106*(100%+O106)</f>
        <v>62.75</v>
      </c>
      <c r="X106" s="121">
        <f t="shared" ref="X106:X116" si="87">H106*(100%+P106)</f>
        <v>64</v>
      </c>
      <c r="Y106" s="121">
        <f t="shared" ref="Y106:Y116" si="88">I106*(100%+Q106)</f>
        <v>69.5</v>
      </c>
    </row>
    <row r="107" spans="2:25" s="120" customFormat="1" ht="26.1" customHeight="1">
      <c r="B107" s="117"/>
      <c r="C107" s="160" t="s">
        <v>89</v>
      </c>
      <c r="D107" s="121">
        <v>57</v>
      </c>
      <c r="E107" s="121">
        <v>63.5</v>
      </c>
      <c r="F107" s="121">
        <v>64.75</v>
      </c>
      <c r="G107" s="121">
        <v>71.25</v>
      </c>
      <c r="H107" s="121">
        <v>72.75</v>
      </c>
      <c r="I107" s="121">
        <v>79</v>
      </c>
      <c r="J107" s="117"/>
      <c r="K107" s="160" t="str">
        <f t="shared" si="81"/>
        <v>Salarisschaal (zwaarte Opdracht) 9</v>
      </c>
      <c r="L107" s="119">
        <f t="shared" ref="L107:Q107" si="89">L106</f>
        <v>0</v>
      </c>
      <c r="M107" s="119">
        <f t="shared" si="89"/>
        <v>0</v>
      </c>
      <c r="N107" s="119">
        <f t="shared" si="89"/>
        <v>0</v>
      </c>
      <c r="O107" s="119">
        <f t="shared" si="89"/>
        <v>0</v>
      </c>
      <c r="P107" s="119">
        <f t="shared" si="89"/>
        <v>0</v>
      </c>
      <c r="Q107" s="119">
        <f t="shared" si="89"/>
        <v>0</v>
      </c>
      <c r="S107" s="185" t="str">
        <f t="shared" si="82"/>
        <v>Salarisschaal (zwaarte Opdracht) 9</v>
      </c>
      <c r="T107" s="121">
        <f t="shared" si="83"/>
        <v>57</v>
      </c>
      <c r="U107" s="121">
        <f t="shared" si="84"/>
        <v>63.5</v>
      </c>
      <c r="V107" s="121">
        <f t="shared" si="85"/>
        <v>64.75</v>
      </c>
      <c r="W107" s="121">
        <f t="shared" si="86"/>
        <v>71.25</v>
      </c>
      <c r="X107" s="121">
        <f t="shared" si="87"/>
        <v>72.75</v>
      </c>
      <c r="Y107" s="121">
        <f t="shared" si="88"/>
        <v>79</v>
      </c>
    </row>
    <row r="108" spans="2:25" s="120" customFormat="1" ht="26.1" customHeight="1">
      <c r="B108" s="117"/>
      <c r="C108" s="160" t="s">
        <v>90</v>
      </c>
      <c r="D108" s="118">
        <v>62.5</v>
      </c>
      <c r="E108" s="118">
        <v>70</v>
      </c>
      <c r="F108" s="118">
        <v>71.75</v>
      </c>
      <c r="G108" s="118">
        <v>79.25</v>
      </c>
      <c r="H108" s="118">
        <v>81</v>
      </c>
      <c r="I108" s="118">
        <v>88.5</v>
      </c>
      <c r="J108" s="117"/>
      <c r="K108" s="160" t="str">
        <f t="shared" si="81"/>
        <v>Salarisschaal (zwaarte Opdracht) 10</v>
      </c>
      <c r="L108" s="119">
        <f t="shared" ref="L108:Q108" si="90">L107</f>
        <v>0</v>
      </c>
      <c r="M108" s="119">
        <f t="shared" si="90"/>
        <v>0</v>
      </c>
      <c r="N108" s="119">
        <f t="shared" si="90"/>
        <v>0</v>
      </c>
      <c r="O108" s="119">
        <f t="shared" si="90"/>
        <v>0</v>
      </c>
      <c r="P108" s="119">
        <f t="shared" si="90"/>
        <v>0</v>
      </c>
      <c r="Q108" s="119">
        <f t="shared" si="90"/>
        <v>0</v>
      </c>
      <c r="S108" s="185" t="str">
        <f t="shared" si="82"/>
        <v>Salarisschaal (zwaarte Opdracht) 10</v>
      </c>
      <c r="T108" s="121">
        <f t="shared" si="83"/>
        <v>62.5</v>
      </c>
      <c r="U108" s="121">
        <f t="shared" si="84"/>
        <v>70</v>
      </c>
      <c r="V108" s="121">
        <f t="shared" si="85"/>
        <v>71.75</v>
      </c>
      <c r="W108" s="121">
        <f t="shared" si="86"/>
        <v>79.25</v>
      </c>
      <c r="X108" s="121">
        <f t="shared" si="87"/>
        <v>81</v>
      </c>
      <c r="Y108" s="121">
        <f t="shared" si="88"/>
        <v>88.5</v>
      </c>
    </row>
    <row r="109" spans="2:25" s="120" customFormat="1" ht="26.1" customHeight="1">
      <c r="B109" s="117"/>
      <c r="C109" s="160" t="s">
        <v>91</v>
      </c>
      <c r="D109" s="121">
        <v>73.75</v>
      </c>
      <c r="E109" s="121">
        <v>81.5</v>
      </c>
      <c r="F109" s="121">
        <v>83.5</v>
      </c>
      <c r="G109" s="121">
        <v>91.25</v>
      </c>
      <c r="H109" s="121">
        <v>93.5</v>
      </c>
      <c r="I109" s="121">
        <v>101.25</v>
      </c>
      <c r="J109" s="117"/>
      <c r="K109" s="160" t="str">
        <f t="shared" si="81"/>
        <v>Salarisschaal (zwaarte Opdracht) 11</v>
      </c>
      <c r="L109" s="119">
        <f t="shared" ref="L109:Q109" si="91">L108</f>
        <v>0</v>
      </c>
      <c r="M109" s="119">
        <f t="shared" si="91"/>
        <v>0</v>
      </c>
      <c r="N109" s="119">
        <f t="shared" si="91"/>
        <v>0</v>
      </c>
      <c r="O109" s="119">
        <f t="shared" si="91"/>
        <v>0</v>
      </c>
      <c r="P109" s="119">
        <f t="shared" si="91"/>
        <v>0</v>
      </c>
      <c r="Q109" s="119">
        <f t="shared" si="91"/>
        <v>0</v>
      </c>
      <c r="S109" s="185" t="str">
        <f t="shared" si="82"/>
        <v>Salarisschaal (zwaarte Opdracht) 11</v>
      </c>
      <c r="T109" s="121">
        <f t="shared" si="83"/>
        <v>73.75</v>
      </c>
      <c r="U109" s="121">
        <f t="shared" si="84"/>
        <v>81.5</v>
      </c>
      <c r="V109" s="121">
        <f t="shared" si="85"/>
        <v>83.5</v>
      </c>
      <c r="W109" s="121">
        <f t="shared" si="86"/>
        <v>91.25</v>
      </c>
      <c r="X109" s="121">
        <f t="shared" si="87"/>
        <v>93.5</v>
      </c>
      <c r="Y109" s="121">
        <f t="shared" si="88"/>
        <v>101.25</v>
      </c>
    </row>
    <row r="110" spans="2:25" s="120" customFormat="1" ht="26.1" customHeight="1">
      <c r="B110" s="117"/>
      <c r="C110" s="160" t="s">
        <v>92</v>
      </c>
      <c r="D110" s="118">
        <v>86.25</v>
      </c>
      <c r="E110" s="118">
        <v>94</v>
      </c>
      <c r="F110" s="118">
        <v>96.25</v>
      </c>
      <c r="G110" s="118">
        <v>103.5</v>
      </c>
      <c r="H110" s="118">
        <v>106</v>
      </c>
      <c r="I110" s="118">
        <v>112.75</v>
      </c>
      <c r="J110" s="117"/>
      <c r="K110" s="160" t="str">
        <f t="shared" si="81"/>
        <v>Salarisschaal (zwaarte Opdracht) 12</v>
      </c>
      <c r="L110" s="119">
        <f t="shared" ref="L110:Q110" si="92">L109</f>
        <v>0</v>
      </c>
      <c r="M110" s="119">
        <f t="shared" si="92"/>
        <v>0</v>
      </c>
      <c r="N110" s="119">
        <f t="shared" si="92"/>
        <v>0</v>
      </c>
      <c r="O110" s="119">
        <f t="shared" si="92"/>
        <v>0</v>
      </c>
      <c r="P110" s="119">
        <f t="shared" si="92"/>
        <v>0</v>
      </c>
      <c r="Q110" s="119">
        <f t="shared" si="92"/>
        <v>0</v>
      </c>
      <c r="S110" s="185" t="str">
        <f t="shared" si="82"/>
        <v>Salarisschaal (zwaarte Opdracht) 12</v>
      </c>
      <c r="T110" s="121">
        <f t="shared" si="83"/>
        <v>86.25</v>
      </c>
      <c r="U110" s="121">
        <f t="shared" si="84"/>
        <v>94</v>
      </c>
      <c r="V110" s="121">
        <f t="shared" si="85"/>
        <v>96.25</v>
      </c>
      <c r="W110" s="121">
        <f t="shared" si="86"/>
        <v>103.5</v>
      </c>
      <c r="X110" s="121">
        <f t="shared" si="87"/>
        <v>106</v>
      </c>
      <c r="Y110" s="121">
        <f t="shared" si="88"/>
        <v>112.75</v>
      </c>
    </row>
    <row r="111" spans="2:25" s="120" customFormat="1" ht="26.1" customHeight="1">
      <c r="B111" s="117"/>
      <c r="C111" s="160" t="s">
        <v>93</v>
      </c>
      <c r="D111" s="121">
        <v>95.25</v>
      </c>
      <c r="E111" s="121">
        <v>102.75</v>
      </c>
      <c r="F111" s="121">
        <v>105</v>
      </c>
      <c r="G111" s="121">
        <v>112</v>
      </c>
      <c r="H111" s="121">
        <v>114.5</v>
      </c>
      <c r="I111" s="121">
        <v>121.25</v>
      </c>
      <c r="J111" s="117"/>
      <c r="K111" s="160" t="str">
        <f t="shared" si="81"/>
        <v>Salarisschaal (zwaarte Opdracht) 13</v>
      </c>
      <c r="L111" s="119">
        <f t="shared" ref="L111:Q111" si="93">L110</f>
        <v>0</v>
      </c>
      <c r="M111" s="119">
        <f t="shared" si="93"/>
        <v>0</v>
      </c>
      <c r="N111" s="119">
        <f t="shared" si="93"/>
        <v>0</v>
      </c>
      <c r="O111" s="119">
        <f t="shared" si="93"/>
        <v>0</v>
      </c>
      <c r="P111" s="119">
        <f t="shared" si="93"/>
        <v>0</v>
      </c>
      <c r="Q111" s="119">
        <f t="shared" si="93"/>
        <v>0</v>
      </c>
      <c r="S111" s="185" t="str">
        <f t="shared" si="82"/>
        <v>Salarisschaal (zwaarte Opdracht) 13</v>
      </c>
      <c r="T111" s="121">
        <f t="shared" si="83"/>
        <v>95.25</v>
      </c>
      <c r="U111" s="121">
        <f t="shared" si="84"/>
        <v>102.75</v>
      </c>
      <c r="V111" s="121">
        <f t="shared" si="85"/>
        <v>105</v>
      </c>
      <c r="W111" s="121">
        <f t="shared" si="86"/>
        <v>112</v>
      </c>
      <c r="X111" s="121">
        <f t="shared" si="87"/>
        <v>114.5</v>
      </c>
      <c r="Y111" s="121">
        <f t="shared" si="88"/>
        <v>121.25</v>
      </c>
    </row>
    <row r="112" spans="2:25" s="120" customFormat="1" ht="26.1" customHeight="1">
      <c r="B112" s="117"/>
      <c r="C112" s="160" t="s">
        <v>94</v>
      </c>
      <c r="D112" s="118">
        <v>100.75</v>
      </c>
      <c r="E112" s="118">
        <v>109</v>
      </c>
      <c r="F112" s="118">
        <v>111.5</v>
      </c>
      <c r="G112" s="118">
        <v>119.5</v>
      </c>
      <c r="H112" s="118">
        <v>122.25</v>
      </c>
      <c r="I112" s="118">
        <v>130.5</v>
      </c>
      <c r="J112" s="117"/>
      <c r="K112" s="160" t="str">
        <f t="shared" si="81"/>
        <v>Salarisschaal (zwaarte Opdracht) 14</v>
      </c>
      <c r="L112" s="119">
        <f t="shared" ref="L112:Q112" si="94">L111</f>
        <v>0</v>
      </c>
      <c r="M112" s="119">
        <f t="shared" si="94"/>
        <v>0</v>
      </c>
      <c r="N112" s="119">
        <f t="shared" si="94"/>
        <v>0</v>
      </c>
      <c r="O112" s="119">
        <f t="shared" si="94"/>
        <v>0</v>
      </c>
      <c r="P112" s="119">
        <f t="shared" si="94"/>
        <v>0</v>
      </c>
      <c r="Q112" s="119">
        <f t="shared" si="94"/>
        <v>0</v>
      </c>
      <c r="S112" s="185" t="str">
        <f t="shared" si="82"/>
        <v>Salarisschaal (zwaarte Opdracht) 14</v>
      </c>
      <c r="T112" s="121">
        <f t="shared" si="83"/>
        <v>100.75</v>
      </c>
      <c r="U112" s="121">
        <f t="shared" si="84"/>
        <v>109</v>
      </c>
      <c r="V112" s="121">
        <f t="shared" si="85"/>
        <v>111.5</v>
      </c>
      <c r="W112" s="121">
        <f t="shared" si="86"/>
        <v>119.5</v>
      </c>
      <c r="X112" s="121">
        <f t="shared" si="87"/>
        <v>122.25</v>
      </c>
      <c r="Y112" s="121">
        <f t="shared" si="88"/>
        <v>130.5</v>
      </c>
    </row>
    <row r="113" spans="2:25" s="120" customFormat="1" ht="26.1" customHeight="1">
      <c r="B113" s="117"/>
      <c r="C113" s="160" t="s">
        <v>95</v>
      </c>
      <c r="D113" s="121">
        <v>108.5</v>
      </c>
      <c r="E113" s="121">
        <v>118</v>
      </c>
      <c r="F113" s="121">
        <v>120.5</v>
      </c>
      <c r="G113" s="121">
        <v>130</v>
      </c>
      <c r="H113" s="121">
        <v>133</v>
      </c>
      <c r="I113" s="121">
        <v>142.5</v>
      </c>
      <c r="J113" s="117"/>
      <c r="K113" s="160" t="str">
        <f t="shared" si="81"/>
        <v>Salarisschaal (zwaarte Opdracht) 15</v>
      </c>
      <c r="L113" s="119">
        <f t="shared" ref="L113:Q113" si="95">L112</f>
        <v>0</v>
      </c>
      <c r="M113" s="119">
        <f t="shared" si="95"/>
        <v>0</v>
      </c>
      <c r="N113" s="119">
        <f t="shared" si="95"/>
        <v>0</v>
      </c>
      <c r="O113" s="119">
        <f t="shared" si="95"/>
        <v>0</v>
      </c>
      <c r="P113" s="119">
        <f t="shared" si="95"/>
        <v>0</v>
      </c>
      <c r="Q113" s="119">
        <f t="shared" si="95"/>
        <v>0</v>
      </c>
      <c r="S113" s="185" t="str">
        <f t="shared" si="82"/>
        <v>Salarisschaal (zwaarte Opdracht) 15</v>
      </c>
      <c r="T113" s="121">
        <f t="shared" si="83"/>
        <v>108.5</v>
      </c>
      <c r="U113" s="121">
        <f t="shared" si="84"/>
        <v>118</v>
      </c>
      <c r="V113" s="121">
        <f t="shared" si="85"/>
        <v>120.5</v>
      </c>
      <c r="W113" s="121">
        <f t="shared" si="86"/>
        <v>130</v>
      </c>
      <c r="X113" s="121">
        <f t="shared" si="87"/>
        <v>133</v>
      </c>
      <c r="Y113" s="121">
        <f t="shared" si="88"/>
        <v>142.5</v>
      </c>
    </row>
    <row r="114" spans="2:25" s="120" customFormat="1" ht="26.1" customHeight="1">
      <c r="B114" s="117"/>
      <c r="C114" s="160" t="s">
        <v>96</v>
      </c>
      <c r="D114" s="121">
        <v>113.75</v>
      </c>
      <c r="E114" s="121">
        <v>124.75</v>
      </c>
      <c r="F114" s="121">
        <v>127.5</v>
      </c>
      <c r="G114" s="121">
        <v>138.5</v>
      </c>
      <c r="H114" s="121">
        <v>141.75</v>
      </c>
      <c r="I114" s="121">
        <v>152.75</v>
      </c>
      <c r="J114" s="117"/>
      <c r="K114" s="160" t="str">
        <f t="shared" si="81"/>
        <v>Salarisschaal (zwaarte Opdracht) 16</v>
      </c>
      <c r="L114" s="119">
        <f t="shared" ref="L114:Q114" si="96">L113</f>
        <v>0</v>
      </c>
      <c r="M114" s="119">
        <f t="shared" si="96"/>
        <v>0</v>
      </c>
      <c r="N114" s="119">
        <f t="shared" si="96"/>
        <v>0</v>
      </c>
      <c r="O114" s="119">
        <f t="shared" si="96"/>
        <v>0</v>
      </c>
      <c r="P114" s="119">
        <f t="shared" si="96"/>
        <v>0</v>
      </c>
      <c r="Q114" s="119">
        <f t="shared" si="96"/>
        <v>0</v>
      </c>
      <c r="S114" s="185" t="str">
        <f t="shared" si="82"/>
        <v>Salarisschaal (zwaarte Opdracht) 16</v>
      </c>
      <c r="T114" s="121">
        <f t="shared" si="83"/>
        <v>113.75</v>
      </c>
      <c r="U114" s="121">
        <f t="shared" si="84"/>
        <v>124.75</v>
      </c>
      <c r="V114" s="121">
        <f t="shared" si="85"/>
        <v>127.5</v>
      </c>
      <c r="W114" s="121">
        <f t="shared" si="86"/>
        <v>138.5</v>
      </c>
      <c r="X114" s="121">
        <f t="shared" si="87"/>
        <v>141.75</v>
      </c>
      <c r="Y114" s="121">
        <f t="shared" si="88"/>
        <v>152.75</v>
      </c>
    </row>
    <row r="115" spans="2:25" s="120" customFormat="1" ht="26.1" customHeight="1">
      <c r="B115" s="117"/>
      <c r="C115" s="160" t="s">
        <v>97</v>
      </c>
      <c r="D115" s="121">
        <v>123</v>
      </c>
      <c r="E115" s="121">
        <v>135</v>
      </c>
      <c r="F115" s="121">
        <v>137.75</v>
      </c>
      <c r="G115" s="121">
        <v>149.75</v>
      </c>
      <c r="H115" s="121">
        <v>153</v>
      </c>
      <c r="I115" s="121">
        <v>164.75</v>
      </c>
      <c r="J115" s="117"/>
      <c r="K115" s="160" t="str">
        <f t="shared" si="81"/>
        <v>Salarisschaal (zwaarte Opdracht) 17</v>
      </c>
      <c r="L115" s="119">
        <f t="shared" ref="L115:Q115" si="97">L114</f>
        <v>0</v>
      </c>
      <c r="M115" s="119">
        <f t="shared" si="97"/>
        <v>0</v>
      </c>
      <c r="N115" s="119">
        <f t="shared" si="97"/>
        <v>0</v>
      </c>
      <c r="O115" s="119">
        <f t="shared" si="97"/>
        <v>0</v>
      </c>
      <c r="P115" s="119">
        <f t="shared" si="97"/>
        <v>0</v>
      </c>
      <c r="Q115" s="119">
        <f t="shared" si="97"/>
        <v>0</v>
      </c>
      <c r="S115" s="185" t="str">
        <f t="shared" si="82"/>
        <v>Salarisschaal (zwaarte Opdracht) 17</v>
      </c>
      <c r="T115" s="121">
        <f t="shared" si="83"/>
        <v>123</v>
      </c>
      <c r="U115" s="121">
        <f t="shared" si="84"/>
        <v>135</v>
      </c>
      <c r="V115" s="121">
        <f t="shared" si="85"/>
        <v>137.75</v>
      </c>
      <c r="W115" s="121">
        <f t="shared" si="86"/>
        <v>149.75</v>
      </c>
      <c r="X115" s="121">
        <f t="shared" si="87"/>
        <v>153</v>
      </c>
      <c r="Y115" s="121">
        <f t="shared" si="88"/>
        <v>164.75</v>
      </c>
    </row>
    <row r="116" spans="2:25" s="120" customFormat="1" ht="26.1" customHeight="1">
      <c r="B116" s="117"/>
      <c r="C116" s="160" t="s">
        <v>98</v>
      </c>
      <c r="D116" s="121">
        <v>133.5</v>
      </c>
      <c r="E116" s="121">
        <v>146.25</v>
      </c>
      <c r="F116" s="121">
        <v>149.5</v>
      </c>
      <c r="G116" s="121">
        <v>162.25</v>
      </c>
      <c r="H116" s="121">
        <v>165.75</v>
      </c>
      <c r="I116" s="121">
        <v>176.75</v>
      </c>
      <c r="J116" s="117"/>
      <c r="K116" s="160" t="str">
        <f t="shared" si="81"/>
        <v>Salarisschaal (zwaarte Opdracht) 18</v>
      </c>
      <c r="L116" s="119">
        <f t="shared" ref="L116:Q116" si="98">L115</f>
        <v>0</v>
      </c>
      <c r="M116" s="119">
        <f t="shared" si="98"/>
        <v>0</v>
      </c>
      <c r="N116" s="119">
        <f t="shared" si="98"/>
        <v>0</v>
      </c>
      <c r="O116" s="119">
        <f t="shared" si="98"/>
        <v>0</v>
      </c>
      <c r="P116" s="119">
        <f t="shared" si="98"/>
        <v>0</v>
      </c>
      <c r="Q116" s="119">
        <f t="shared" si="98"/>
        <v>0</v>
      </c>
      <c r="S116" s="185" t="str">
        <f t="shared" si="82"/>
        <v>Salarisschaal (zwaarte Opdracht) 18</v>
      </c>
      <c r="T116" s="121">
        <f t="shared" si="83"/>
        <v>133.5</v>
      </c>
      <c r="U116" s="121">
        <f t="shared" si="84"/>
        <v>146.25</v>
      </c>
      <c r="V116" s="121">
        <f t="shared" si="85"/>
        <v>149.5</v>
      </c>
      <c r="W116" s="121">
        <f t="shared" si="86"/>
        <v>162.25</v>
      </c>
      <c r="X116" s="121">
        <f t="shared" si="87"/>
        <v>165.75</v>
      </c>
      <c r="Y116" s="121">
        <f t="shared" si="88"/>
        <v>176.75</v>
      </c>
    </row>
    <row r="117" spans="2:25" s="120" customFormat="1" ht="27" customHeight="1">
      <c r="B117" s="117"/>
      <c r="C117" s="196"/>
      <c r="D117" s="194"/>
      <c r="E117" s="194"/>
      <c r="F117" s="194"/>
      <c r="G117" s="194"/>
      <c r="H117" s="194"/>
      <c r="I117" s="194"/>
      <c r="J117" s="117"/>
      <c r="K117" s="196"/>
      <c r="L117" s="197"/>
      <c r="M117" s="197"/>
      <c r="N117" s="197"/>
      <c r="O117" s="197"/>
      <c r="P117" s="197"/>
      <c r="Q117" s="197"/>
      <c r="S117" s="196"/>
      <c r="T117" s="194"/>
      <c r="U117" s="194"/>
      <c r="V117" s="194"/>
      <c r="W117" s="194"/>
      <c r="X117" s="194"/>
      <c r="Y117" s="194"/>
    </row>
    <row r="118" spans="2:25" s="120" customFormat="1" ht="30.9" hidden="1" customHeight="1">
      <c r="B118" s="117"/>
      <c r="C118" s="196"/>
      <c r="D118" s="194"/>
      <c r="E118" s="194"/>
      <c r="F118" s="194"/>
      <c r="G118" s="194"/>
      <c r="H118" s="194"/>
      <c r="I118" s="194"/>
      <c r="J118" s="117"/>
      <c r="K118" s="196"/>
      <c r="L118" s="197"/>
      <c r="M118" s="197"/>
      <c r="N118" s="197"/>
      <c r="O118" s="197"/>
      <c r="P118" s="197"/>
      <c r="Q118" s="197"/>
      <c r="S118" s="196"/>
      <c r="T118" s="194"/>
      <c r="U118" s="194"/>
      <c r="V118" s="194"/>
      <c r="W118" s="194"/>
      <c r="X118" s="194"/>
      <c r="Y118" s="194"/>
    </row>
    <row r="119" spans="2:25" s="120" customFormat="1" ht="30.9" hidden="1" customHeight="1">
      <c r="B119" s="117"/>
      <c r="C119" s="193"/>
      <c r="D119" s="194"/>
      <c r="E119" s="194"/>
      <c r="F119" s="194"/>
      <c r="G119" s="194"/>
      <c r="H119" s="194"/>
      <c r="I119" s="194"/>
      <c r="J119" s="117"/>
      <c r="K119" s="193"/>
      <c r="L119" s="195"/>
      <c r="M119" s="195"/>
      <c r="N119" s="195"/>
      <c r="O119" s="195"/>
      <c r="P119" s="195"/>
      <c r="Q119" s="195"/>
      <c r="S119" s="196"/>
      <c r="T119" s="194"/>
      <c r="U119" s="194"/>
      <c r="V119" s="194"/>
      <c r="W119" s="194"/>
      <c r="X119" s="194"/>
      <c r="Y119" s="194"/>
    </row>
    <row r="120" spans="2:25" s="120" customFormat="1" ht="30.9" hidden="1" customHeight="1">
      <c r="B120" s="117"/>
      <c r="C120" s="193"/>
      <c r="D120" s="194"/>
      <c r="E120" s="194"/>
      <c r="F120" s="194"/>
      <c r="G120" s="194"/>
      <c r="H120" s="194"/>
      <c r="I120" s="194"/>
      <c r="J120" s="117"/>
      <c r="K120" s="193"/>
      <c r="L120" s="195"/>
      <c r="M120" s="195"/>
      <c r="N120" s="195"/>
      <c r="O120" s="195"/>
      <c r="P120" s="195"/>
      <c r="Q120" s="195"/>
      <c r="S120" s="196"/>
      <c r="T120" s="194"/>
      <c r="U120" s="194"/>
      <c r="V120" s="194"/>
      <c r="W120" s="194"/>
      <c r="X120" s="194"/>
      <c r="Y120" s="194"/>
    </row>
    <row r="121" spans="2:25" s="120" customFormat="1" ht="30.9" hidden="1" customHeight="1">
      <c r="B121" s="117"/>
      <c r="C121" s="117"/>
      <c r="D121" s="117"/>
      <c r="E121" s="117"/>
      <c r="F121" s="117"/>
      <c r="G121" s="117"/>
      <c r="H121" s="117"/>
      <c r="I121" s="117"/>
      <c r="J121" s="117"/>
      <c r="K121" s="117"/>
      <c r="L121" s="117"/>
    </row>
    <row r="122" spans="2:25" s="120" customFormat="1" ht="34.65" customHeight="1">
      <c r="B122" s="117"/>
      <c r="C122" s="224" t="s">
        <v>82</v>
      </c>
      <c r="D122" s="225"/>
      <c r="E122" s="225"/>
      <c r="F122" s="225"/>
      <c r="G122" s="225"/>
      <c r="H122" s="225"/>
      <c r="I122" s="226"/>
      <c r="J122" s="117"/>
      <c r="K122" s="224" t="s">
        <v>83</v>
      </c>
      <c r="L122" s="225"/>
      <c r="M122" s="225"/>
      <c r="N122" s="225"/>
      <c r="O122" s="225"/>
      <c r="P122" s="225"/>
      <c r="Q122" s="226"/>
      <c r="S122" s="224" t="s">
        <v>84</v>
      </c>
      <c r="T122" s="225"/>
      <c r="U122" s="225"/>
      <c r="V122" s="225"/>
      <c r="W122" s="225"/>
      <c r="X122" s="225"/>
      <c r="Y122" s="226"/>
    </row>
    <row r="123" spans="2:25" s="116" customFormat="1" ht="33.6" customHeight="1">
      <c r="B123" s="115"/>
      <c r="C123" s="128" t="str">
        <f>'3. Invulblad Doelpercentage'!C13</f>
        <v>Juridisch</v>
      </c>
      <c r="D123" s="222" t="s">
        <v>85</v>
      </c>
      <c r="E123" s="223"/>
      <c r="F123" s="222" t="s">
        <v>86</v>
      </c>
      <c r="G123" s="223"/>
      <c r="H123" s="222" t="s">
        <v>87</v>
      </c>
      <c r="I123" s="223"/>
      <c r="J123" s="115"/>
      <c r="K123" s="128" t="str">
        <f>C123</f>
        <v>Juridisch</v>
      </c>
      <c r="L123" s="222" t="str">
        <f>D123</f>
        <v>Start schaal/zwaarte</v>
      </c>
      <c r="M123" s="223"/>
      <c r="N123" s="222" t="str">
        <f>F123</f>
        <v>Midden schaal/zwaarte</v>
      </c>
      <c r="O123" s="223"/>
      <c r="P123" s="222" t="str">
        <f>H123</f>
        <v>Eind schaal/zwaarte</v>
      </c>
      <c r="Q123" s="223"/>
      <c r="S123" s="128" t="str">
        <f>C123</f>
        <v>Juridisch</v>
      </c>
      <c r="T123" s="222" t="str">
        <f>L123</f>
        <v>Start schaal/zwaarte</v>
      </c>
      <c r="U123" s="223"/>
      <c r="V123" s="222" t="str">
        <f>N123</f>
        <v>Midden schaal/zwaarte</v>
      </c>
      <c r="W123" s="223"/>
      <c r="X123" s="222" t="str">
        <f>P123</f>
        <v>Eind schaal/zwaarte</v>
      </c>
      <c r="Y123" s="223"/>
    </row>
    <row r="124" spans="2:25" s="120" customFormat="1" ht="26.1" customHeight="1">
      <c r="B124" s="117"/>
      <c r="C124" s="160" t="s">
        <v>88</v>
      </c>
      <c r="D124" s="118">
        <v>53</v>
      </c>
      <c r="E124" s="118">
        <v>58.5</v>
      </c>
      <c r="F124" s="118">
        <v>60</v>
      </c>
      <c r="G124" s="118">
        <v>65.5</v>
      </c>
      <c r="H124" s="118">
        <v>67</v>
      </c>
      <c r="I124" s="118">
        <v>72.5</v>
      </c>
      <c r="J124" s="117"/>
      <c r="K124" s="160" t="str">
        <f t="shared" ref="K124:K134" si="99">C124</f>
        <v>Salarisschaal (zwaarte Opdracht) 8</v>
      </c>
      <c r="L124" s="119">
        <f>'3. Invulblad Doelpercentage'!G13</f>
        <v>0</v>
      </c>
      <c r="M124" s="119">
        <f>L124</f>
        <v>0</v>
      </c>
      <c r="N124" s="119">
        <f>M124</f>
        <v>0</v>
      </c>
      <c r="O124" s="119">
        <f>N124</f>
        <v>0</v>
      </c>
      <c r="P124" s="119">
        <f>O124</f>
        <v>0</v>
      </c>
      <c r="Q124" s="119">
        <f>P124</f>
        <v>0</v>
      </c>
      <c r="S124" s="185" t="str">
        <f t="shared" ref="S124:S134" si="100">C124</f>
        <v>Salarisschaal (zwaarte Opdracht) 8</v>
      </c>
      <c r="T124" s="121">
        <f t="shared" ref="T124:T134" si="101">D124*(100%+L124)</f>
        <v>53</v>
      </c>
      <c r="U124" s="121">
        <f t="shared" ref="U124:U134" si="102">E124*(100%+M124)</f>
        <v>58.5</v>
      </c>
      <c r="V124" s="121">
        <f t="shared" ref="V124:V134" si="103">F124*(100%+N124)</f>
        <v>60</v>
      </c>
      <c r="W124" s="121">
        <f t="shared" ref="W124:W134" si="104">G124*(100%+O124)</f>
        <v>65.5</v>
      </c>
      <c r="X124" s="121">
        <f t="shared" ref="X124:X134" si="105">H124*(100%+P124)</f>
        <v>67</v>
      </c>
      <c r="Y124" s="121">
        <f t="shared" ref="Y124:Y134" si="106">I124*(100%+Q124)</f>
        <v>72.5</v>
      </c>
    </row>
    <row r="125" spans="2:25" s="120" customFormat="1" ht="26.1" customHeight="1">
      <c r="B125" s="117"/>
      <c r="C125" s="160" t="s">
        <v>89</v>
      </c>
      <c r="D125" s="121">
        <v>59.25</v>
      </c>
      <c r="E125" s="121">
        <v>65.5</v>
      </c>
      <c r="F125" s="121">
        <v>67.25</v>
      </c>
      <c r="G125" s="121">
        <v>73.5</v>
      </c>
      <c r="H125" s="121">
        <v>75.25</v>
      </c>
      <c r="I125" s="121">
        <v>81.75</v>
      </c>
      <c r="J125" s="117"/>
      <c r="K125" s="160" t="str">
        <f t="shared" si="99"/>
        <v>Salarisschaal (zwaarte Opdracht) 9</v>
      </c>
      <c r="L125" s="119">
        <f t="shared" ref="L125:Q125" si="107">L124</f>
        <v>0</v>
      </c>
      <c r="M125" s="119">
        <f t="shared" si="107"/>
        <v>0</v>
      </c>
      <c r="N125" s="119">
        <f t="shared" si="107"/>
        <v>0</v>
      </c>
      <c r="O125" s="119">
        <f t="shared" si="107"/>
        <v>0</v>
      </c>
      <c r="P125" s="119">
        <f t="shared" si="107"/>
        <v>0</v>
      </c>
      <c r="Q125" s="119">
        <f t="shared" si="107"/>
        <v>0</v>
      </c>
      <c r="S125" s="185" t="str">
        <f t="shared" si="100"/>
        <v>Salarisschaal (zwaarte Opdracht) 9</v>
      </c>
      <c r="T125" s="121">
        <f t="shared" si="101"/>
        <v>59.25</v>
      </c>
      <c r="U125" s="121">
        <f t="shared" si="102"/>
        <v>65.5</v>
      </c>
      <c r="V125" s="121">
        <f t="shared" si="103"/>
        <v>67.25</v>
      </c>
      <c r="W125" s="121">
        <f t="shared" si="104"/>
        <v>73.5</v>
      </c>
      <c r="X125" s="121">
        <f t="shared" si="105"/>
        <v>75.25</v>
      </c>
      <c r="Y125" s="121">
        <f t="shared" si="106"/>
        <v>81.75</v>
      </c>
    </row>
    <row r="126" spans="2:25" s="120" customFormat="1" ht="26.1" customHeight="1">
      <c r="B126" s="117"/>
      <c r="C126" s="160" t="s">
        <v>90</v>
      </c>
      <c r="D126" s="118">
        <v>65</v>
      </c>
      <c r="E126" s="118">
        <v>72.5</v>
      </c>
      <c r="F126" s="118">
        <v>74.5</v>
      </c>
      <c r="G126" s="118">
        <v>81.75</v>
      </c>
      <c r="H126" s="118">
        <v>84</v>
      </c>
      <c r="I126" s="118">
        <v>91.5</v>
      </c>
      <c r="J126" s="117"/>
      <c r="K126" s="160" t="str">
        <f t="shared" si="99"/>
        <v>Salarisschaal (zwaarte Opdracht) 10</v>
      </c>
      <c r="L126" s="119">
        <f t="shared" ref="L126:Q126" si="108">L125</f>
        <v>0</v>
      </c>
      <c r="M126" s="119">
        <f t="shared" si="108"/>
        <v>0</v>
      </c>
      <c r="N126" s="119">
        <f t="shared" si="108"/>
        <v>0</v>
      </c>
      <c r="O126" s="119">
        <f t="shared" si="108"/>
        <v>0</v>
      </c>
      <c r="P126" s="119">
        <f t="shared" si="108"/>
        <v>0</v>
      </c>
      <c r="Q126" s="119">
        <f t="shared" si="108"/>
        <v>0</v>
      </c>
      <c r="S126" s="185" t="str">
        <f t="shared" si="100"/>
        <v>Salarisschaal (zwaarte Opdracht) 10</v>
      </c>
      <c r="T126" s="121">
        <f t="shared" si="101"/>
        <v>65</v>
      </c>
      <c r="U126" s="121">
        <f t="shared" si="102"/>
        <v>72.5</v>
      </c>
      <c r="V126" s="121">
        <f t="shared" si="103"/>
        <v>74.5</v>
      </c>
      <c r="W126" s="121">
        <f t="shared" si="104"/>
        <v>81.75</v>
      </c>
      <c r="X126" s="121">
        <f t="shared" si="105"/>
        <v>84</v>
      </c>
      <c r="Y126" s="121">
        <f t="shared" si="106"/>
        <v>91.5</v>
      </c>
    </row>
    <row r="127" spans="2:25" s="120" customFormat="1" ht="26.1" customHeight="1">
      <c r="B127" s="117"/>
      <c r="C127" s="160" t="s">
        <v>91</v>
      </c>
      <c r="D127" s="121">
        <v>77.5</v>
      </c>
      <c r="E127" s="121">
        <v>85.25</v>
      </c>
      <c r="F127" s="121">
        <v>87.75</v>
      </c>
      <c r="G127" s="121">
        <v>95.5</v>
      </c>
      <c r="H127" s="121">
        <v>98.25</v>
      </c>
      <c r="I127" s="121">
        <v>106</v>
      </c>
      <c r="J127" s="117"/>
      <c r="K127" s="160" t="str">
        <f t="shared" si="99"/>
        <v>Salarisschaal (zwaarte Opdracht) 11</v>
      </c>
      <c r="L127" s="119">
        <f t="shared" ref="L127:Q127" si="109">L126</f>
        <v>0</v>
      </c>
      <c r="M127" s="119">
        <f t="shared" si="109"/>
        <v>0</v>
      </c>
      <c r="N127" s="119">
        <f t="shared" si="109"/>
        <v>0</v>
      </c>
      <c r="O127" s="119">
        <f t="shared" si="109"/>
        <v>0</v>
      </c>
      <c r="P127" s="119">
        <f t="shared" si="109"/>
        <v>0</v>
      </c>
      <c r="Q127" s="119">
        <f t="shared" si="109"/>
        <v>0</v>
      </c>
      <c r="S127" s="185" t="str">
        <f t="shared" si="100"/>
        <v>Salarisschaal (zwaarte Opdracht) 11</v>
      </c>
      <c r="T127" s="121">
        <f t="shared" si="101"/>
        <v>77.5</v>
      </c>
      <c r="U127" s="121">
        <f t="shared" si="102"/>
        <v>85.25</v>
      </c>
      <c r="V127" s="121">
        <f t="shared" si="103"/>
        <v>87.75</v>
      </c>
      <c r="W127" s="121">
        <f t="shared" si="104"/>
        <v>95.5</v>
      </c>
      <c r="X127" s="121">
        <f t="shared" si="105"/>
        <v>98.25</v>
      </c>
      <c r="Y127" s="121">
        <f t="shared" si="106"/>
        <v>106</v>
      </c>
    </row>
    <row r="128" spans="2:25" s="120" customFormat="1" ht="26.1" customHeight="1">
      <c r="B128" s="117"/>
      <c r="C128" s="160" t="s">
        <v>92</v>
      </c>
      <c r="D128" s="118">
        <v>89.75</v>
      </c>
      <c r="E128" s="118">
        <v>97.75</v>
      </c>
      <c r="F128" s="118">
        <v>100.25</v>
      </c>
      <c r="G128" s="118">
        <v>107.5</v>
      </c>
      <c r="H128" s="118">
        <v>110.5</v>
      </c>
      <c r="I128" s="118">
        <v>117.25</v>
      </c>
      <c r="J128" s="117"/>
      <c r="K128" s="160" t="str">
        <f t="shared" si="99"/>
        <v>Salarisschaal (zwaarte Opdracht) 12</v>
      </c>
      <c r="L128" s="119">
        <f t="shared" ref="L128:Q128" si="110">L127</f>
        <v>0</v>
      </c>
      <c r="M128" s="119">
        <f t="shared" si="110"/>
        <v>0</v>
      </c>
      <c r="N128" s="119">
        <f t="shared" si="110"/>
        <v>0</v>
      </c>
      <c r="O128" s="119">
        <f t="shared" si="110"/>
        <v>0</v>
      </c>
      <c r="P128" s="119">
        <f t="shared" si="110"/>
        <v>0</v>
      </c>
      <c r="Q128" s="119">
        <f t="shared" si="110"/>
        <v>0</v>
      </c>
      <c r="S128" s="185" t="str">
        <f t="shared" si="100"/>
        <v>Salarisschaal (zwaarte Opdracht) 12</v>
      </c>
      <c r="T128" s="121">
        <f t="shared" si="101"/>
        <v>89.75</v>
      </c>
      <c r="U128" s="121">
        <f t="shared" si="102"/>
        <v>97.75</v>
      </c>
      <c r="V128" s="121">
        <f t="shared" si="103"/>
        <v>100.25</v>
      </c>
      <c r="W128" s="121">
        <f t="shared" si="104"/>
        <v>107.5</v>
      </c>
      <c r="X128" s="121">
        <f t="shared" si="105"/>
        <v>110.5</v>
      </c>
      <c r="Y128" s="121">
        <f t="shared" si="106"/>
        <v>117.25</v>
      </c>
    </row>
    <row r="129" spans="2:25" s="120" customFormat="1" ht="26.1" customHeight="1">
      <c r="B129" s="117"/>
      <c r="C129" s="160" t="s">
        <v>93</v>
      </c>
      <c r="D129" s="121">
        <v>98.75</v>
      </c>
      <c r="E129" s="121">
        <v>106.25</v>
      </c>
      <c r="F129" s="121">
        <v>109</v>
      </c>
      <c r="G129" s="121">
        <v>115.75</v>
      </c>
      <c r="H129" s="121">
        <v>118.75</v>
      </c>
      <c r="I129" s="121">
        <v>125.5</v>
      </c>
      <c r="J129" s="117"/>
      <c r="K129" s="160" t="str">
        <f t="shared" si="99"/>
        <v>Salarisschaal (zwaarte Opdracht) 13</v>
      </c>
      <c r="L129" s="119">
        <f t="shared" ref="L129:Q129" si="111">L128</f>
        <v>0</v>
      </c>
      <c r="M129" s="119">
        <f t="shared" si="111"/>
        <v>0</v>
      </c>
      <c r="N129" s="119">
        <f t="shared" si="111"/>
        <v>0</v>
      </c>
      <c r="O129" s="119">
        <f t="shared" si="111"/>
        <v>0</v>
      </c>
      <c r="P129" s="119">
        <f t="shared" si="111"/>
        <v>0</v>
      </c>
      <c r="Q129" s="119">
        <f t="shared" si="111"/>
        <v>0</v>
      </c>
      <c r="S129" s="185" t="str">
        <f t="shared" si="100"/>
        <v>Salarisschaal (zwaarte Opdracht) 13</v>
      </c>
      <c r="T129" s="121">
        <f t="shared" si="101"/>
        <v>98.75</v>
      </c>
      <c r="U129" s="121">
        <f t="shared" si="102"/>
        <v>106.25</v>
      </c>
      <c r="V129" s="121">
        <f t="shared" si="103"/>
        <v>109</v>
      </c>
      <c r="W129" s="121">
        <f t="shared" si="104"/>
        <v>115.75</v>
      </c>
      <c r="X129" s="121">
        <f t="shared" si="105"/>
        <v>118.75</v>
      </c>
      <c r="Y129" s="121">
        <f t="shared" si="106"/>
        <v>125.5</v>
      </c>
    </row>
    <row r="130" spans="2:25" s="120" customFormat="1" ht="26.1" customHeight="1">
      <c r="B130" s="117"/>
      <c r="C130" s="160" t="s">
        <v>94</v>
      </c>
      <c r="D130" s="118">
        <v>104.75</v>
      </c>
      <c r="E130" s="118">
        <v>113</v>
      </c>
      <c r="F130" s="118">
        <v>115.75</v>
      </c>
      <c r="G130" s="118">
        <v>124</v>
      </c>
      <c r="H130" s="118">
        <v>127.25</v>
      </c>
      <c r="I130" s="118">
        <v>135.5</v>
      </c>
      <c r="J130" s="117"/>
      <c r="K130" s="160" t="str">
        <f t="shared" si="99"/>
        <v>Salarisschaal (zwaarte Opdracht) 14</v>
      </c>
      <c r="L130" s="119">
        <f t="shared" ref="L130:Q130" si="112">L129</f>
        <v>0</v>
      </c>
      <c r="M130" s="119">
        <f t="shared" si="112"/>
        <v>0</v>
      </c>
      <c r="N130" s="119">
        <f t="shared" si="112"/>
        <v>0</v>
      </c>
      <c r="O130" s="119">
        <f t="shared" si="112"/>
        <v>0</v>
      </c>
      <c r="P130" s="119">
        <f t="shared" si="112"/>
        <v>0</v>
      </c>
      <c r="Q130" s="119">
        <f t="shared" si="112"/>
        <v>0</v>
      </c>
      <c r="S130" s="185" t="str">
        <f t="shared" si="100"/>
        <v>Salarisschaal (zwaarte Opdracht) 14</v>
      </c>
      <c r="T130" s="121">
        <f t="shared" si="101"/>
        <v>104.75</v>
      </c>
      <c r="U130" s="121">
        <f t="shared" si="102"/>
        <v>113</v>
      </c>
      <c r="V130" s="121">
        <f t="shared" si="103"/>
        <v>115.75</v>
      </c>
      <c r="W130" s="121">
        <f t="shared" si="104"/>
        <v>124</v>
      </c>
      <c r="X130" s="121">
        <f t="shared" si="105"/>
        <v>127.25</v>
      </c>
      <c r="Y130" s="121">
        <f t="shared" si="106"/>
        <v>135.5</v>
      </c>
    </row>
    <row r="131" spans="2:25" s="120" customFormat="1" ht="26.1" customHeight="1">
      <c r="B131" s="117"/>
      <c r="C131" s="160" t="s">
        <v>95</v>
      </c>
      <c r="D131" s="121">
        <v>112</v>
      </c>
      <c r="E131" s="121">
        <v>121.5</v>
      </c>
      <c r="F131" s="121">
        <v>124.75</v>
      </c>
      <c r="G131" s="121">
        <v>134</v>
      </c>
      <c r="H131" s="121">
        <v>137.5</v>
      </c>
      <c r="I131" s="121">
        <v>147</v>
      </c>
      <c r="J131" s="117"/>
      <c r="K131" s="160" t="str">
        <f t="shared" si="99"/>
        <v>Salarisschaal (zwaarte Opdracht) 15</v>
      </c>
      <c r="L131" s="119">
        <f t="shared" ref="L131:Q131" si="113">L130</f>
        <v>0</v>
      </c>
      <c r="M131" s="119">
        <f t="shared" si="113"/>
        <v>0</v>
      </c>
      <c r="N131" s="119">
        <f t="shared" si="113"/>
        <v>0</v>
      </c>
      <c r="O131" s="119">
        <f t="shared" si="113"/>
        <v>0</v>
      </c>
      <c r="P131" s="119">
        <f t="shared" si="113"/>
        <v>0</v>
      </c>
      <c r="Q131" s="119">
        <f t="shared" si="113"/>
        <v>0</v>
      </c>
      <c r="S131" s="185" t="str">
        <f t="shared" si="100"/>
        <v>Salarisschaal (zwaarte Opdracht) 15</v>
      </c>
      <c r="T131" s="121">
        <f t="shared" si="101"/>
        <v>112</v>
      </c>
      <c r="U131" s="121">
        <f t="shared" si="102"/>
        <v>121.5</v>
      </c>
      <c r="V131" s="121">
        <f t="shared" si="103"/>
        <v>124.75</v>
      </c>
      <c r="W131" s="121">
        <f t="shared" si="104"/>
        <v>134</v>
      </c>
      <c r="X131" s="121">
        <f t="shared" si="105"/>
        <v>137.5</v>
      </c>
      <c r="Y131" s="121">
        <f t="shared" si="106"/>
        <v>147</v>
      </c>
    </row>
    <row r="132" spans="2:25" s="120" customFormat="1" ht="26.1" customHeight="1">
      <c r="B132" s="117"/>
      <c r="C132" s="160" t="s">
        <v>96</v>
      </c>
      <c r="D132" s="121">
        <v>119</v>
      </c>
      <c r="E132" s="121">
        <v>129.75</v>
      </c>
      <c r="F132" s="121">
        <v>133.25</v>
      </c>
      <c r="G132" s="121">
        <v>144.25</v>
      </c>
      <c r="H132" s="121">
        <v>148</v>
      </c>
      <c r="I132" s="121">
        <v>159</v>
      </c>
      <c r="J132" s="117"/>
      <c r="K132" s="160" t="str">
        <f t="shared" si="99"/>
        <v>Salarisschaal (zwaarte Opdracht) 16</v>
      </c>
      <c r="L132" s="119">
        <f t="shared" ref="L132:Q132" si="114">L131</f>
        <v>0</v>
      </c>
      <c r="M132" s="119">
        <f t="shared" si="114"/>
        <v>0</v>
      </c>
      <c r="N132" s="119">
        <f t="shared" si="114"/>
        <v>0</v>
      </c>
      <c r="O132" s="119">
        <f t="shared" si="114"/>
        <v>0</v>
      </c>
      <c r="P132" s="119">
        <f t="shared" si="114"/>
        <v>0</v>
      </c>
      <c r="Q132" s="119">
        <f t="shared" si="114"/>
        <v>0</v>
      </c>
      <c r="S132" s="185" t="str">
        <f t="shared" si="100"/>
        <v>Salarisschaal (zwaarte Opdracht) 16</v>
      </c>
      <c r="T132" s="121">
        <f t="shared" si="101"/>
        <v>119</v>
      </c>
      <c r="U132" s="121">
        <f t="shared" si="102"/>
        <v>129.75</v>
      </c>
      <c r="V132" s="121">
        <f t="shared" si="103"/>
        <v>133.25</v>
      </c>
      <c r="W132" s="121">
        <f t="shared" si="104"/>
        <v>144.25</v>
      </c>
      <c r="X132" s="121">
        <f t="shared" si="105"/>
        <v>148</v>
      </c>
      <c r="Y132" s="121">
        <f t="shared" si="106"/>
        <v>159</v>
      </c>
    </row>
    <row r="133" spans="2:25" s="120" customFormat="1" ht="26.1" customHeight="1">
      <c r="B133" s="117"/>
      <c r="C133" s="160" t="s">
        <v>97</v>
      </c>
      <c r="D133" s="121">
        <v>128.25</v>
      </c>
      <c r="E133" s="121">
        <v>140.25</v>
      </c>
      <c r="F133" s="121">
        <v>143.75</v>
      </c>
      <c r="G133" s="121">
        <v>155.5</v>
      </c>
      <c r="H133" s="121">
        <v>159.5</v>
      </c>
      <c r="I133" s="121">
        <v>171.25</v>
      </c>
      <c r="J133" s="117"/>
      <c r="K133" s="160" t="str">
        <f t="shared" si="99"/>
        <v>Salarisschaal (zwaarte Opdracht) 17</v>
      </c>
      <c r="L133" s="119">
        <f t="shared" ref="L133:Q133" si="115">L132</f>
        <v>0</v>
      </c>
      <c r="M133" s="119">
        <f t="shared" si="115"/>
        <v>0</v>
      </c>
      <c r="N133" s="119">
        <f t="shared" si="115"/>
        <v>0</v>
      </c>
      <c r="O133" s="119">
        <f t="shared" si="115"/>
        <v>0</v>
      </c>
      <c r="P133" s="119">
        <f t="shared" si="115"/>
        <v>0</v>
      </c>
      <c r="Q133" s="119">
        <f t="shared" si="115"/>
        <v>0</v>
      </c>
      <c r="S133" s="185" t="str">
        <f t="shared" si="100"/>
        <v>Salarisschaal (zwaarte Opdracht) 17</v>
      </c>
      <c r="T133" s="121">
        <f t="shared" si="101"/>
        <v>128.25</v>
      </c>
      <c r="U133" s="121">
        <f t="shared" si="102"/>
        <v>140.25</v>
      </c>
      <c r="V133" s="121">
        <f t="shared" si="103"/>
        <v>143.75</v>
      </c>
      <c r="W133" s="121">
        <f t="shared" si="104"/>
        <v>155.5</v>
      </c>
      <c r="X133" s="121">
        <f t="shared" si="105"/>
        <v>159.5</v>
      </c>
      <c r="Y133" s="121">
        <f t="shared" si="106"/>
        <v>171.25</v>
      </c>
    </row>
    <row r="134" spans="2:25" s="120" customFormat="1" ht="26.1" customHeight="1">
      <c r="B134" s="117"/>
      <c r="C134" s="160" t="s">
        <v>98</v>
      </c>
      <c r="D134" s="121">
        <v>138.25</v>
      </c>
      <c r="E134" s="121">
        <v>151</v>
      </c>
      <c r="F134" s="121">
        <v>154.75</v>
      </c>
      <c r="G134" s="121">
        <v>167.5</v>
      </c>
      <c r="H134" s="121">
        <v>171.5</v>
      </c>
      <c r="I134" s="121">
        <v>182.5</v>
      </c>
      <c r="J134" s="117"/>
      <c r="K134" s="160" t="str">
        <f t="shared" si="99"/>
        <v>Salarisschaal (zwaarte Opdracht) 18</v>
      </c>
      <c r="L134" s="119">
        <f t="shared" ref="L134:Q134" si="116">L133</f>
        <v>0</v>
      </c>
      <c r="M134" s="119">
        <f t="shared" si="116"/>
        <v>0</v>
      </c>
      <c r="N134" s="119">
        <f t="shared" si="116"/>
        <v>0</v>
      </c>
      <c r="O134" s="119">
        <f t="shared" si="116"/>
        <v>0</v>
      </c>
      <c r="P134" s="119">
        <f t="shared" si="116"/>
        <v>0</v>
      </c>
      <c r="Q134" s="119">
        <f t="shared" si="116"/>
        <v>0</v>
      </c>
      <c r="S134" s="185" t="str">
        <f t="shared" si="100"/>
        <v>Salarisschaal (zwaarte Opdracht) 18</v>
      </c>
      <c r="T134" s="121">
        <f t="shared" si="101"/>
        <v>138.25</v>
      </c>
      <c r="U134" s="121">
        <f t="shared" si="102"/>
        <v>151</v>
      </c>
      <c r="V134" s="121">
        <f t="shared" si="103"/>
        <v>154.75</v>
      </c>
      <c r="W134" s="121">
        <f t="shared" si="104"/>
        <v>167.5</v>
      </c>
      <c r="X134" s="121">
        <f t="shared" si="105"/>
        <v>171.5</v>
      </c>
      <c r="Y134" s="121">
        <f t="shared" si="106"/>
        <v>182.5</v>
      </c>
    </row>
    <row r="135" spans="2:25" s="120" customFormat="1" ht="27" customHeight="1">
      <c r="B135" s="117"/>
      <c r="C135" s="196"/>
      <c r="D135" s="194"/>
      <c r="E135" s="194"/>
      <c r="F135" s="194"/>
      <c r="G135" s="194"/>
      <c r="H135" s="194"/>
      <c r="I135" s="194"/>
      <c r="J135" s="117"/>
      <c r="K135" s="196"/>
      <c r="L135" s="197"/>
      <c r="M135" s="197"/>
      <c r="N135" s="197"/>
      <c r="O135" s="197"/>
      <c r="P135" s="197"/>
      <c r="Q135" s="197"/>
      <c r="S135" s="196"/>
      <c r="T135" s="194"/>
      <c r="U135" s="194"/>
      <c r="V135" s="194"/>
      <c r="W135" s="194"/>
      <c r="X135" s="194"/>
      <c r="Y135" s="194"/>
    </row>
    <row r="136" spans="2:25" s="120" customFormat="1" ht="30.9" hidden="1" customHeight="1">
      <c r="B136" s="117"/>
      <c r="C136" s="196"/>
      <c r="D136" s="194"/>
      <c r="E136" s="194"/>
      <c r="F136" s="194"/>
      <c r="G136" s="194"/>
      <c r="H136" s="194"/>
      <c r="I136" s="194"/>
      <c r="J136" s="117"/>
      <c r="K136" s="196"/>
      <c r="L136" s="197"/>
      <c r="M136" s="197"/>
      <c r="N136" s="197"/>
      <c r="O136" s="197"/>
      <c r="P136" s="197"/>
      <c r="Q136" s="197"/>
      <c r="S136" s="196"/>
      <c r="T136" s="194"/>
      <c r="U136" s="194"/>
      <c r="V136" s="194"/>
      <c r="W136" s="194"/>
      <c r="X136" s="194"/>
      <c r="Y136" s="194"/>
    </row>
    <row r="137" spans="2:25" s="120" customFormat="1" ht="30.9" hidden="1" customHeight="1">
      <c r="B137" s="117"/>
      <c r="C137" s="193"/>
      <c r="D137" s="194"/>
      <c r="E137" s="194"/>
      <c r="F137" s="194"/>
      <c r="G137" s="194"/>
      <c r="H137" s="194"/>
      <c r="I137" s="194"/>
      <c r="J137" s="117"/>
      <c r="K137" s="193"/>
      <c r="L137" s="195"/>
      <c r="M137" s="195"/>
      <c r="N137" s="195"/>
      <c r="O137" s="195"/>
      <c r="P137" s="195"/>
      <c r="Q137" s="195"/>
      <c r="S137" s="196"/>
      <c r="T137" s="194"/>
      <c r="U137" s="194"/>
      <c r="V137" s="194"/>
      <c r="W137" s="194"/>
      <c r="X137" s="194"/>
      <c r="Y137" s="194"/>
    </row>
    <row r="138" spans="2:25" s="120" customFormat="1" ht="30.9" hidden="1" customHeight="1">
      <c r="B138" s="117"/>
      <c r="C138" s="193"/>
      <c r="D138" s="194"/>
      <c r="E138" s="194"/>
      <c r="F138" s="194"/>
      <c r="G138" s="194"/>
      <c r="H138" s="194"/>
      <c r="I138" s="194"/>
      <c r="J138" s="117"/>
      <c r="K138" s="193"/>
      <c r="L138" s="195"/>
      <c r="M138" s="195"/>
      <c r="N138" s="195"/>
      <c r="O138" s="195"/>
      <c r="P138" s="195"/>
      <c r="Q138" s="195"/>
      <c r="S138" s="196"/>
      <c r="T138" s="194"/>
      <c r="U138" s="194"/>
      <c r="V138" s="194"/>
      <c r="W138" s="194"/>
      <c r="X138" s="194"/>
      <c r="Y138" s="194"/>
    </row>
    <row r="139" spans="2:25" s="120" customFormat="1" ht="30.9" hidden="1" customHeight="1">
      <c r="B139" s="117"/>
      <c r="C139" s="117"/>
      <c r="D139" s="117"/>
      <c r="E139" s="117"/>
      <c r="F139" s="117"/>
      <c r="G139" s="117"/>
      <c r="H139" s="117"/>
      <c r="I139" s="117"/>
      <c r="J139" s="117"/>
      <c r="K139" s="117"/>
      <c r="L139" s="117"/>
    </row>
    <row r="140" spans="2:25" s="120" customFormat="1" ht="34.65" customHeight="1">
      <c r="B140" s="117"/>
      <c r="C140" s="224" t="s">
        <v>82</v>
      </c>
      <c r="D140" s="225"/>
      <c r="E140" s="225"/>
      <c r="F140" s="225"/>
      <c r="G140" s="225"/>
      <c r="H140" s="225"/>
      <c r="I140" s="226"/>
      <c r="J140" s="117"/>
      <c r="K140" s="224" t="s">
        <v>83</v>
      </c>
      <c r="L140" s="225"/>
      <c r="M140" s="225"/>
      <c r="N140" s="225"/>
      <c r="O140" s="225"/>
      <c r="P140" s="225"/>
      <c r="Q140" s="226"/>
      <c r="S140" s="224" t="s">
        <v>84</v>
      </c>
      <c r="T140" s="225"/>
      <c r="U140" s="225"/>
      <c r="V140" s="225"/>
      <c r="W140" s="225"/>
      <c r="X140" s="225"/>
      <c r="Y140" s="226"/>
    </row>
    <row r="141" spans="2:25" s="116" customFormat="1" ht="33.6" customHeight="1">
      <c r="B141" s="115"/>
      <c r="C141" s="128" t="str">
        <f>'3. Invulblad Doelpercentage'!C14</f>
        <v>Logistiek</v>
      </c>
      <c r="D141" s="222" t="s">
        <v>85</v>
      </c>
      <c r="E141" s="223"/>
      <c r="F141" s="222" t="s">
        <v>86</v>
      </c>
      <c r="G141" s="223"/>
      <c r="H141" s="222" t="s">
        <v>87</v>
      </c>
      <c r="I141" s="223"/>
      <c r="J141" s="115"/>
      <c r="K141" s="128" t="str">
        <f>C141</f>
        <v>Logistiek</v>
      </c>
      <c r="L141" s="222" t="str">
        <f>D141</f>
        <v>Start schaal/zwaarte</v>
      </c>
      <c r="M141" s="223"/>
      <c r="N141" s="222" t="str">
        <f>F141</f>
        <v>Midden schaal/zwaarte</v>
      </c>
      <c r="O141" s="223"/>
      <c r="P141" s="222" t="str">
        <f>H141</f>
        <v>Eind schaal/zwaarte</v>
      </c>
      <c r="Q141" s="223"/>
      <c r="S141" s="128" t="str">
        <f>C141</f>
        <v>Logistiek</v>
      </c>
      <c r="T141" s="222" t="str">
        <f>L141</f>
        <v>Start schaal/zwaarte</v>
      </c>
      <c r="U141" s="223"/>
      <c r="V141" s="222" t="str">
        <f>N141</f>
        <v>Midden schaal/zwaarte</v>
      </c>
      <c r="W141" s="223"/>
      <c r="X141" s="222" t="str">
        <f>P141</f>
        <v>Eind schaal/zwaarte</v>
      </c>
      <c r="Y141" s="223"/>
    </row>
    <row r="142" spans="2:25" s="120" customFormat="1" ht="26.1" customHeight="1">
      <c r="B142" s="117"/>
      <c r="C142" s="160" t="s">
        <v>88</v>
      </c>
      <c r="D142" s="118">
        <v>38.5</v>
      </c>
      <c r="E142" s="118">
        <v>44</v>
      </c>
      <c r="F142" s="118">
        <v>43.75</v>
      </c>
      <c r="G142" s="118">
        <v>49.25</v>
      </c>
      <c r="H142" s="118">
        <v>49</v>
      </c>
      <c r="I142" s="118">
        <v>54.5</v>
      </c>
      <c r="J142" s="117"/>
      <c r="K142" s="160" t="str">
        <f t="shared" ref="K142:K152" si="117">C142</f>
        <v>Salarisschaal (zwaarte Opdracht) 8</v>
      </c>
      <c r="L142" s="119">
        <f>'3. Invulblad Doelpercentage'!G14</f>
        <v>0</v>
      </c>
      <c r="M142" s="119">
        <f>L142</f>
        <v>0</v>
      </c>
      <c r="N142" s="119">
        <f>M142</f>
        <v>0</v>
      </c>
      <c r="O142" s="119">
        <f>N142</f>
        <v>0</v>
      </c>
      <c r="P142" s="119">
        <f>O142</f>
        <v>0</v>
      </c>
      <c r="Q142" s="119">
        <f>P142</f>
        <v>0</v>
      </c>
      <c r="S142" s="185" t="str">
        <f t="shared" ref="S142:S152" si="118">C142</f>
        <v>Salarisschaal (zwaarte Opdracht) 8</v>
      </c>
      <c r="T142" s="121">
        <f t="shared" ref="T142:T152" si="119">D142*(100%+L142)</f>
        <v>38.5</v>
      </c>
      <c r="U142" s="121">
        <f t="shared" ref="U142:U152" si="120">E142*(100%+M142)</f>
        <v>44</v>
      </c>
      <c r="V142" s="121">
        <f t="shared" ref="V142:V152" si="121">F142*(100%+N142)</f>
        <v>43.75</v>
      </c>
      <c r="W142" s="121">
        <f t="shared" ref="W142:W152" si="122">G142*(100%+O142)</f>
        <v>49.25</v>
      </c>
      <c r="X142" s="121">
        <f t="shared" ref="X142:X152" si="123">H142*(100%+P142)</f>
        <v>49</v>
      </c>
      <c r="Y142" s="121">
        <f t="shared" ref="Y142:Y152" si="124">I142*(100%+Q142)</f>
        <v>54.5</v>
      </c>
    </row>
    <row r="143" spans="2:25" s="120" customFormat="1" ht="26.1" customHeight="1">
      <c r="B143" s="117"/>
      <c r="C143" s="160" t="s">
        <v>89</v>
      </c>
      <c r="D143" s="121">
        <v>42.5</v>
      </c>
      <c r="E143" s="121">
        <v>48.75</v>
      </c>
      <c r="F143" s="121">
        <v>48.5</v>
      </c>
      <c r="G143" s="121">
        <v>55</v>
      </c>
      <c r="H143" s="121">
        <v>54.75</v>
      </c>
      <c r="I143" s="121">
        <v>61</v>
      </c>
      <c r="J143" s="117"/>
      <c r="K143" s="160" t="str">
        <f t="shared" si="117"/>
        <v>Salarisschaal (zwaarte Opdracht) 9</v>
      </c>
      <c r="L143" s="119">
        <f t="shared" ref="L143:Q143" si="125">L142</f>
        <v>0</v>
      </c>
      <c r="M143" s="119">
        <f t="shared" si="125"/>
        <v>0</v>
      </c>
      <c r="N143" s="119">
        <f t="shared" si="125"/>
        <v>0</v>
      </c>
      <c r="O143" s="119">
        <f t="shared" si="125"/>
        <v>0</v>
      </c>
      <c r="P143" s="119">
        <f t="shared" si="125"/>
        <v>0</v>
      </c>
      <c r="Q143" s="119">
        <f t="shared" si="125"/>
        <v>0</v>
      </c>
      <c r="S143" s="185" t="str">
        <f t="shared" si="118"/>
        <v>Salarisschaal (zwaarte Opdracht) 9</v>
      </c>
      <c r="T143" s="121">
        <f t="shared" si="119"/>
        <v>42.5</v>
      </c>
      <c r="U143" s="121">
        <f t="shared" si="120"/>
        <v>48.75</v>
      </c>
      <c r="V143" s="121">
        <f t="shared" si="121"/>
        <v>48.5</v>
      </c>
      <c r="W143" s="121">
        <f t="shared" si="122"/>
        <v>55</v>
      </c>
      <c r="X143" s="121">
        <f t="shared" si="123"/>
        <v>54.75</v>
      </c>
      <c r="Y143" s="121">
        <f t="shared" si="124"/>
        <v>61</v>
      </c>
    </row>
    <row r="144" spans="2:25" s="120" customFormat="1" ht="26.1" customHeight="1">
      <c r="B144" s="117"/>
      <c r="C144" s="160" t="s">
        <v>90</v>
      </c>
      <c r="D144" s="118">
        <v>45.5</v>
      </c>
      <c r="E144" s="118">
        <v>53</v>
      </c>
      <c r="F144" s="118">
        <v>52.75</v>
      </c>
      <c r="G144" s="118">
        <v>60.25</v>
      </c>
      <c r="H144" s="118">
        <v>60</v>
      </c>
      <c r="I144" s="118">
        <v>67.5</v>
      </c>
      <c r="J144" s="117"/>
      <c r="K144" s="160" t="str">
        <f t="shared" si="117"/>
        <v>Salarisschaal (zwaarte Opdracht) 10</v>
      </c>
      <c r="L144" s="119">
        <f t="shared" ref="L144:Q144" si="126">L143</f>
        <v>0</v>
      </c>
      <c r="M144" s="119">
        <f t="shared" si="126"/>
        <v>0</v>
      </c>
      <c r="N144" s="119">
        <f t="shared" si="126"/>
        <v>0</v>
      </c>
      <c r="O144" s="119">
        <f t="shared" si="126"/>
        <v>0</v>
      </c>
      <c r="P144" s="119">
        <f t="shared" si="126"/>
        <v>0</v>
      </c>
      <c r="Q144" s="119">
        <f t="shared" si="126"/>
        <v>0</v>
      </c>
      <c r="S144" s="185" t="str">
        <f t="shared" si="118"/>
        <v>Salarisschaal (zwaarte Opdracht) 10</v>
      </c>
      <c r="T144" s="121">
        <f t="shared" si="119"/>
        <v>45.5</v>
      </c>
      <c r="U144" s="121">
        <f t="shared" si="120"/>
        <v>53</v>
      </c>
      <c r="V144" s="121">
        <f t="shared" si="121"/>
        <v>52.75</v>
      </c>
      <c r="W144" s="121">
        <f t="shared" si="122"/>
        <v>60.25</v>
      </c>
      <c r="X144" s="121">
        <f t="shared" si="123"/>
        <v>60</v>
      </c>
      <c r="Y144" s="121">
        <f t="shared" si="124"/>
        <v>67.5</v>
      </c>
    </row>
    <row r="145" spans="2:25" s="120" customFormat="1" ht="26.1" customHeight="1">
      <c r="B145" s="117"/>
      <c r="C145" s="160" t="s">
        <v>91</v>
      </c>
      <c r="D145" s="121">
        <v>54.25</v>
      </c>
      <c r="E145" s="121">
        <v>62</v>
      </c>
      <c r="F145" s="121">
        <v>61.75</v>
      </c>
      <c r="G145" s="121">
        <v>69.75</v>
      </c>
      <c r="H145" s="121">
        <v>69.5</v>
      </c>
      <c r="I145" s="121">
        <v>77.25</v>
      </c>
      <c r="J145" s="117"/>
      <c r="K145" s="160" t="str">
        <f t="shared" si="117"/>
        <v>Salarisschaal (zwaarte Opdracht) 11</v>
      </c>
      <c r="L145" s="119">
        <f t="shared" ref="L145:Q145" si="127">L144</f>
        <v>0</v>
      </c>
      <c r="M145" s="119">
        <f t="shared" si="127"/>
        <v>0</v>
      </c>
      <c r="N145" s="119">
        <f t="shared" si="127"/>
        <v>0</v>
      </c>
      <c r="O145" s="119">
        <f t="shared" si="127"/>
        <v>0</v>
      </c>
      <c r="P145" s="119">
        <f t="shared" si="127"/>
        <v>0</v>
      </c>
      <c r="Q145" s="119">
        <f t="shared" si="127"/>
        <v>0</v>
      </c>
      <c r="S145" s="185" t="str">
        <f t="shared" si="118"/>
        <v>Salarisschaal (zwaarte Opdracht) 11</v>
      </c>
      <c r="T145" s="121">
        <f t="shared" si="119"/>
        <v>54.25</v>
      </c>
      <c r="U145" s="121">
        <f t="shared" si="120"/>
        <v>62</v>
      </c>
      <c r="V145" s="121">
        <f t="shared" si="121"/>
        <v>61.75</v>
      </c>
      <c r="W145" s="121">
        <f t="shared" si="122"/>
        <v>69.75</v>
      </c>
      <c r="X145" s="121">
        <f t="shared" si="123"/>
        <v>69.5</v>
      </c>
      <c r="Y145" s="121">
        <f t="shared" si="124"/>
        <v>77.25</v>
      </c>
    </row>
    <row r="146" spans="2:25" s="120" customFormat="1" ht="26.1" customHeight="1">
      <c r="B146" s="117"/>
      <c r="C146" s="160" t="s">
        <v>92</v>
      </c>
      <c r="D146" s="118">
        <v>64.5</v>
      </c>
      <c r="E146" s="118">
        <v>72.25</v>
      </c>
      <c r="F146" s="118">
        <v>72</v>
      </c>
      <c r="G146" s="118">
        <v>79.25</v>
      </c>
      <c r="H146" s="118">
        <v>79</v>
      </c>
      <c r="I146" s="118">
        <v>85.75</v>
      </c>
      <c r="J146" s="117"/>
      <c r="K146" s="160" t="str">
        <f t="shared" si="117"/>
        <v>Salarisschaal (zwaarte Opdracht) 12</v>
      </c>
      <c r="L146" s="119">
        <f t="shared" ref="L146:Q146" si="128">L145</f>
        <v>0</v>
      </c>
      <c r="M146" s="119">
        <f t="shared" si="128"/>
        <v>0</v>
      </c>
      <c r="N146" s="119">
        <f t="shared" si="128"/>
        <v>0</v>
      </c>
      <c r="O146" s="119">
        <f t="shared" si="128"/>
        <v>0</v>
      </c>
      <c r="P146" s="119">
        <f t="shared" si="128"/>
        <v>0</v>
      </c>
      <c r="Q146" s="119">
        <f t="shared" si="128"/>
        <v>0</v>
      </c>
      <c r="S146" s="185" t="str">
        <f t="shared" si="118"/>
        <v>Salarisschaal (zwaarte Opdracht) 12</v>
      </c>
      <c r="T146" s="121">
        <f t="shared" si="119"/>
        <v>64.5</v>
      </c>
      <c r="U146" s="121">
        <f t="shared" si="120"/>
        <v>72.25</v>
      </c>
      <c r="V146" s="121">
        <f t="shared" si="121"/>
        <v>72</v>
      </c>
      <c r="W146" s="121">
        <f t="shared" si="122"/>
        <v>79.25</v>
      </c>
      <c r="X146" s="121">
        <f t="shared" si="123"/>
        <v>79</v>
      </c>
      <c r="Y146" s="121">
        <f t="shared" si="124"/>
        <v>85.75</v>
      </c>
    </row>
    <row r="147" spans="2:25" s="120" customFormat="1" ht="26.1" customHeight="1">
      <c r="B147" s="117"/>
      <c r="C147" s="160" t="s">
        <v>93</v>
      </c>
      <c r="D147" s="121">
        <v>72</v>
      </c>
      <c r="E147" s="121">
        <v>79.25</v>
      </c>
      <c r="F147" s="121">
        <v>79</v>
      </c>
      <c r="G147" s="121">
        <v>85.75</v>
      </c>
      <c r="H147" s="121">
        <v>85.5</v>
      </c>
      <c r="I147" s="121">
        <v>92.25</v>
      </c>
      <c r="J147" s="117"/>
      <c r="K147" s="160" t="str">
        <f t="shared" si="117"/>
        <v>Salarisschaal (zwaarte Opdracht) 13</v>
      </c>
      <c r="L147" s="119">
        <f t="shared" ref="L147:Q147" si="129">L146</f>
        <v>0</v>
      </c>
      <c r="M147" s="119">
        <f t="shared" si="129"/>
        <v>0</v>
      </c>
      <c r="N147" s="119">
        <f t="shared" si="129"/>
        <v>0</v>
      </c>
      <c r="O147" s="119">
        <f t="shared" si="129"/>
        <v>0</v>
      </c>
      <c r="P147" s="119">
        <f t="shared" si="129"/>
        <v>0</v>
      </c>
      <c r="Q147" s="119">
        <f t="shared" si="129"/>
        <v>0</v>
      </c>
      <c r="S147" s="185" t="str">
        <f t="shared" si="118"/>
        <v>Salarisschaal (zwaarte Opdracht) 13</v>
      </c>
      <c r="T147" s="121">
        <f t="shared" si="119"/>
        <v>72</v>
      </c>
      <c r="U147" s="121">
        <f t="shared" si="120"/>
        <v>79.25</v>
      </c>
      <c r="V147" s="121">
        <f t="shared" si="121"/>
        <v>79</v>
      </c>
      <c r="W147" s="121">
        <f t="shared" si="122"/>
        <v>85.75</v>
      </c>
      <c r="X147" s="121">
        <f t="shared" si="123"/>
        <v>85.5</v>
      </c>
      <c r="Y147" s="121">
        <f t="shared" si="124"/>
        <v>92.25</v>
      </c>
    </row>
    <row r="148" spans="2:25" s="120" customFormat="1" ht="26.1" customHeight="1">
      <c r="B148" s="117"/>
      <c r="C148" s="160" t="s">
        <v>94</v>
      </c>
      <c r="D148" s="118">
        <v>76.25</v>
      </c>
      <c r="E148" s="118">
        <v>84.25</v>
      </c>
      <c r="F148" s="118">
        <v>84</v>
      </c>
      <c r="G148" s="118">
        <v>92.25</v>
      </c>
      <c r="H148" s="118">
        <v>92</v>
      </c>
      <c r="I148" s="118">
        <v>100</v>
      </c>
      <c r="J148" s="117"/>
      <c r="K148" s="160" t="str">
        <f t="shared" si="117"/>
        <v>Salarisschaal (zwaarte Opdracht) 14</v>
      </c>
      <c r="L148" s="119">
        <f t="shared" ref="L148:Q148" si="130">L147</f>
        <v>0</v>
      </c>
      <c r="M148" s="119">
        <f t="shared" si="130"/>
        <v>0</v>
      </c>
      <c r="N148" s="119">
        <f t="shared" si="130"/>
        <v>0</v>
      </c>
      <c r="O148" s="119">
        <f t="shared" si="130"/>
        <v>0</v>
      </c>
      <c r="P148" s="119">
        <f t="shared" si="130"/>
        <v>0</v>
      </c>
      <c r="Q148" s="119">
        <f t="shared" si="130"/>
        <v>0</v>
      </c>
      <c r="S148" s="185" t="str">
        <f t="shared" si="118"/>
        <v>Salarisschaal (zwaarte Opdracht) 14</v>
      </c>
      <c r="T148" s="121">
        <f t="shared" si="119"/>
        <v>76.25</v>
      </c>
      <c r="U148" s="121">
        <f t="shared" si="120"/>
        <v>84.25</v>
      </c>
      <c r="V148" s="121">
        <f t="shared" si="121"/>
        <v>84</v>
      </c>
      <c r="W148" s="121">
        <f t="shared" si="122"/>
        <v>92.25</v>
      </c>
      <c r="X148" s="121">
        <f t="shared" si="123"/>
        <v>92</v>
      </c>
      <c r="Y148" s="121">
        <f t="shared" si="124"/>
        <v>100</v>
      </c>
    </row>
    <row r="149" spans="2:25" s="120" customFormat="1" ht="26.1" customHeight="1">
      <c r="B149" s="117"/>
      <c r="C149" s="160" t="s">
        <v>95</v>
      </c>
      <c r="D149" s="121">
        <v>81.75</v>
      </c>
      <c r="E149" s="121">
        <v>91.25</v>
      </c>
      <c r="F149" s="121">
        <v>91</v>
      </c>
      <c r="G149" s="121">
        <v>100.25</v>
      </c>
      <c r="H149" s="121">
        <v>100</v>
      </c>
      <c r="I149" s="121">
        <v>109.5</v>
      </c>
      <c r="J149" s="117"/>
      <c r="K149" s="160" t="str">
        <f t="shared" si="117"/>
        <v>Salarisschaal (zwaarte Opdracht) 15</v>
      </c>
      <c r="L149" s="119">
        <f t="shared" ref="L149:Q149" si="131">L148</f>
        <v>0</v>
      </c>
      <c r="M149" s="119">
        <f t="shared" si="131"/>
        <v>0</v>
      </c>
      <c r="N149" s="119">
        <f t="shared" si="131"/>
        <v>0</v>
      </c>
      <c r="O149" s="119">
        <f t="shared" si="131"/>
        <v>0</v>
      </c>
      <c r="P149" s="119">
        <f t="shared" si="131"/>
        <v>0</v>
      </c>
      <c r="Q149" s="119">
        <f t="shared" si="131"/>
        <v>0</v>
      </c>
      <c r="S149" s="185" t="str">
        <f t="shared" si="118"/>
        <v>Salarisschaal (zwaarte Opdracht) 15</v>
      </c>
      <c r="T149" s="121">
        <f t="shared" si="119"/>
        <v>81.75</v>
      </c>
      <c r="U149" s="121">
        <f t="shared" si="120"/>
        <v>91.25</v>
      </c>
      <c r="V149" s="121">
        <f t="shared" si="121"/>
        <v>91</v>
      </c>
      <c r="W149" s="121">
        <f t="shared" si="122"/>
        <v>100.25</v>
      </c>
      <c r="X149" s="121">
        <f t="shared" si="123"/>
        <v>100</v>
      </c>
      <c r="Y149" s="121">
        <f t="shared" si="124"/>
        <v>109.5</v>
      </c>
    </row>
    <row r="150" spans="2:25" s="120" customFormat="1" ht="26.1" customHeight="1">
      <c r="B150" s="117"/>
      <c r="C150" s="160" t="s">
        <v>96</v>
      </c>
      <c r="D150" s="121">
        <v>86.5</v>
      </c>
      <c r="E150" s="121">
        <v>97.5</v>
      </c>
      <c r="F150" s="121">
        <v>97.25</v>
      </c>
      <c r="G150" s="121">
        <v>108.25</v>
      </c>
      <c r="H150" s="121">
        <v>108</v>
      </c>
      <c r="I150" s="121">
        <v>119</v>
      </c>
      <c r="J150" s="117"/>
      <c r="K150" s="160" t="str">
        <f t="shared" si="117"/>
        <v>Salarisschaal (zwaarte Opdracht) 16</v>
      </c>
      <c r="L150" s="119">
        <f t="shared" ref="L150:Q150" si="132">L149</f>
        <v>0</v>
      </c>
      <c r="M150" s="119">
        <f t="shared" si="132"/>
        <v>0</v>
      </c>
      <c r="N150" s="119">
        <f t="shared" si="132"/>
        <v>0</v>
      </c>
      <c r="O150" s="119">
        <f t="shared" si="132"/>
        <v>0</v>
      </c>
      <c r="P150" s="119">
        <f t="shared" si="132"/>
        <v>0</v>
      </c>
      <c r="Q150" s="119">
        <f t="shared" si="132"/>
        <v>0</v>
      </c>
      <c r="S150" s="185" t="str">
        <f t="shared" si="118"/>
        <v>Salarisschaal (zwaarte Opdracht) 16</v>
      </c>
      <c r="T150" s="121">
        <f t="shared" si="119"/>
        <v>86.5</v>
      </c>
      <c r="U150" s="121">
        <f t="shared" si="120"/>
        <v>97.5</v>
      </c>
      <c r="V150" s="121">
        <f t="shared" si="121"/>
        <v>97.25</v>
      </c>
      <c r="W150" s="121">
        <f t="shared" si="122"/>
        <v>108.25</v>
      </c>
      <c r="X150" s="121">
        <f t="shared" si="123"/>
        <v>108</v>
      </c>
      <c r="Y150" s="121">
        <f t="shared" si="124"/>
        <v>119</v>
      </c>
    </row>
    <row r="151" spans="2:25" s="120" customFormat="1" ht="26.1" customHeight="1">
      <c r="B151" s="117"/>
      <c r="C151" s="160" t="s">
        <v>97</v>
      </c>
      <c r="D151" s="121">
        <v>94.75</v>
      </c>
      <c r="E151" s="121">
        <v>106.5</v>
      </c>
      <c r="F151" s="121">
        <v>106.25</v>
      </c>
      <c r="G151" s="121">
        <v>118.25</v>
      </c>
      <c r="H151" s="121">
        <v>118</v>
      </c>
      <c r="I151" s="121">
        <v>129.75</v>
      </c>
      <c r="J151" s="117"/>
      <c r="K151" s="160" t="str">
        <f t="shared" si="117"/>
        <v>Salarisschaal (zwaarte Opdracht) 17</v>
      </c>
      <c r="L151" s="119">
        <f t="shared" ref="L151:Q151" si="133">L150</f>
        <v>0</v>
      </c>
      <c r="M151" s="119">
        <f t="shared" si="133"/>
        <v>0</v>
      </c>
      <c r="N151" s="119">
        <f t="shared" si="133"/>
        <v>0</v>
      </c>
      <c r="O151" s="119">
        <f t="shared" si="133"/>
        <v>0</v>
      </c>
      <c r="P151" s="119">
        <f t="shared" si="133"/>
        <v>0</v>
      </c>
      <c r="Q151" s="119">
        <f t="shared" si="133"/>
        <v>0</v>
      </c>
      <c r="S151" s="185" t="str">
        <f t="shared" si="118"/>
        <v>Salarisschaal (zwaarte Opdracht) 17</v>
      </c>
      <c r="T151" s="121">
        <f t="shared" si="119"/>
        <v>94.75</v>
      </c>
      <c r="U151" s="121">
        <f t="shared" si="120"/>
        <v>106.5</v>
      </c>
      <c r="V151" s="121">
        <f t="shared" si="121"/>
        <v>106.25</v>
      </c>
      <c r="W151" s="121">
        <f t="shared" si="122"/>
        <v>118.25</v>
      </c>
      <c r="X151" s="121">
        <f t="shared" si="123"/>
        <v>118</v>
      </c>
      <c r="Y151" s="121">
        <f t="shared" si="124"/>
        <v>129.75</v>
      </c>
    </row>
    <row r="152" spans="2:25" s="120" customFormat="1" ht="26.1" customHeight="1">
      <c r="B152" s="117"/>
      <c r="C152" s="160" t="s">
        <v>98</v>
      </c>
      <c r="D152" s="121">
        <v>103.5</v>
      </c>
      <c r="E152" s="121">
        <v>116.25</v>
      </c>
      <c r="F152" s="121">
        <v>116</v>
      </c>
      <c r="G152" s="121">
        <v>128.75</v>
      </c>
      <c r="H152" s="121">
        <v>128.5</v>
      </c>
      <c r="I152" s="121">
        <v>139.5</v>
      </c>
      <c r="J152" s="117"/>
      <c r="K152" s="160" t="str">
        <f t="shared" si="117"/>
        <v>Salarisschaal (zwaarte Opdracht) 18</v>
      </c>
      <c r="L152" s="119">
        <f t="shared" ref="L152:Q152" si="134">L151</f>
        <v>0</v>
      </c>
      <c r="M152" s="119">
        <f t="shared" si="134"/>
        <v>0</v>
      </c>
      <c r="N152" s="119">
        <f t="shared" si="134"/>
        <v>0</v>
      </c>
      <c r="O152" s="119">
        <f t="shared" si="134"/>
        <v>0</v>
      </c>
      <c r="P152" s="119">
        <f t="shared" si="134"/>
        <v>0</v>
      </c>
      <c r="Q152" s="119">
        <f t="shared" si="134"/>
        <v>0</v>
      </c>
      <c r="S152" s="185" t="str">
        <f t="shared" si="118"/>
        <v>Salarisschaal (zwaarte Opdracht) 18</v>
      </c>
      <c r="T152" s="121">
        <f t="shared" si="119"/>
        <v>103.5</v>
      </c>
      <c r="U152" s="121">
        <f t="shared" si="120"/>
        <v>116.25</v>
      </c>
      <c r="V152" s="121">
        <f t="shared" si="121"/>
        <v>116</v>
      </c>
      <c r="W152" s="121">
        <f t="shared" si="122"/>
        <v>128.75</v>
      </c>
      <c r="X152" s="121">
        <f t="shared" si="123"/>
        <v>128.5</v>
      </c>
      <c r="Y152" s="121">
        <f t="shared" si="124"/>
        <v>139.5</v>
      </c>
    </row>
    <row r="153" spans="2:25" s="120" customFormat="1" ht="27" customHeight="1">
      <c r="B153" s="117"/>
      <c r="C153" s="196"/>
      <c r="D153" s="194"/>
      <c r="E153" s="194"/>
      <c r="F153" s="194"/>
      <c r="G153" s="194"/>
      <c r="H153" s="194"/>
      <c r="I153" s="194"/>
      <c r="J153" s="117"/>
      <c r="K153" s="196"/>
      <c r="L153" s="197"/>
      <c r="M153" s="197"/>
      <c r="N153" s="197"/>
      <c r="O153" s="197"/>
      <c r="P153" s="197"/>
      <c r="Q153" s="197"/>
      <c r="S153" s="196"/>
      <c r="T153" s="194"/>
      <c r="U153" s="194"/>
      <c r="V153" s="194"/>
      <c r="W153" s="194"/>
      <c r="X153" s="194"/>
      <c r="Y153" s="194"/>
    </row>
    <row r="154" spans="2:25" s="120" customFormat="1" ht="30.9" hidden="1" customHeight="1">
      <c r="B154" s="117"/>
      <c r="C154" s="196"/>
      <c r="D154" s="194"/>
      <c r="E154" s="194"/>
      <c r="F154" s="194"/>
      <c r="G154" s="194"/>
      <c r="H154" s="194"/>
      <c r="I154" s="194"/>
      <c r="J154" s="117"/>
      <c r="K154" s="196"/>
      <c r="L154" s="197"/>
      <c r="M154" s="197"/>
      <c r="N154" s="197"/>
      <c r="O154" s="197"/>
      <c r="P154" s="197"/>
      <c r="Q154" s="197"/>
      <c r="S154" s="196"/>
      <c r="T154" s="194"/>
      <c r="U154" s="194"/>
      <c r="V154" s="194"/>
      <c r="W154" s="194"/>
      <c r="X154" s="194"/>
      <c r="Y154" s="194"/>
    </row>
    <row r="155" spans="2:25" s="120" customFormat="1" ht="30.9" hidden="1" customHeight="1">
      <c r="B155" s="117"/>
      <c r="C155" s="193"/>
      <c r="D155" s="194"/>
      <c r="E155" s="194"/>
      <c r="F155" s="194"/>
      <c r="G155" s="194"/>
      <c r="H155" s="194"/>
      <c r="I155" s="194"/>
      <c r="J155" s="117"/>
      <c r="K155" s="193"/>
      <c r="L155" s="195"/>
      <c r="M155" s="195"/>
      <c r="N155" s="195"/>
      <c r="O155" s="195"/>
      <c r="P155" s="195"/>
      <c r="Q155" s="195"/>
      <c r="S155" s="196"/>
      <c r="T155" s="194"/>
      <c r="U155" s="194"/>
      <c r="V155" s="194"/>
      <c r="W155" s="194"/>
      <c r="X155" s="194"/>
      <c r="Y155" s="194"/>
    </row>
    <row r="156" spans="2:25" s="120" customFormat="1" ht="30.9" hidden="1" customHeight="1">
      <c r="B156" s="117"/>
      <c r="C156" s="193"/>
      <c r="D156" s="194"/>
      <c r="E156" s="194"/>
      <c r="F156" s="194"/>
      <c r="G156" s="194"/>
      <c r="H156" s="194"/>
      <c r="I156" s="194"/>
      <c r="J156" s="117"/>
      <c r="K156" s="193"/>
      <c r="L156" s="195"/>
      <c r="M156" s="195"/>
      <c r="N156" s="195"/>
      <c r="O156" s="195"/>
      <c r="P156" s="195"/>
      <c r="Q156" s="195"/>
      <c r="S156" s="196"/>
      <c r="T156" s="194"/>
      <c r="U156" s="194"/>
      <c r="V156" s="194"/>
      <c r="W156" s="194"/>
      <c r="X156" s="194"/>
      <c r="Y156" s="194"/>
    </row>
    <row r="157" spans="2:25" s="120" customFormat="1" ht="30.9" hidden="1" customHeight="1">
      <c r="B157" s="117"/>
      <c r="C157" s="117"/>
      <c r="D157" s="117"/>
      <c r="E157" s="117"/>
      <c r="F157" s="117"/>
      <c r="G157" s="117"/>
      <c r="H157" s="117"/>
      <c r="I157" s="117"/>
      <c r="J157" s="117"/>
      <c r="K157" s="117"/>
      <c r="L157" s="117"/>
    </row>
    <row r="158" spans="2:25" s="120" customFormat="1" ht="34.65" customHeight="1">
      <c r="B158" s="117"/>
      <c r="C158" s="224" t="s">
        <v>82</v>
      </c>
      <c r="D158" s="225"/>
      <c r="E158" s="225"/>
      <c r="F158" s="225"/>
      <c r="G158" s="225"/>
      <c r="H158" s="225"/>
      <c r="I158" s="226"/>
      <c r="J158" s="117"/>
      <c r="K158" s="224" t="s">
        <v>83</v>
      </c>
      <c r="L158" s="225"/>
      <c r="M158" s="225"/>
      <c r="N158" s="225"/>
      <c r="O158" s="225"/>
      <c r="P158" s="225"/>
      <c r="Q158" s="226"/>
      <c r="S158" s="224" t="s">
        <v>84</v>
      </c>
      <c r="T158" s="225"/>
      <c r="U158" s="225"/>
      <c r="V158" s="225"/>
      <c r="W158" s="225"/>
      <c r="X158" s="225"/>
      <c r="Y158" s="226"/>
    </row>
    <row r="159" spans="2:25" s="116" customFormat="1" ht="33.6" customHeight="1">
      <c r="B159" s="115"/>
      <c r="C159" s="128" t="str">
        <f>'3. Invulblad Doelpercentage'!C15</f>
        <v>Openbare Orde &amp; veiligheid</v>
      </c>
      <c r="D159" s="222" t="s">
        <v>85</v>
      </c>
      <c r="E159" s="223"/>
      <c r="F159" s="222" t="s">
        <v>86</v>
      </c>
      <c r="G159" s="223"/>
      <c r="H159" s="222" t="s">
        <v>87</v>
      </c>
      <c r="I159" s="223"/>
      <c r="J159" s="115"/>
      <c r="K159" s="128" t="str">
        <f>C159</f>
        <v>Openbare Orde &amp; veiligheid</v>
      </c>
      <c r="L159" s="222" t="str">
        <f>D159</f>
        <v>Start schaal/zwaarte</v>
      </c>
      <c r="M159" s="223"/>
      <c r="N159" s="222" t="str">
        <f>F159</f>
        <v>Midden schaal/zwaarte</v>
      </c>
      <c r="O159" s="223"/>
      <c r="P159" s="222" t="str">
        <f>H159</f>
        <v>Eind schaal/zwaarte</v>
      </c>
      <c r="Q159" s="223"/>
      <c r="S159" s="128" t="str">
        <f>C159</f>
        <v>Openbare Orde &amp; veiligheid</v>
      </c>
      <c r="T159" s="222" t="str">
        <f>L159</f>
        <v>Start schaal/zwaarte</v>
      </c>
      <c r="U159" s="223"/>
      <c r="V159" s="222" t="str">
        <f>N159</f>
        <v>Midden schaal/zwaarte</v>
      </c>
      <c r="W159" s="223"/>
      <c r="X159" s="222" t="str">
        <f>P159</f>
        <v>Eind schaal/zwaarte</v>
      </c>
      <c r="Y159" s="223"/>
    </row>
    <row r="160" spans="2:25" s="120" customFormat="1" ht="26.1" customHeight="1">
      <c r="B160" s="117"/>
      <c r="C160" s="160" t="s">
        <v>88</v>
      </c>
      <c r="D160" s="118">
        <v>50</v>
      </c>
      <c r="E160" s="118">
        <v>55.5</v>
      </c>
      <c r="F160" s="118">
        <v>56.5</v>
      </c>
      <c r="G160" s="118">
        <v>62</v>
      </c>
      <c r="H160" s="118">
        <v>63</v>
      </c>
      <c r="I160" s="118">
        <v>68.5</v>
      </c>
      <c r="J160" s="117"/>
      <c r="K160" s="160" t="str">
        <f t="shared" ref="K160:K170" si="135">C160</f>
        <v>Salarisschaal (zwaarte Opdracht) 8</v>
      </c>
      <c r="L160" s="119">
        <f>'3. Invulblad Doelpercentage'!G15</f>
        <v>0</v>
      </c>
      <c r="M160" s="119">
        <f>L160</f>
        <v>0</v>
      </c>
      <c r="N160" s="119">
        <f>M160</f>
        <v>0</v>
      </c>
      <c r="O160" s="119">
        <f>N160</f>
        <v>0</v>
      </c>
      <c r="P160" s="119">
        <f>O160</f>
        <v>0</v>
      </c>
      <c r="Q160" s="119">
        <f>P160</f>
        <v>0</v>
      </c>
      <c r="S160" s="185" t="str">
        <f t="shared" ref="S160:S170" si="136">C160</f>
        <v>Salarisschaal (zwaarte Opdracht) 8</v>
      </c>
      <c r="T160" s="121">
        <f t="shared" ref="T160:T170" si="137">D160*(100%+L160)</f>
        <v>50</v>
      </c>
      <c r="U160" s="121">
        <f t="shared" ref="U160:U170" si="138">E160*(100%+M160)</f>
        <v>55.5</v>
      </c>
      <c r="V160" s="121">
        <f t="shared" ref="V160:V170" si="139">F160*(100%+N160)</f>
        <v>56.5</v>
      </c>
      <c r="W160" s="121">
        <f t="shared" ref="W160:W170" si="140">G160*(100%+O160)</f>
        <v>62</v>
      </c>
      <c r="X160" s="121">
        <f t="shared" ref="X160:X170" si="141">H160*(100%+P160)</f>
        <v>63</v>
      </c>
      <c r="Y160" s="121">
        <f t="shared" ref="Y160:Y170" si="142">I160*(100%+Q160)</f>
        <v>68.5</v>
      </c>
    </row>
    <row r="161" spans="2:25" s="120" customFormat="1" ht="26.1" customHeight="1">
      <c r="B161" s="117"/>
      <c r="C161" s="160" t="s">
        <v>89</v>
      </c>
      <c r="D161" s="121">
        <v>56.25</v>
      </c>
      <c r="E161" s="121">
        <v>62.5</v>
      </c>
      <c r="F161" s="121">
        <v>63.75</v>
      </c>
      <c r="G161" s="121">
        <v>70.25</v>
      </c>
      <c r="H161" s="121">
        <v>71.5</v>
      </c>
      <c r="I161" s="121">
        <v>78</v>
      </c>
      <c r="J161" s="117"/>
      <c r="K161" s="160" t="str">
        <f t="shared" si="135"/>
        <v>Salarisschaal (zwaarte Opdracht) 9</v>
      </c>
      <c r="L161" s="119">
        <f t="shared" ref="L161:Q161" si="143">L160</f>
        <v>0</v>
      </c>
      <c r="M161" s="119">
        <f t="shared" si="143"/>
        <v>0</v>
      </c>
      <c r="N161" s="119">
        <f t="shared" si="143"/>
        <v>0</v>
      </c>
      <c r="O161" s="119">
        <f t="shared" si="143"/>
        <v>0</v>
      </c>
      <c r="P161" s="119">
        <f t="shared" si="143"/>
        <v>0</v>
      </c>
      <c r="Q161" s="119">
        <f t="shared" si="143"/>
        <v>0</v>
      </c>
      <c r="S161" s="185" t="str">
        <f t="shared" si="136"/>
        <v>Salarisschaal (zwaarte Opdracht) 9</v>
      </c>
      <c r="T161" s="121">
        <f t="shared" si="137"/>
        <v>56.25</v>
      </c>
      <c r="U161" s="121">
        <f t="shared" si="138"/>
        <v>62.5</v>
      </c>
      <c r="V161" s="121">
        <f t="shared" si="139"/>
        <v>63.75</v>
      </c>
      <c r="W161" s="121">
        <f t="shared" si="140"/>
        <v>70.25</v>
      </c>
      <c r="X161" s="121">
        <f t="shared" si="141"/>
        <v>71.5</v>
      </c>
      <c r="Y161" s="121">
        <f t="shared" si="142"/>
        <v>78</v>
      </c>
    </row>
    <row r="162" spans="2:25" s="120" customFormat="1" ht="26.1" customHeight="1">
      <c r="B162" s="117"/>
      <c r="C162" s="160" t="s">
        <v>90</v>
      </c>
      <c r="D162" s="118">
        <v>61.75</v>
      </c>
      <c r="E162" s="118">
        <v>69.25</v>
      </c>
      <c r="F162" s="118">
        <v>70.75</v>
      </c>
      <c r="G162" s="118">
        <v>78.25</v>
      </c>
      <c r="H162" s="118">
        <v>80</v>
      </c>
      <c r="I162" s="118">
        <v>87.5</v>
      </c>
      <c r="J162" s="117"/>
      <c r="K162" s="160" t="str">
        <f t="shared" si="135"/>
        <v>Salarisschaal (zwaarte Opdracht) 10</v>
      </c>
      <c r="L162" s="119">
        <f t="shared" ref="L162:Q162" si="144">L161</f>
        <v>0</v>
      </c>
      <c r="M162" s="119">
        <f t="shared" si="144"/>
        <v>0</v>
      </c>
      <c r="N162" s="119">
        <f t="shared" si="144"/>
        <v>0</v>
      </c>
      <c r="O162" s="119">
        <f t="shared" si="144"/>
        <v>0</v>
      </c>
      <c r="P162" s="119">
        <f t="shared" si="144"/>
        <v>0</v>
      </c>
      <c r="Q162" s="119">
        <f t="shared" si="144"/>
        <v>0</v>
      </c>
      <c r="S162" s="185" t="str">
        <f t="shared" si="136"/>
        <v>Salarisschaal (zwaarte Opdracht) 10</v>
      </c>
      <c r="T162" s="121">
        <f t="shared" si="137"/>
        <v>61.75</v>
      </c>
      <c r="U162" s="121">
        <f t="shared" si="138"/>
        <v>69.25</v>
      </c>
      <c r="V162" s="121">
        <f t="shared" si="139"/>
        <v>70.75</v>
      </c>
      <c r="W162" s="121">
        <f t="shared" si="140"/>
        <v>78.25</v>
      </c>
      <c r="X162" s="121">
        <f t="shared" si="141"/>
        <v>80</v>
      </c>
      <c r="Y162" s="121">
        <f t="shared" si="142"/>
        <v>87.5</v>
      </c>
    </row>
    <row r="163" spans="2:25" s="120" customFormat="1" ht="26.1" customHeight="1">
      <c r="B163" s="117"/>
      <c r="C163" s="160" t="s">
        <v>91</v>
      </c>
      <c r="D163" s="121">
        <v>74</v>
      </c>
      <c r="E163" s="121">
        <v>82</v>
      </c>
      <c r="F163" s="121">
        <v>84</v>
      </c>
      <c r="G163" s="121">
        <v>92</v>
      </c>
      <c r="H163" s="121">
        <v>94</v>
      </c>
      <c r="I163" s="121">
        <v>101.75</v>
      </c>
      <c r="J163" s="117"/>
      <c r="K163" s="160" t="str">
        <f t="shared" si="135"/>
        <v>Salarisschaal (zwaarte Opdracht) 11</v>
      </c>
      <c r="L163" s="119">
        <f t="shared" ref="L163:Q163" si="145">L162</f>
        <v>0</v>
      </c>
      <c r="M163" s="119">
        <f t="shared" si="145"/>
        <v>0</v>
      </c>
      <c r="N163" s="119">
        <f t="shared" si="145"/>
        <v>0</v>
      </c>
      <c r="O163" s="119">
        <f t="shared" si="145"/>
        <v>0</v>
      </c>
      <c r="P163" s="119">
        <f t="shared" si="145"/>
        <v>0</v>
      </c>
      <c r="Q163" s="119">
        <f t="shared" si="145"/>
        <v>0</v>
      </c>
      <c r="S163" s="185" t="str">
        <f t="shared" si="136"/>
        <v>Salarisschaal (zwaarte Opdracht) 11</v>
      </c>
      <c r="T163" s="121">
        <f t="shared" si="137"/>
        <v>74</v>
      </c>
      <c r="U163" s="121">
        <f t="shared" si="138"/>
        <v>82</v>
      </c>
      <c r="V163" s="121">
        <f t="shared" si="139"/>
        <v>84</v>
      </c>
      <c r="W163" s="121">
        <f t="shared" si="140"/>
        <v>92</v>
      </c>
      <c r="X163" s="121">
        <f t="shared" si="141"/>
        <v>94</v>
      </c>
      <c r="Y163" s="121">
        <f t="shared" si="142"/>
        <v>101.75</v>
      </c>
    </row>
    <row r="164" spans="2:25" s="120" customFormat="1" ht="26.1" customHeight="1">
      <c r="B164" s="117"/>
      <c r="C164" s="160" t="s">
        <v>92</v>
      </c>
      <c r="D164" s="118">
        <v>87</v>
      </c>
      <c r="E164" s="118">
        <v>94.75</v>
      </c>
      <c r="F164" s="118">
        <v>97</v>
      </c>
      <c r="G164" s="118">
        <v>104.5</v>
      </c>
      <c r="H164" s="118">
        <v>107</v>
      </c>
      <c r="I164" s="118">
        <v>113.75</v>
      </c>
      <c r="J164" s="117"/>
      <c r="K164" s="160" t="str">
        <f t="shared" si="135"/>
        <v>Salarisschaal (zwaarte Opdracht) 12</v>
      </c>
      <c r="L164" s="119">
        <f t="shared" ref="L164:Q164" si="146">L163</f>
        <v>0</v>
      </c>
      <c r="M164" s="119">
        <f t="shared" si="146"/>
        <v>0</v>
      </c>
      <c r="N164" s="119">
        <f t="shared" si="146"/>
        <v>0</v>
      </c>
      <c r="O164" s="119">
        <f t="shared" si="146"/>
        <v>0</v>
      </c>
      <c r="P164" s="119">
        <f t="shared" si="146"/>
        <v>0</v>
      </c>
      <c r="Q164" s="119">
        <f t="shared" si="146"/>
        <v>0</v>
      </c>
      <c r="S164" s="185" t="str">
        <f t="shared" si="136"/>
        <v>Salarisschaal (zwaarte Opdracht) 12</v>
      </c>
      <c r="T164" s="121">
        <f t="shared" si="137"/>
        <v>87</v>
      </c>
      <c r="U164" s="121">
        <f t="shared" si="138"/>
        <v>94.75</v>
      </c>
      <c r="V164" s="121">
        <f t="shared" si="139"/>
        <v>97</v>
      </c>
      <c r="W164" s="121">
        <f t="shared" si="140"/>
        <v>104.5</v>
      </c>
      <c r="X164" s="121">
        <f t="shared" si="141"/>
        <v>107</v>
      </c>
      <c r="Y164" s="121">
        <f t="shared" si="142"/>
        <v>113.75</v>
      </c>
    </row>
    <row r="165" spans="2:25" s="120" customFormat="1" ht="26.1" customHeight="1">
      <c r="B165" s="117"/>
      <c r="C165" s="160" t="s">
        <v>93</v>
      </c>
      <c r="D165" s="121">
        <v>95.75</v>
      </c>
      <c r="E165" s="121">
        <v>103.25</v>
      </c>
      <c r="F165" s="121">
        <v>105.75</v>
      </c>
      <c r="G165" s="121">
        <v>112.5</v>
      </c>
      <c r="H165" s="121">
        <v>115.25</v>
      </c>
      <c r="I165" s="121">
        <v>122</v>
      </c>
      <c r="J165" s="117"/>
      <c r="K165" s="160" t="str">
        <f t="shared" si="135"/>
        <v>Salarisschaal (zwaarte Opdracht) 13</v>
      </c>
      <c r="L165" s="119">
        <f t="shared" ref="L165:Q165" si="147">L164</f>
        <v>0</v>
      </c>
      <c r="M165" s="119">
        <f t="shared" si="147"/>
        <v>0</v>
      </c>
      <c r="N165" s="119">
        <f t="shared" si="147"/>
        <v>0</v>
      </c>
      <c r="O165" s="119">
        <f t="shared" si="147"/>
        <v>0</v>
      </c>
      <c r="P165" s="119">
        <f t="shared" si="147"/>
        <v>0</v>
      </c>
      <c r="Q165" s="119">
        <f t="shared" si="147"/>
        <v>0</v>
      </c>
      <c r="S165" s="185" t="str">
        <f t="shared" si="136"/>
        <v>Salarisschaal (zwaarte Opdracht) 13</v>
      </c>
      <c r="T165" s="121">
        <f t="shared" si="137"/>
        <v>95.75</v>
      </c>
      <c r="U165" s="121">
        <f t="shared" si="138"/>
        <v>103.25</v>
      </c>
      <c r="V165" s="121">
        <f t="shared" si="139"/>
        <v>105.75</v>
      </c>
      <c r="W165" s="121">
        <f t="shared" si="140"/>
        <v>112.5</v>
      </c>
      <c r="X165" s="121">
        <f t="shared" si="141"/>
        <v>115.25</v>
      </c>
      <c r="Y165" s="121">
        <f t="shared" si="142"/>
        <v>122</v>
      </c>
    </row>
    <row r="166" spans="2:25" s="120" customFormat="1" ht="26.1" customHeight="1">
      <c r="B166" s="117"/>
      <c r="C166" s="160" t="s">
        <v>94</v>
      </c>
      <c r="D166" s="118">
        <v>101.5</v>
      </c>
      <c r="E166" s="118">
        <v>109.75</v>
      </c>
      <c r="F166" s="118">
        <v>112.25</v>
      </c>
      <c r="G166" s="118">
        <v>120.5</v>
      </c>
      <c r="H166" s="118">
        <v>123.25</v>
      </c>
      <c r="I166" s="118">
        <v>131.5</v>
      </c>
      <c r="J166" s="117"/>
      <c r="K166" s="160" t="str">
        <f t="shared" si="135"/>
        <v>Salarisschaal (zwaarte Opdracht) 14</v>
      </c>
      <c r="L166" s="119">
        <f t="shared" ref="L166:Q166" si="148">L165</f>
        <v>0</v>
      </c>
      <c r="M166" s="119">
        <f t="shared" si="148"/>
        <v>0</v>
      </c>
      <c r="N166" s="119">
        <f t="shared" si="148"/>
        <v>0</v>
      </c>
      <c r="O166" s="119">
        <f t="shared" si="148"/>
        <v>0</v>
      </c>
      <c r="P166" s="119">
        <f t="shared" si="148"/>
        <v>0</v>
      </c>
      <c r="Q166" s="119">
        <f t="shared" si="148"/>
        <v>0</v>
      </c>
      <c r="S166" s="185" t="str">
        <f t="shared" si="136"/>
        <v>Salarisschaal (zwaarte Opdracht) 14</v>
      </c>
      <c r="T166" s="121">
        <f t="shared" si="137"/>
        <v>101.5</v>
      </c>
      <c r="U166" s="121">
        <f t="shared" si="138"/>
        <v>109.75</v>
      </c>
      <c r="V166" s="121">
        <f t="shared" si="139"/>
        <v>112.25</v>
      </c>
      <c r="W166" s="121">
        <f t="shared" si="140"/>
        <v>120.5</v>
      </c>
      <c r="X166" s="121">
        <f t="shared" si="141"/>
        <v>123.25</v>
      </c>
      <c r="Y166" s="121">
        <f t="shared" si="142"/>
        <v>131.5</v>
      </c>
    </row>
    <row r="167" spans="2:25" s="120" customFormat="1" ht="26.1" customHeight="1">
      <c r="B167" s="117"/>
      <c r="C167" s="160" t="s">
        <v>95</v>
      </c>
      <c r="D167" s="121">
        <v>108.5</v>
      </c>
      <c r="E167" s="121">
        <v>117.75</v>
      </c>
      <c r="F167" s="121">
        <v>120.5</v>
      </c>
      <c r="G167" s="121">
        <v>130</v>
      </c>
      <c r="H167" s="121">
        <v>133</v>
      </c>
      <c r="I167" s="121">
        <v>142.5</v>
      </c>
      <c r="J167" s="117"/>
      <c r="K167" s="160" t="str">
        <f t="shared" si="135"/>
        <v>Salarisschaal (zwaarte Opdracht) 15</v>
      </c>
      <c r="L167" s="119">
        <f t="shared" ref="L167:Q167" si="149">L166</f>
        <v>0</v>
      </c>
      <c r="M167" s="119">
        <f t="shared" si="149"/>
        <v>0</v>
      </c>
      <c r="N167" s="119">
        <f t="shared" si="149"/>
        <v>0</v>
      </c>
      <c r="O167" s="119">
        <f t="shared" si="149"/>
        <v>0</v>
      </c>
      <c r="P167" s="119">
        <f t="shared" si="149"/>
        <v>0</v>
      </c>
      <c r="Q167" s="119">
        <f t="shared" si="149"/>
        <v>0</v>
      </c>
      <c r="S167" s="185" t="str">
        <f t="shared" si="136"/>
        <v>Salarisschaal (zwaarte Opdracht) 15</v>
      </c>
      <c r="T167" s="121">
        <f t="shared" si="137"/>
        <v>108.5</v>
      </c>
      <c r="U167" s="121">
        <f t="shared" si="138"/>
        <v>117.75</v>
      </c>
      <c r="V167" s="121">
        <f t="shared" si="139"/>
        <v>120.5</v>
      </c>
      <c r="W167" s="121">
        <f t="shared" si="140"/>
        <v>130</v>
      </c>
      <c r="X167" s="121">
        <f t="shared" si="141"/>
        <v>133</v>
      </c>
      <c r="Y167" s="121">
        <f t="shared" si="142"/>
        <v>142.5</v>
      </c>
    </row>
    <row r="168" spans="2:25" s="120" customFormat="1" ht="26.1" customHeight="1">
      <c r="B168" s="117"/>
      <c r="C168" s="160" t="s">
        <v>96</v>
      </c>
      <c r="D168" s="121">
        <v>114</v>
      </c>
      <c r="E168" s="121">
        <v>125</v>
      </c>
      <c r="F168" s="121">
        <v>127.75</v>
      </c>
      <c r="G168" s="121">
        <v>138.75</v>
      </c>
      <c r="H168" s="121">
        <v>142</v>
      </c>
      <c r="I168" s="121">
        <v>153</v>
      </c>
      <c r="J168" s="117"/>
      <c r="K168" s="160" t="str">
        <f t="shared" si="135"/>
        <v>Salarisschaal (zwaarte Opdracht) 16</v>
      </c>
      <c r="L168" s="119">
        <f t="shared" ref="L168:Q168" si="150">L167</f>
        <v>0</v>
      </c>
      <c r="M168" s="119">
        <f t="shared" si="150"/>
        <v>0</v>
      </c>
      <c r="N168" s="119">
        <f t="shared" si="150"/>
        <v>0</v>
      </c>
      <c r="O168" s="119">
        <f t="shared" si="150"/>
        <v>0</v>
      </c>
      <c r="P168" s="119">
        <f t="shared" si="150"/>
        <v>0</v>
      </c>
      <c r="Q168" s="119">
        <f t="shared" si="150"/>
        <v>0</v>
      </c>
      <c r="S168" s="185" t="str">
        <f t="shared" si="136"/>
        <v>Salarisschaal (zwaarte Opdracht) 16</v>
      </c>
      <c r="T168" s="121">
        <f t="shared" si="137"/>
        <v>114</v>
      </c>
      <c r="U168" s="121">
        <f t="shared" si="138"/>
        <v>125</v>
      </c>
      <c r="V168" s="121">
        <f t="shared" si="139"/>
        <v>127.75</v>
      </c>
      <c r="W168" s="121">
        <f t="shared" si="140"/>
        <v>138.75</v>
      </c>
      <c r="X168" s="121">
        <f t="shared" si="141"/>
        <v>142</v>
      </c>
      <c r="Y168" s="121">
        <f t="shared" si="142"/>
        <v>153</v>
      </c>
    </row>
    <row r="169" spans="2:25" s="120" customFormat="1" ht="26.1" customHeight="1">
      <c r="B169" s="117"/>
      <c r="C169" s="160" t="s">
        <v>97</v>
      </c>
      <c r="D169" s="121">
        <v>123</v>
      </c>
      <c r="E169" s="121">
        <v>135</v>
      </c>
      <c r="F169" s="121">
        <v>137.75</v>
      </c>
      <c r="G169" s="121">
        <v>149.75</v>
      </c>
      <c r="H169" s="121">
        <v>153</v>
      </c>
      <c r="I169" s="121">
        <v>164.75</v>
      </c>
      <c r="J169" s="117"/>
      <c r="K169" s="160" t="str">
        <f t="shared" si="135"/>
        <v>Salarisschaal (zwaarte Opdracht) 17</v>
      </c>
      <c r="L169" s="119">
        <f t="shared" ref="L169:Q169" si="151">L168</f>
        <v>0</v>
      </c>
      <c r="M169" s="119">
        <f t="shared" si="151"/>
        <v>0</v>
      </c>
      <c r="N169" s="119">
        <f t="shared" si="151"/>
        <v>0</v>
      </c>
      <c r="O169" s="119">
        <f t="shared" si="151"/>
        <v>0</v>
      </c>
      <c r="P169" s="119">
        <f t="shared" si="151"/>
        <v>0</v>
      </c>
      <c r="Q169" s="119">
        <f t="shared" si="151"/>
        <v>0</v>
      </c>
      <c r="S169" s="185" t="str">
        <f t="shared" si="136"/>
        <v>Salarisschaal (zwaarte Opdracht) 17</v>
      </c>
      <c r="T169" s="121">
        <f t="shared" si="137"/>
        <v>123</v>
      </c>
      <c r="U169" s="121">
        <f t="shared" si="138"/>
        <v>135</v>
      </c>
      <c r="V169" s="121">
        <f t="shared" si="139"/>
        <v>137.75</v>
      </c>
      <c r="W169" s="121">
        <f t="shared" si="140"/>
        <v>149.75</v>
      </c>
      <c r="X169" s="121">
        <f t="shared" si="141"/>
        <v>153</v>
      </c>
      <c r="Y169" s="121">
        <f t="shared" si="142"/>
        <v>164.75</v>
      </c>
    </row>
    <row r="170" spans="2:25" s="120" customFormat="1" ht="26.1" customHeight="1">
      <c r="B170" s="117"/>
      <c r="C170" s="160" t="s">
        <v>98</v>
      </c>
      <c r="D170" s="121">
        <v>133</v>
      </c>
      <c r="E170" s="121">
        <v>145.75</v>
      </c>
      <c r="F170" s="121">
        <v>148.75</v>
      </c>
      <c r="G170" s="121">
        <v>161.5</v>
      </c>
      <c r="H170" s="121">
        <v>164.75</v>
      </c>
      <c r="I170" s="121">
        <v>176</v>
      </c>
      <c r="J170" s="117"/>
      <c r="K170" s="160" t="str">
        <f t="shared" si="135"/>
        <v>Salarisschaal (zwaarte Opdracht) 18</v>
      </c>
      <c r="L170" s="119">
        <f t="shared" ref="L170:Q170" si="152">L169</f>
        <v>0</v>
      </c>
      <c r="M170" s="119">
        <f t="shared" si="152"/>
        <v>0</v>
      </c>
      <c r="N170" s="119">
        <f t="shared" si="152"/>
        <v>0</v>
      </c>
      <c r="O170" s="119">
        <f t="shared" si="152"/>
        <v>0</v>
      </c>
      <c r="P170" s="119">
        <f t="shared" si="152"/>
        <v>0</v>
      </c>
      <c r="Q170" s="119">
        <f t="shared" si="152"/>
        <v>0</v>
      </c>
      <c r="S170" s="185" t="str">
        <f t="shared" si="136"/>
        <v>Salarisschaal (zwaarte Opdracht) 18</v>
      </c>
      <c r="T170" s="121">
        <f t="shared" si="137"/>
        <v>133</v>
      </c>
      <c r="U170" s="121">
        <f t="shared" si="138"/>
        <v>145.75</v>
      </c>
      <c r="V170" s="121">
        <f t="shared" si="139"/>
        <v>148.75</v>
      </c>
      <c r="W170" s="121">
        <f t="shared" si="140"/>
        <v>161.5</v>
      </c>
      <c r="X170" s="121">
        <f t="shared" si="141"/>
        <v>164.75</v>
      </c>
      <c r="Y170" s="121">
        <f t="shared" si="142"/>
        <v>176</v>
      </c>
    </row>
    <row r="171" spans="2:25" s="120" customFormat="1" ht="27" customHeight="1">
      <c r="B171" s="117"/>
      <c r="C171" s="196"/>
      <c r="D171" s="194"/>
      <c r="E171" s="194"/>
      <c r="F171" s="194"/>
      <c r="G171" s="194"/>
      <c r="H171" s="194"/>
      <c r="I171" s="194"/>
      <c r="J171" s="117"/>
      <c r="K171" s="196"/>
      <c r="L171" s="197"/>
      <c r="M171" s="197"/>
      <c r="N171" s="197"/>
      <c r="O171" s="197"/>
      <c r="P171" s="197"/>
      <c r="Q171" s="197"/>
      <c r="S171" s="196"/>
      <c r="T171" s="194"/>
      <c r="U171" s="194"/>
      <c r="V171" s="194"/>
      <c r="W171" s="194"/>
      <c r="X171" s="194"/>
      <c r="Y171" s="194"/>
    </row>
    <row r="172" spans="2:25" s="120" customFormat="1" ht="30.9" hidden="1" customHeight="1">
      <c r="B172" s="117"/>
      <c r="C172" s="196"/>
      <c r="D172" s="194"/>
      <c r="E172" s="194"/>
      <c r="F172" s="194"/>
      <c r="G172" s="194"/>
      <c r="H172" s="194"/>
      <c r="I172" s="194"/>
      <c r="J172" s="117"/>
      <c r="K172" s="196"/>
      <c r="L172" s="197"/>
      <c r="M172" s="197"/>
      <c r="N172" s="197"/>
      <c r="O172" s="197"/>
      <c r="P172" s="197"/>
      <c r="Q172" s="197"/>
      <c r="S172" s="196"/>
      <c r="T172" s="194"/>
      <c r="U172" s="194"/>
      <c r="V172" s="194"/>
      <c r="W172" s="194"/>
      <c r="X172" s="194"/>
      <c r="Y172" s="194"/>
    </row>
    <row r="173" spans="2:25" s="120" customFormat="1" ht="30.9" hidden="1" customHeight="1">
      <c r="B173" s="117"/>
      <c r="C173" s="193"/>
      <c r="D173" s="194"/>
      <c r="E173" s="194"/>
      <c r="F173" s="194"/>
      <c r="G173" s="194"/>
      <c r="H173" s="194"/>
      <c r="I173" s="194"/>
      <c r="J173" s="117"/>
      <c r="K173" s="193"/>
      <c r="L173" s="195"/>
      <c r="M173" s="195"/>
      <c r="N173" s="195"/>
      <c r="O173" s="195"/>
      <c r="P173" s="195"/>
      <c r="Q173" s="195"/>
      <c r="S173" s="196"/>
      <c r="T173" s="194"/>
      <c r="U173" s="194"/>
      <c r="V173" s="194"/>
      <c r="W173" s="194"/>
      <c r="X173" s="194"/>
      <c r="Y173" s="194"/>
    </row>
    <row r="174" spans="2:25" s="120" customFormat="1" ht="30.9" hidden="1" customHeight="1">
      <c r="B174" s="117"/>
      <c r="C174" s="193"/>
      <c r="D174" s="194"/>
      <c r="E174" s="194"/>
      <c r="F174" s="194"/>
      <c r="G174" s="194"/>
      <c r="H174" s="194"/>
      <c r="I174" s="194"/>
      <c r="J174" s="117"/>
      <c r="K174" s="193"/>
      <c r="L174" s="195"/>
      <c r="M174" s="195"/>
      <c r="N174" s="195"/>
      <c r="O174" s="195"/>
      <c r="P174" s="195"/>
      <c r="Q174" s="195"/>
      <c r="S174" s="196"/>
      <c r="T174" s="194"/>
      <c r="U174" s="194"/>
      <c r="V174" s="194"/>
      <c r="W174" s="194"/>
      <c r="X174" s="194"/>
      <c r="Y174" s="194"/>
    </row>
    <row r="175" spans="2:25" s="120" customFormat="1" ht="30.9" hidden="1" customHeight="1">
      <c r="B175" s="117"/>
      <c r="C175" s="117"/>
      <c r="D175" s="117"/>
      <c r="E175" s="117"/>
      <c r="F175" s="117"/>
      <c r="G175" s="117"/>
      <c r="H175" s="117"/>
      <c r="I175" s="117"/>
      <c r="J175" s="117"/>
      <c r="K175" s="117"/>
      <c r="L175" s="117"/>
    </row>
    <row r="176" spans="2:25" s="120" customFormat="1" ht="34.65" customHeight="1">
      <c r="B176" s="117"/>
      <c r="C176" s="224" t="s">
        <v>82</v>
      </c>
      <c r="D176" s="225"/>
      <c r="E176" s="225"/>
      <c r="F176" s="225"/>
      <c r="G176" s="225"/>
      <c r="H176" s="225"/>
      <c r="I176" s="226"/>
      <c r="J176" s="117"/>
      <c r="K176" s="224" t="s">
        <v>83</v>
      </c>
      <c r="L176" s="225"/>
      <c r="M176" s="225"/>
      <c r="N176" s="225"/>
      <c r="O176" s="225"/>
      <c r="P176" s="225"/>
      <c r="Q176" s="226"/>
      <c r="S176" s="224" t="s">
        <v>84</v>
      </c>
      <c r="T176" s="225"/>
      <c r="U176" s="225"/>
      <c r="V176" s="225"/>
      <c r="W176" s="225"/>
      <c r="X176" s="225"/>
      <c r="Y176" s="226"/>
    </row>
    <row r="177" spans="2:25" s="116" customFormat="1" ht="33.6" customHeight="1">
      <c r="B177" s="115"/>
      <c r="C177" s="128" t="str">
        <f>'3. Invulblad Doelpercentage'!C16</f>
        <v>Overig staf</v>
      </c>
      <c r="D177" s="222" t="s">
        <v>85</v>
      </c>
      <c r="E177" s="223"/>
      <c r="F177" s="222" t="s">
        <v>86</v>
      </c>
      <c r="G177" s="223"/>
      <c r="H177" s="222" t="s">
        <v>87</v>
      </c>
      <c r="I177" s="223"/>
      <c r="J177" s="115"/>
      <c r="K177" s="128" t="str">
        <f>C177</f>
        <v>Overig staf</v>
      </c>
      <c r="L177" s="222" t="str">
        <f>D177</f>
        <v>Start schaal/zwaarte</v>
      </c>
      <c r="M177" s="223"/>
      <c r="N177" s="222" t="str">
        <f>F177</f>
        <v>Midden schaal/zwaarte</v>
      </c>
      <c r="O177" s="223"/>
      <c r="P177" s="222" t="str">
        <f>H177</f>
        <v>Eind schaal/zwaarte</v>
      </c>
      <c r="Q177" s="223"/>
      <c r="S177" s="128" t="str">
        <f>C177</f>
        <v>Overig staf</v>
      </c>
      <c r="T177" s="222" t="str">
        <f>L177</f>
        <v>Start schaal/zwaarte</v>
      </c>
      <c r="U177" s="223"/>
      <c r="V177" s="222" t="str">
        <f>N177</f>
        <v>Midden schaal/zwaarte</v>
      </c>
      <c r="W177" s="223"/>
      <c r="X177" s="222" t="str">
        <f>P177</f>
        <v>Eind schaal/zwaarte</v>
      </c>
      <c r="Y177" s="223"/>
    </row>
    <row r="178" spans="2:25" s="120" customFormat="1" ht="26.1" customHeight="1">
      <c r="B178" s="117"/>
      <c r="C178" s="160" t="s">
        <v>88</v>
      </c>
      <c r="D178" s="118">
        <v>50.25</v>
      </c>
      <c r="E178" s="118">
        <v>55.75</v>
      </c>
      <c r="F178" s="118">
        <v>56.75</v>
      </c>
      <c r="G178" s="118">
        <v>62.25</v>
      </c>
      <c r="H178" s="118">
        <v>63.5</v>
      </c>
      <c r="I178" s="118">
        <v>69</v>
      </c>
      <c r="J178" s="117"/>
      <c r="K178" s="160" t="str">
        <f t="shared" ref="K178:K188" si="153">C178</f>
        <v>Salarisschaal (zwaarte Opdracht) 8</v>
      </c>
      <c r="L178" s="119">
        <f>'3. Invulblad Doelpercentage'!G16</f>
        <v>0</v>
      </c>
      <c r="M178" s="119">
        <f>L178</f>
        <v>0</v>
      </c>
      <c r="N178" s="119">
        <f>M178</f>
        <v>0</v>
      </c>
      <c r="O178" s="119">
        <f>N178</f>
        <v>0</v>
      </c>
      <c r="P178" s="119">
        <f>O178</f>
        <v>0</v>
      </c>
      <c r="Q178" s="119">
        <f>P178</f>
        <v>0</v>
      </c>
      <c r="S178" s="185" t="str">
        <f t="shared" ref="S178:S188" si="154">C178</f>
        <v>Salarisschaal (zwaarte Opdracht) 8</v>
      </c>
      <c r="T178" s="121">
        <f t="shared" ref="T178:T188" si="155">D178*(100%+L178)</f>
        <v>50.25</v>
      </c>
      <c r="U178" s="121">
        <f t="shared" ref="U178:U188" si="156">E178*(100%+M178)</f>
        <v>55.75</v>
      </c>
      <c r="V178" s="121">
        <f t="shared" ref="V178:V188" si="157">F178*(100%+N178)</f>
        <v>56.75</v>
      </c>
      <c r="W178" s="121">
        <f t="shared" ref="W178:W188" si="158">G178*(100%+O178)</f>
        <v>62.25</v>
      </c>
      <c r="X178" s="121">
        <f t="shared" ref="X178:X188" si="159">H178*(100%+P178)</f>
        <v>63.5</v>
      </c>
      <c r="Y178" s="121">
        <f t="shared" ref="Y178:Y188" si="160">I178*(100%+Q178)</f>
        <v>69</v>
      </c>
    </row>
    <row r="179" spans="2:25" s="120" customFormat="1" ht="26.1" customHeight="1">
      <c r="B179" s="117"/>
      <c r="C179" s="160" t="s">
        <v>89</v>
      </c>
      <c r="D179" s="121">
        <v>56</v>
      </c>
      <c r="E179" s="121">
        <v>62.25</v>
      </c>
      <c r="F179" s="121">
        <v>63.5</v>
      </c>
      <c r="G179" s="121">
        <v>70</v>
      </c>
      <c r="H179" s="121">
        <v>71.5</v>
      </c>
      <c r="I179" s="121">
        <v>77.75</v>
      </c>
      <c r="J179" s="117"/>
      <c r="K179" s="160" t="str">
        <f t="shared" si="153"/>
        <v>Salarisschaal (zwaarte Opdracht) 9</v>
      </c>
      <c r="L179" s="119">
        <f t="shared" ref="L179:Q179" si="161">L178</f>
        <v>0</v>
      </c>
      <c r="M179" s="119">
        <f t="shared" si="161"/>
        <v>0</v>
      </c>
      <c r="N179" s="119">
        <f t="shared" si="161"/>
        <v>0</v>
      </c>
      <c r="O179" s="119">
        <f t="shared" si="161"/>
        <v>0</v>
      </c>
      <c r="P179" s="119">
        <f t="shared" si="161"/>
        <v>0</v>
      </c>
      <c r="Q179" s="119">
        <f t="shared" si="161"/>
        <v>0</v>
      </c>
      <c r="S179" s="185" t="str">
        <f t="shared" si="154"/>
        <v>Salarisschaal (zwaarte Opdracht) 9</v>
      </c>
      <c r="T179" s="121">
        <f t="shared" si="155"/>
        <v>56</v>
      </c>
      <c r="U179" s="121">
        <f t="shared" si="156"/>
        <v>62.25</v>
      </c>
      <c r="V179" s="121">
        <f t="shared" si="157"/>
        <v>63.5</v>
      </c>
      <c r="W179" s="121">
        <f t="shared" si="158"/>
        <v>70</v>
      </c>
      <c r="X179" s="121">
        <f t="shared" si="159"/>
        <v>71.5</v>
      </c>
      <c r="Y179" s="121">
        <f t="shared" si="160"/>
        <v>77.75</v>
      </c>
    </row>
    <row r="180" spans="2:25" s="120" customFormat="1" ht="26.1" customHeight="1">
      <c r="B180" s="117"/>
      <c r="C180" s="160" t="s">
        <v>90</v>
      </c>
      <c r="D180" s="118">
        <v>61.5</v>
      </c>
      <c r="E180" s="118">
        <v>69</v>
      </c>
      <c r="F180" s="118">
        <v>70.5</v>
      </c>
      <c r="G180" s="118">
        <v>78</v>
      </c>
      <c r="H180" s="118">
        <v>79.5</v>
      </c>
      <c r="I180" s="118">
        <v>87</v>
      </c>
      <c r="J180" s="117"/>
      <c r="K180" s="160" t="str">
        <f t="shared" si="153"/>
        <v>Salarisschaal (zwaarte Opdracht) 10</v>
      </c>
      <c r="L180" s="119">
        <f t="shared" ref="L180:Q180" si="162">L179</f>
        <v>0</v>
      </c>
      <c r="M180" s="119">
        <f t="shared" si="162"/>
        <v>0</v>
      </c>
      <c r="N180" s="119">
        <f t="shared" si="162"/>
        <v>0</v>
      </c>
      <c r="O180" s="119">
        <f t="shared" si="162"/>
        <v>0</v>
      </c>
      <c r="P180" s="119">
        <f t="shared" si="162"/>
        <v>0</v>
      </c>
      <c r="Q180" s="119">
        <f t="shared" si="162"/>
        <v>0</v>
      </c>
      <c r="S180" s="185" t="str">
        <f t="shared" si="154"/>
        <v>Salarisschaal (zwaarte Opdracht) 10</v>
      </c>
      <c r="T180" s="121">
        <f t="shared" si="155"/>
        <v>61.5</v>
      </c>
      <c r="U180" s="121">
        <f t="shared" si="156"/>
        <v>69</v>
      </c>
      <c r="V180" s="121">
        <f t="shared" si="157"/>
        <v>70.5</v>
      </c>
      <c r="W180" s="121">
        <f t="shared" si="158"/>
        <v>78</v>
      </c>
      <c r="X180" s="121">
        <f t="shared" si="159"/>
        <v>79.5</v>
      </c>
      <c r="Y180" s="121">
        <f t="shared" si="160"/>
        <v>87</v>
      </c>
    </row>
    <row r="181" spans="2:25" s="120" customFormat="1" ht="26.1" customHeight="1">
      <c r="B181" s="117"/>
      <c r="C181" s="160" t="s">
        <v>91</v>
      </c>
      <c r="D181" s="121">
        <v>73.5</v>
      </c>
      <c r="E181" s="121">
        <v>81.5</v>
      </c>
      <c r="F181" s="121">
        <v>83.5</v>
      </c>
      <c r="G181" s="121">
        <v>91.25</v>
      </c>
      <c r="H181" s="121">
        <v>93.5</v>
      </c>
      <c r="I181" s="121">
        <v>101.25</v>
      </c>
      <c r="J181" s="117"/>
      <c r="K181" s="160" t="str">
        <f t="shared" si="153"/>
        <v>Salarisschaal (zwaarte Opdracht) 11</v>
      </c>
      <c r="L181" s="119">
        <f t="shared" ref="L181:Q181" si="163">L180</f>
        <v>0</v>
      </c>
      <c r="M181" s="119">
        <f t="shared" si="163"/>
        <v>0</v>
      </c>
      <c r="N181" s="119">
        <f t="shared" si="163"/>
        <v>0</v>
      </c>
      <c r="O181" s="119">
        <f t="shared" si="163"/>
        <v>0</v>
      </c>
      <c r="P181" s="119">
        <f t="shared" si="163"/>
        <v>0</v>
      </c>
      <c r="Q181" s="119">
        <f t="shared" si="163"/>
        <v>0</v>
      </c>
      <c r="S181" s="185" t="str">
        <f t="shared" si="154"/>
        <v>Salarisschaal (zwaarte Opdracht) 11</v>
      </c>
      <c r="T181" s="121">
        <f t="shared" si="155"/>
        <v>73.5</v>
      </c>
      <c r="U181" s="121">
        <f t="shared" si="156"/>
        <v>81.5</v>
      </c>
      <c r="V181" s="121">
        <f t="shared" si="157"/>
        <v>83.5</v>
      </c>
      <c r="W181" s="121">
        <f t="shared" si="158"/>
        <v>91.25</v>
      </c>
      <c r="X181" s="121">
        <f t="shared" si="159"/>
        <v>93.5</v>
      </c>
      <c r="Y181" s="121">
        <f t="shared" si="160"/>
        <v>101.25</v>
      </c>
    </row>
    <row r="182" spans="2:25" s="120" customFormat="1" ht="26.1" customHeight="1">
      <c r="B182" s="117"/>
      <c r="C182" s="160" t="s">
        <v>92</v>
      </c>
      <c r="D182" s="118">
        <v>85.75</v>
      </c>
      <c r="E182" s="118">
        <v>93.75</v>
      </c>
      <c r="F182" s="118">
        <v>95.75</v>
      </c>
      <c r="G182" s="118">
        <v>103</v>
      </c>
      <c r="H182" s="118">
        <v>105.5</v>
      </c>
      <c r="I182" s="118">
        <v>112.25</v>
      </c>
      <c r="J182" s="117"/>
      <c r="K182" s="160" t="str">
        <f t="shared" si="153"/>
        <v>Salarisschaal (zwaarte Opdracht) 12</v>
      </c>
      <c r="L182" s="119">
        <f t="shared" ref="L182:Q182" si="164">L181</f>
        <v>0</v>
      </c>
      <c r="M182" s="119">
        <f t="shared" si="164"/>
        <v>0</v>
      </c>
      <c r="N182" s="119">
        <f t="shared" si="164"/>
        <v>0</v>
      </c>
      <c r="O182" s="119">
        <f t="shared" si="164"/>
        <v>0</v>
      </c>
      <c r="P182" s="119">
        <f t="shared" si="164"/>
        <v>0</v>
      </c>
      <c r="Q182" s="119">
        <f t="shared" si="164"/>
        <v>0</v>
      </c>
      <c r="S182" s="185" t="str">
        <f t="shared" si="154"/>
        <v>Salarisschaal (zwaarte Opdracht) 12</v>
      </c>
      <c r="T182" s="121">
        <f t="shared" si="155"/>
        <v>85.75</v>
      </c>
      <c r="U182" s="121">
        <f t="shared" si="156"/>
        <v>93.75</v>
      </c>
      <c r="V182" s="121">
        <f t="shared" si="157"/>
        <v>95.75</v>
      </c>
      <c r="W182" s="121">
        <f t="shared" si="158"/>
        <v>103</v>
      </c>
      <c r="X182" s="121">
        <f t="shared" si="159"/>
        <v>105.5</v>
      </c>
      <c r="Y182" s="121">
        <f t="shared" si="160"/>
        <v>112.25</v>
      </c>
    </row>
    <row r="183" spans="2:25" s="120" customFormat="1" ht="26.1" customHeight="1">
      <c r="B183" s="117"/>
      <c r="C183" s="160" t="s">
        <v>93</v>
      </c>
      <c r="D183" s="121">
        <v>94.75</v>
      </c>
      <c r="E183" s="121">
        <v>102.25</v>
      </c>
      <c r="F183" s="121">
        <v>104.5</v>
      </c>
      <c r="G183" s="121">
        <v>111.25</v>
      </c>
      <c r="H183" s="121">
        <v>114</v>
      </c>
      <c r="I183" s="121">
        <v>120.75</v>
      </c>
      <c r="J183" s="117"/>
      <c r="K183" s="160" t="str">
        <f t="shared" si="153"/>
        <v>Salarisschaal (zwaarte Opdracht) 13</v>
      </c>
      <c r="L183" s="119">
        <f t="shared" ref="L183:Q183" si="165">L182</f>
        <v>0</v>
      </c>
      <c r="M183" s="119">
        <f t="shared" si="165"/>
        <v>0</v>
      </c>
      <c r="N183" s="119">
        <f t="shared" si="165"/>
        <v>0</v>
      </c>
      <c r="O183" s="119">
        <f t="shared" si="165"/>
        <v>0</v>
      </c>
      <c r="P183" s="119">
        <f t="shared" si="165"/>
        <v>0</v>
      </c>
      <c r="Q183" s="119">
        <f t="shared" si="165"/>
        <v>0</v>
      </c>
      <c r="S183" s="185" t="str">
        <f t="shared" si="154"/>
        <v>Salarisschaal (zwaarte Opdracht) 13</v>
      </c>
      <c r="T183" s="121">
        <f t="shared" si="155"/>
        <v>94.75</v>
      </c>
      <c r="U183" s="121">
        <f t="shared" si="156"/>
        <v>102.25</v>
      </c>
      <c r="V183" s="121">
        <f t="shared" si="157"/>
        <v>104.5</v>
      </c>
      <c r="W183" s="121">
        <f t="shared" si="158"/>
        <v>111.25</v>
      </c>
      <c r="X183" s="121">
        <f t="shared" si="159"/>
        <v>114</v>
      </c>
      <c r="Y183" s="121">
        <f t="shared" si="160"/>
        <v>120.75</v>
      </c>
    </row>
    <row r="184" spans="2:25" s="120" customFormat="1" ht="26.1" customHeight="1">
      <c r="B184" s="117"/>
      <c r="C184" s="160" t="s">
        <v>94</v>
      </c>
      <c r="D184" s="118">
        <v>100.75</v>
      </c>
      <c r="E184" s="118">
        <v>108.75</v>
      </c>
      <c r="F184" s="118">
        <v>111.25</v>
      </c>
      <c r="G184" s="118">
        <v>119.5</v>
      </c>
      <c r="H184" s="118">
        <v>122.25</v>
      </c>
      <c r="I184" s="118">
        <v>130.5</v>
      </c>
      <c r="J184" s="117"/>
      <c r="K184" s="160" t="str">
        <f t="shared" si="153"/>
        <v>Salarisschaal (zwaarte Opdracht) 14</v>
      </c>
      <c r="L184" s="119">
        <f t="shared" ref="L184:Q184" si="166">L183</f>
        <v>0</v>
      </c>
      <c r="M184" s="119">
        <f t="shared" si="166"/>
        <v>0</v>
      </c>
      <c r="N184" s="119">
        <f t="shared" si="166"/>
        <v>0</v>
      </c>
      <c r="O184" s="119">
        <f t="shared" si="166"/>
        <v>0</v>
      </c>
      <c r="P184" s="119">
        <f t="shared" si="166"/>
        <v>0</v>
      </c>
      <c r="Q184" s="119">
        <f t="shared" si="166"/>
        <v>0</v>
      </c>
      <c r="S184" s="185" t="str">
        <f t="shared" si="154"/>
        <v>Salarisschaal (zwaarte Opdracht) 14</v>
      </c>
      <c r="T184" s="121">
        <f t="shared" si="155"/>
        <v>100.75</v>
      </c>
      <c r="U184" s="121">
        <f t="shared" si="156"/>
        <v>108.75</v>
      </c>
      <c r="V184" s="121">
        <f t="shared" si="157"/>
        <v>111.25</v>
      </c>
      <c r="W184" s="121">
        <f t="shared" si="158"/>
        <v>119.5</v>
      </c>
      <c r="X184" s="121">
        <f t="shared" si="159"/>
        <v>122.25</v>
      </c>
      <c r="Y184" s="121">
        <f t="shared" si="160"/>
        <v>130.5</v>
      </c>
    </row>
    <row r="185" spans="2:25" s="120" customFormat="1" ht="26.1" customHeight="1">
      <c r="B185" s="117"/>
      <c r="C185" s="160" t="s">
        <v>95</v>
      </c>
      <c r="D185" s="121">
        <v>108.25</v>
      </c>
      <c r="E185" s="121">
        <v>117.75</v>
      </c>
      <c r="F185" s="121">
        <v>120.5</v>
      </c>
      <c r="G185" s="121">
        <v>130</v>
      </c>
      <c r="H185" s="121">
        <v>133</v>
      </c>
      <c r="I185" s="121">
        <v>142.5</v>
      </c>
      <c r="J185" s="117"/>
      <c r="K185" s="160" t="str">
        <f t="shared" si="153"/>
        <v>Salarisschaal (zwaarte Opdracht) 15</v>
      </c>
      <c r="L185" s="119">
        <f t="shared" ref="L185:Q185" si="167">L184</f>
        <v>0</v>
      </c>
      <c r="M185" s="119">
        <f t="shared" si="167"/>
        <v>0</v>
      </c>
      <c r="N185" s="119">
        <f t="shared" si="167"/>
        <v>0</v>
      </c>
      <c r="O185" s="119">
        <f t="shared" si="167"/>
        <v>0</v>
      </c>
      <c r="P185" s="119">
        <f t="shared" si="167"/>
        <v>0</v>
      </c>
      <c r="Q185" s="119">
        <f t="shared" si="167"/>
        <v>0</v>
      </c>
      <c r="S185" s="185" t="str">
        <f t="shared" si="154"/>
        <v>Salarisschaal (zwaarte Opdracht) 15</v>
      </c>
      <c r="T185" s="121">
        <f t="shared" si="155"/>
        <v>108.25</v>
      </c>
      <c r="U185" s="121">
        <f t="shared" si="156"/>
        <v>117.75</v>
      </c>
      <c r="V185" s="121">
        <f t="shared" si="157"/>
        <v>120.5</v>
      </c>
      <c r="W185" s="121">
        <f t="shared" si="158"/>
        <v>130</v>
      </c>
      <c r="X185" s="121">
        <f t="shared" si="159"/>
        <v>133</v>
      </c>
      <c r="Y185" s="121">
        <f t="shared" si="160"/>
        <v>142.5</v>
      </c>
    </row>
    <row r="186" spans="2:25" s="120" customFormat="1" ht="26.1" customHeight="1">
      <c r="B186" s="117"/>
      <c r="C186" s="160" t="s">
        <v>96</v>
      </c>
      <c r="D186" s="121">
        <v>112.75</v>
      </c>
      <c r="E186" s="121">
        <v>123.75</v>
      </c>
      <c r="F186" s="121">
        <v>126.25</v>
      </c>
      <c r="G186" s="121">
        <v>137.25</v>
      </c>
      <c r="H186" s="121">
        <v>140.25</v>
      </c>
      <c r="I186" s="121">
        <v>151.25</v>
      </c>
      <c r="J186" s="117"/>
      <c r="K186" s="160" t="str">
        <f t="shared" si="153"/>
        <v>Salarisschaal (zwaarte Opdracht) 16</v>
      </c>
      <c r="L186" s="119">
        <f t="shared" ref="L186:Q186" si="168">L185</f>
        <v>0</v>
      </c>
      <c r="M186" s="119">
        <f t="shared" si="168"/>
        <v>0</v>
      </c>
      <c r="N186" s="119">
        <f t="shared" si="168"/>
        <v>0</v>
      </c>
      <c r="O186" s="119">
        <f t="shared" si="168"/>
        <v>0</v>
      </c>
      <c r="P186" s="119">
        <f t="shared" si="168"/>
        <v>0</v>
      </c>
      <c r="Q186" s="119">
        <f t="shared" si="168"/>
        <v>0</v>
      </c>
      <c r="S186" s="185" t="str">
        <f t="shared" si="154"/>
        <v>Salarisschaal (zwaarte Opdracht) 16</v>
      </c>
      <c r="T186" s="121">
        <f t="shared" si="155"/>
        <v>112.75</v>
      </c>
      <c r="U186" s="121">
        <f t="shared" si="156"/>
        <v>123.75</v>
      </c>
      <c r="V186" s="121">
        <f t="shared" si="157"/>
        <v>126.25</v>
      </c>
      <c r="W186" s="121">
        <f t="shared" si="158"/>
        <v>137.25</v>
      </c>
      <c r="X186" s="121">
        <f t="shared" si="159"/>
        <v>140.25</v>
      </c>
      <c r="Y186" s="121">
        <f t="shared" si="160"/>
        <v>151.25</v>
      </c>
    </row>
    <row r="187" spans="2:25" s="120" customFormat="1" ht="26.1" customHeight="1">
      <c r="B187" s="117"/>
      <c r="C187" s="160" t="s">
        <v>97</v>
      </c>
      <c r="D187" s="121">
        <v>123</v>
      </c>
      <c r="E187" s="121">
        <v>135</v>
      </c>
      <c r="F187" s="121">
        <v>137.75</v>
      </c>
      <c r="G187" s="121">
        <v>149.75</v>
      </c>
      <c r="H187" s="121">
        <v>153</v>
      </c>
      <c r="I187" s="121">
        <v>164.75</v>
      </c>
      <c r="J187" s="117"/>
      <c r="K187" s="160" t="str">
        <f t="shared" si="153"/>
        <v>Salarisschaal (zwaarte Opdracht) 17</v>
      </c>
      <c r="L187" s="119">
        <f t="shared" ref="L187:Q187" si="169">L186</f>
        <v>0</v>
      </c>
      <c r="M187" s="119">
        <f t="shared" si="169"/>
        <v>0</v>
      </c>
      <c r="N187" s="119">
        <f t="shared" si="169"/>
        <v>0</v>
      </c>
      <c r="O187" s="119">
        <f t="shared" si="169"/>
        <v>0</v>
      </c>
      <c r="P187" s="119">
        <f t="shared" si="169"/>
        <v>0</v>
      </c>
      <c r="Q187" s="119">
        <f t="shared" si="169"/>
        <v>0</v>
      </c>
      <c r="S187" s="185" t="str">
        <f t="shared" si="154"/>
        <v>Salarisschaal (zwaarte Opdracht) 17</v>
      </c>
      <c r="T187" s="121">
        <f t="shared" si="155"/>
        <v>123</v>
      </c>
      <c r="U187" s="121">
        <f t="shared" si="156"/>
        <v>135</v>
      </c>
      <c r="V187" s="121">
        <f t="shared" si="157"/>
        <v>137.75</v>
      </c>
      <c r="W187" s="121">
        <f t="shared" si="158"/>
        <v>149.75</v>
      </c>
      <c r="X187" s="121">
        <f t="shared" si="159"/>
        <v>153</v>
      </c>
      <c r="Y187" s="121">
        <f t="shared" si="160"/>
        <v>164.75</v>
      </c>
    </row>
    <row r="188" spans="2:25" s="120" customFormat="1" ht="26.1" customHeight="1">
      <c r="B188" s="117"/>
      <c r="C188" s="160" t="s">
        <v>98</v>
      </c>
      <c r="D188" s="121">
        <v>134</v>
      </c>
      <c r="E188" s="121">
        <v>146.75</v>
      </c>
      <c r="F188" s="121">
        <v>150</v>
      </c>
      <c r="G188" s="121">
        <v>162.75</v>
      </c>
      <c r="H188" s="121">
        <v>166.25</v>
      </c>
      <c r="I188" s="121">
        <v>177.25</v>
      </c>
      <c r="J188" s="117"/>
      <c r="K188" s="160" t="str">
        <f t="shared" si="153"/>
        <v>Salarisschaal (zwaarte Opdracht) 18</v>
      </c>
      <c r="L188" s="119">
        <f t="shared" ref="L188:Q188" si="170">L187</f>
        <v>0</v>
      </c>
      <c r="M188" s="119">
        <f t="shared" si="170"/>
        <v>0</v>
      </c>
      <c r="N188" s="119">
        <f t="shared" si="170"/>
        <v>0</v>
      </c>
      <c r="O188" s="119">
        <f t="shared" si="170"/>
        <v>0</v>
      </c>
      <c r="P188" s="119">
        <f t="shared" si="170"/>
        <v>0</v>
      </c>
      <c r="Q188" s="119">
        <f t="shared" si="170"/>
        <v>0</v>
      </c>
      <c r="S188" s="185" t="str">
        <f t="shared" si="154"/>
        <v>Salarisschaal (zwaarte Opdracht) 18</v>
      </c>
      <c r="T188" s="121">
        <f t="shared" si="155"/>
        <v>134</v>
      </c>
      <c r="U188" s="121">
        <f t="shared" si="156"/>
        <v>146.75</v>
      </c>
      <c r="V188" s="121">
        <f t="shared" si="157"/>
        <v>150</v>
      </c>
      <c r="W188" s="121">
        <f t="shared" si="158"/>
        <v>162.75</v>
      </c>
      <c r="X188" s="121">
        <f t="shared" si="159"/>
        <v>166.25</v>
      </c>
      <c r="Y188" s="121">
        <f t="shared" si="160"/>
        <v>177.25</v>
      </c>
    </row>
    <row r="189" spans="2:25" s="120" customFormat="1" ht="27" customHeight="1">
      <c r="B189" s="117"/>
      <c r="C189" s="196"/>
      <c r="D189" s="194"/>
      <c r="E189" s="194"/>
      <c r="F189" s="194"/>
      <c r="G189" s="194"/>
      <c r="H189" s="194"/>
      <c r="I189" s="194"/>
      <c r="J189" s="117"/>
      <c r="K189" s="196"/>
      <c r="L189" s="197"/>
      <c r="M189" s="197"/>
      <c r="N189" s="197"/>
      <c r="O189" s="197"/>
      <c r="P189" s="197"/>
      <c r="Q189" s="197"/>
      <c r="S189" s="196"/>
      <c r="T189" s="194"/>
      <c r="U189" s="194"/>
      <c r="V189" s="194"/>
      <c r="W189" s="194"/>
      <c r="X189" s="194"/>
      <c r="Y189" s="194"/>
    </row>
    <row r="190" spans="2:25" s="120" customFormat="1" ht="30.9" hidden="1" customHeight="1">
      <c r="B190" s="117"/>
      <c r="C190" s="196"/>
      <c r="D190" s="194"/>
      <c r="E190" s="194"/>
      <c r="F190" s="194"/>
      <c r="G190" s="194"/>
      <c r="H190" s="194"/>
      <c r="I190" s="194"/>
      <c r="J190" s="117"/>
      <c r="K190" s="196"/>
      <c r="L190" s="197"/>
      <c r="M190" s="197"/>
      <c r="N190" s="197"/>
      <c r="O190" s="197"/>
      <c r="P190" s="197"/>
      <c r="Q190" s="197"/>
      <c r="S190" s="196"/>
      <c r="T190" s="194"/>
      <c r="U190" s="194"/>
      <c r="V190" s="194"/>
      <c r="W190" s="194"/>
      <c r="X190" s="194"/>
      <c r="Y190" s="194"/>
    </row>
    <row r="191" spans="2:25" s="120" customFormat="1" ht="30.9" hidden="1" customHeight="1">
      <c r="B191" s="117"/>
      <c r="C191" s="193"/>
      <c r="D191" s="194"/>
      <c r="E191" s="194"/>
      <c r="F191" s="194"/>
      <c r="G191" s="194"/>
      <c r="H191" s="194"/>
      <c r="I191" s="194"/>
      <c r="J191" s="117"/>
      <c r="K191" s="193"/>
      <c r="L191" s="195"/>
      <c r="M191" s="195"/>
      <c r="N191" s="195"/>
      <c r="O191" s="195"/>
      <c r="P191" s="195"/>
      <c r="Q191" s="195"/>
      <c r="S191" s="196"/>
      <c r="T191" s="194"/>
      <c r="U191" s="194"/>
      <c r="V191" s="194"/>
      <c r="W191" s="194"/>
      <c r="X191" s="194"/>
      <c r="Y191" s="194"/>
    </row>
    <row r="192" spans="2:25" s="120" customFormat="1" ht="30.9" hidden="1" customHeight="1">
      <c r="B192" s="117"/>
      <c r="C192" s="193"/>
      <c r="D192" s="194"/>
      <c r="E192" s="194"/>
      <c r="F192" s="194"/>
      <c r="G192" s="194"/>
      <c r="H192" s="194"/>
      <c r="I192" s="194"/>
      <c r="J192" s="117"/>
      <c r="K192" s="193"/>
      <c r="L192" s="195"/>
      <c r="M192" s="195"/>
      <c r="N192" s="195"/>
      <c r="O192" s="195"/>
      <c r="P192" s="195"/>
      <c r="Q192" s="195"/>
      <c r="S192" s="196"/>
      <c r="T192" s="194"/>
      <c r="U192" s="194"/>
      <c r="V192" s="194"/>
      <c r="W192" s="194"/>
      <c r="X192" s="194"/>
      <c r="Y192" s="194"/>
    </row>
    <row r="193" spans="2:25" s="120" customFormat="1" ht="30.9" hidden="1" customHeight="1">
      <c r="B193" s="117"/>
      <c r="C193" s="117"/>
      <c r="D193" s="117"/>
      <c r="E193" s="117"/>
      <c r="F193" s="117"/>
      <c r="G193" s="117"/>
      <c r="H193" s="117"/>
      <c r="I193" s="117"/>
      <c r="J193" s="117"/>
      <c r="K193" s="117"/>
      <c r="L193" s="117"/>
    </row>
    <row r="194" spans="2:25" s="120" customFormat="1" ht="34.65" customHeight="1">
      <c r="B194" s="117"/>
      <c r="C194" s="224" t="s">
        <v>82</v>
      </c>
      <c r="D194" s="225"/>
      <c r="E194" s="225"/>
      <c r="F194" s="225"/>
      <c r="G194" s="225"/>
      <c r="H194" s="225"/>
      <c r="I194" s="226"/>
      <c r="J194" s="117"/>
      <c r="K194" s="224" t="s">
        <v>83</v>
      </c>
      <c r="L194" s="225"/>
      <c r="M194" s="225"/>
      <c r="N194" s="225"/>
      <c r="O194" s="225"/>
      <c r="P194" s="225"/>
      <c r="Q194" s="226"/>
      <c r="S194" s="224" t="s">
        <v>84</v>
      </c>
      <c r="T194" s="225"/>
      <c r="U194" s="225"/>
      <c r="V194" s="225"/>
      <c r="W194" s="225"/>
      <c r="X194" s="225"/>
      <c r="Y194" s="226"/>
    </row>
    <row r="195" spans="2:25" s="116" customFormat="1" ht="33.6" customHeight="1">
      <c r="B195" s="115"/>
      <c r="C195" s="128" t="str">
        <f>'3. Invulblad Doelpercentage'!C17</f>
        <v>Projectmanagement</v>
      </c>
      <c r="D195" s="222" t="s">
        <v>85</v>
      </c>
      <c r="E195" s="223"/>
      <c r="F195" s="222" t="s">
        <v>86</v>
      </c>
      <c r="G195" s="223"/>
      <c r="H195" s="222" t="s">
        <v>87</v>
      </c>
      <c r="I195" s="223"/>
      <c r="J195" s="115"/>
      <c r="K195" s="128" t="str">
        <f>C195</f>
        <v>Projectmanagement</v>
      </c>
      <c r="L195" s="222" t="str">
        <f>D195</f>
        <v>Start schaal/zwaarte</v>
      </c>
      <c r="M195" s="223"/>
      <c r="N195" s="222" t="str">
        <f>F195</f>
        <v>Midden schaal/zwaarte</v>
      </c>
      <c r="O195" s="223"/>
      <c r="P195" s="222" t="str">
        <f>H195</f>
        <v>Eind schaal/zwaarte</v>
      </c>
      <c r="Q195" s="223"/>
      <c r="S195" s="128" t="str">
        <f>C195</f>
        <v>Projectmanagement</v>
      </c>
      <c r="T195" s="222" t="str">
        <f>L195</f>
        <v>Start schaal/zwaarte</v>
      </c>
      <c r="U195" s="223"/>
      <c r="V195" s="222" t="str">
        <f>N195</f>
        <v>Midden schaal/zwaarte</v>
      </c>
      <c r="W195" s="223"/>
      <c r="X195" s="222" t="str">
        <f>P195</f>
        <v>Eind schaal/zwaarte</v>
      </c>
      <c r="Y195" s="223"/>
    </row>
    <row r="196" spans="2:25" s="120" customFormat="1" ht="26.1" customHeight="1">
      <c r="B196" s="117"/>
      <c r="C196" s="160" t="s">
        <v>88</v>
      </c>
      <c r="D196" s="118">
        <v>51</v>
      </c>
      <c r="E196" s="118">
        <v>56.5</v>
      </c>
      <c r="F196" s="118">
        <v>57.5</v>
      </c>
      <c r="G196" s="118">
        <v>63</v>
      </c>
      <c r="H196" s="118">
        <v>64.25</v>
      </c>
      <c r="I196" s="118">
        <v>69.75</v>
      </c>
      <c r="J196" s="117"/>
      <c r="K196" s="160" t="str">
        <f t="shared" ref="K196:K206" si="171">C196</f>
        <v>Salarisschaal (zwaarte Opdracht) 8</v>
      </c>
      <c r="L196" s="119">
        <f>'3. Invulblad Doelpercentage'!G17</f>
        <v>0</v>
      </c>
      <c r="M196" s="119">
        <f>L196</f>
        <v>0</v>
      </c>
      <c r="N196" s="119">
        <f>M196</f>
        <v>0</v>
      </c>
      <c r="O196" s="119">
        <f>N196</f>
        <v>0</v>
      </c>
      <c r="P196" s="119">
        <f>O196</f>
        <v>0</v>
      </c>
      <c r="Q196" s="119">
        <f>P196</f>
        <v>0</v>
      </c>
      <c r="S196" s="185" t="str">
        <f t="shared" ref="S196:S206" si="172">C196</f>
        <v>Salarisschaal (zwaarte Opdracht) 8</v>
      </c>
      <c r="T196" s="121">
        <f t="shared" ref="T196:T206" si="173">D196*(100%+L196)</f>
        <v>51</v>
      </c>
      <c r="U196" s="121">
        <f t="shared" ref="U196:U206" si="174">E196*(100%+M196)</f>
        <v>56.5</v>
      </c>
      <c r="V196" s="121">
        <f t="shared" ref="V196:V206" si="175">F196*(100%+N196)</f>
        <v>57.5</v>
      </c>
      <c r="W196" s="121">
        <f t="shared" ref="W196:W206" si="176">G196*(100%+O196)</f>
        <v>63</v>
      </c>
      <c r="X196" s="121">
        <f t="shared" ref="X196:X206" si="177">H196*(100%+P196)</f>
        <v>64.25</v>
      </c>
      <c r="Y196" s="121">
        <f t="shared" ref="Y196:Y206" si="178">I196*(100%+Q196)</f>
        <v>69.75</v>
      </c>
    </row>
    <row r="197" spans="2:25" s="120" customFormat="1" ht="26.1" customHeight="1">
      <c r="B197" s="117"/>
      <c r="C197" s="160" t="s">
        <v>89</v>
      </c>
      <c r="D197" s="121">
        <v>57</v>
      </c>
      <c r="E197" s="121">
        <v>63.5</v>
      </c>
      <c r="F197" s="121">
        <v>64.75</v>
      </c>
      <c r="G197" s="121">
        <v>71</v>
      </c>
      <c r="H197" s="121">
        <v>72.75</v>
      </c>
      <c r="I197" s="121">
        <v>79</v>
      </c>
      <c r="J197" s="117"/>
      <c r="K197" s="160" t="str">
        <f t="shared" si="171"/>
        <v>Salarisschaal (zwaarte Opdracht) 9</v>
      </c>
      <c r="L197" s="119">
        <f t="shared" ref="L197:Q197" si="179">L196</f>
        <v>0</v>
      </c>
      <c r="M197" s="119">
        <f t="shared" si="179"/>
        <v>0</v>
      </c>
      <c r="N197" s="119">
        <f t="shared" si="179"/>
        <v>0</v>
      </c>
      <c r="O197" s="119">
        <f t="shared" si="179"/>
        <v>0</v>
      </c>
      <c r="P197" s="119">
        <f t="shared" si="179"/>
        <v>0</v>
      </c>
      <c r="Q197" s="119">
        <f t="shared" si="179"/>
        <v>0</v>
      </c>
      <c r="S197" s="185" t="str">
        <f t="shared" si="172"/>
        <v>Salarisschaal (zwaarte Opdracht) 9</v>
      </c>
      <c r="T197" s="121">
        <f t="shared" si="173"/>
        <v>57</v>
      </c>
      <c r="U197" s="121">
        <f t="shared" si="174"/>
        <v>63.5</v>
      </c>
      <c r="V197" s="121">
        <f t="shared" si="175"/>
        <v>64.75</v>
      </c>
      <c r="W197" s="121">
        <f t="shared" si="176"/>
        <v>71</v>
      </c>
      <c r="X197" s="121">
        <f t="shared" si="177"/>
        <v>72.75</v>
      </c>
      <c r="Y197" s="121">
        <f t="shared" si="178"/>
        <v>79</v>
      </c>
    </row>
    <row r="198" spans="2:25" s="120" customFormat="1" ht="26.1" customHeight="1">
      <c r="B198" s="117"/>
      <c r="C198" s="160" t="s">
        <v>90</v>
      </c>
      <c r="D198" s="118">
        <v>62.75</v>
      </c>
      <c r="E198" s="118">
        <v>70</v>
      </c>
      <c r="F198" s="118">
        <v>71.75</v>
      </c>
      <c r="G198" s="118">
        <v>79.25</v>
      </c>
      <c r="H198" s="118">
        <v>81</v>
      </c>
      <c r="I198" s="118">
        <v>88.5</v>
      </c>
      <c r="J198" s="117"/>
      <c r="K198" s="160" t="str">
        <f t="shared" si="171"/>
        <v>Salarisschaal (zwaarte Opdracht) 10</v>
      </c>
      <c r="L198" s="119">
        <f t="shared" ref="L198:Q198" si="180">L197</f>
        <v>0</v>
      </c>
      <c r="M198" s="119">
        <f t="shared" si="180"/>
        <v>0</v>
      </c>
      <c r="N198" s="119">
        <f t="shared" si="180"/>
        <v>0</v>
      </c>
      <c r="O198" s="119">
        <f t="shared" si="180"/>
        <v>0</v>
      </c>
      <c r="P198" s="119">
        <f t="shared" si="180"/>
        <v>0</v>
      </c>
      <c r="Q198" s="119">
        <f t="shared" si="180"/>
        <v>0</v>
      </c>
      <c r="S198" s="185" t="str">
        <f t="shared" si="172"/>
        <v>Salarisschaal (zwaarte Opdracht) 10</v>
      </c>
      <c r="T198" s="121">
        <f t="shared" si="173"/>
        <v>62.75</v>
      </c>
      <c r="U198" s="121">
        <f t="shared" si="174"/>
        <v>70</v>
      </c>
      <c r="V198" s="121">
        <f t="shared" si="175"/>
        <v>71.75</v>
      </c>
      <c r="W198" s="121">
        <f t="shared" si="176"/>
        <v>79.25</v>
      </c>
      <c r="X198" s="121">
        <f t="shared" si="177"/>
        <v>81</v>
      </c>
      <c r="Y198" s="121">
        <f t="shared" si="178"/>
        <v>88.5</v>
      </c>
    </row>
    <row r="199" spans="2:25" s="120" customFormat="1" ht="26.1" customHeight="1">
      <c r="B199" s="117"/>
      <c r="C199" s="160" t="s">
        <v>91</v>
      </c>
      <c r="D199" s="121">
        <v>75</v>
      </c>
      <c r="E199" s="121">
        <v>83</v>
      </c>
      <c r="F199" s="121">
        <v>85</v>
      </c>
      <c r="G199" s="121">
        <v>93</v>
      </c>
      <c r="H199" s="121">
        <v>95.25</v>
      </c>
      <c r="I199" s="121">
        <v>103</v>
      </c>
      <c r="J199" s="117"/>
      <c r="K199" s="160" t="str">
        <f t="shared" si="171"/>
        <v>Salarisschaal (zwaarte Opdracht) 11</v>
      </c>
      <c r="L199" s="119">
        <f t="shared" ref="L199:Q199" si="181">L198</f>
        <v>0</v>
      </c>
      <c r="M199" s="119">
        <f t="shared" si="181"/>
        <v>0</v>
      </c>
      <c r="N199" s="119">
        <f t="shared" si="181"/>
        <v>0</v>
      </c>
      <c r="O199" s="119">
        <f t="shared" si="181"/>
        <v>0</v>
      </c>
      <c r="P199" s="119">
        <f t="shared" si="181"/>
        <v>0</v>
      </c>
      <c r="Q199" s="119">
        <f t="shared" si="181"/>
        <v>0</v>
      </c>
      <c r="S199" s="185" t="str">
        <f t="shared" si="172"/>
        <v>Salarisschaal (zwaarte Opdracht) 11</v>
      </c>
      <c r="T199" s="121">
        <f t="shared" si="173"/>
        <v>75</v>
      </c>
      <c r="U199" s="121">
        <f t="shared" si="174"/>
        <v>83</v>
      </c>
      <c r="V199" s="121">
        <f t="shared" si="175"/>
        <v>85</v>
      </c>
      <c r="W199" s="121">
        <f t="shared" si="176"/>
        <v>93</v>
      </c>
      <c r="X199" s="121">
        <f t="shared" si="177"/>
        <v>95.25</v>
      </c>
      <c r="Y199" s="121">
        <f t="shared" si="178"/>
        <v>103</v>
      </c>
    </row>
    <row r="200" spans="2:25" s="120" customFormat="1" ht="26.1" customHeight="1">
      <c r="B200" s="117"/>
      <c r="C200" s="160" t="s">
        <v>92</v>
      </c>
      <c r="D200" s="118">
        <v>88.25</v>
      </c>
      <c r="E200" s="118">
        <v>96.25</v>
      </c>
      <c r="F200" s="118">
        <v>98.5</v>
      </c>
      <c r="G200" s="118">
        <v>105.75</v>
      </c>
      <c r="H200" s="118">
        <v>108.5</v>
      </c>
      <c r="I200" s="118">
        <v>115.25</v>
      </c>
      <c r="J200" s="117"/>
      <c r="K200" s="160" t="str">
        <f t="shared" si="171"/>
        <v>Salarisschaal (zwaarte Opdracht) 12</v>
      </c>
      <c r="L200" s="119">
        <f t="shared" ref="L200:Q200" si="182">L199</f>
        <v>0</v>
      </c>
      <c r="M200" s="119">
        <f t="shared" si="182"/>
        <v>0</v>
      </c>
      <c r="N200" s="119">
        <f t="shared" si="182"/>
        <v>0</v>
      </c>
      <c r="O200" s="119">
        <f t="shared" si="182"/>
        <v>0</v>
      </c>
      <c r="P200" s="119">
        <f t="shared" si="182"/>
        <v>0</v>
      </c>
      <c r="Q200" s="119">
        <f t="shared" si="182"/>
        <v>0</v>
      </c>
      <c r="S200" s="185" t="str">
        <f t="shared" si="172"/>
        <v>Salarisschaal (zwaarte Opdracht) 12</v>
      </c>
      <c r="T200" s="121">
        <f t="shared" si="173"/>
        <v>88.25</v>
      </c>
      <c r="U200" s="121">
        <f t="shared" si="174"/>
        <v>96.25</v>
      </c>
      <c r="V200" s="121">
        <f t="shared" si="175"/>
        <v>98.5</v>
      </c>
      <c r="W200" s="121">
        <f t="shared" si="176"/>
        <v>105.75</v>
      </c>
      <c r="X200" s="121">
        <f t="shared" si="177"/>
        <v>108.5</v>
      </c>
      <c r="Y200" s="121">
        <f t="shared" si="178"/>
        <v>115.25</v>
      </c>
    </row>
    <row r="201" spans="2:25" s="120" customFormat="1" ht="26.1" customHeight="1">
      <c r="B201" s="117"/>
      <c r="C201" s="160" t="s">
        <v>93</v>
      </c>
      <c r="D201" s="121">
        <v>98.25</v>
      </c>
      <c r="E201" s="121">
        <v>105.75</v>
      </c>
      <c r="F201" s="121">
        <v>108.5</v>
      </c>
      <c r="G201" s="121">
        <v>115.25</v>
      </c>
      <c r="H201" s="121">
        <v>118.25</v>
      </c>
      <c r="I201" s="121">
        <v>125</v>
      </c>
      <c r="J201" s="117"/>
      <c r="K201" s="160" t="str">
        <f t="shared" si="171"/>
        <v>Salarisschaal (zwaarte Opdracht) 13</v>
      </c>
      <c r="L201" s="119">
        <f t="shared" ref="L201:Q201" si="183">L200</f>
        <v>0</v>
      </c>
      <c r="M201" s="119">
        <f t="shared" si="183"/>
        <v>0</v>
      </c>
      <c r="N201" s="119">
        <f t="shared" si="183"/>
        <v>0</v>
      </c>
      <c r="O201" s="119">
        <f t="shared" si="183"/>
        <v>0</v>
      </c>
      <c r="P201" s="119">
        <f t="shared" si="183"/>
        <v>0</v>
      </c>
      <c r="Q201" s="119">
        <f t="shared" si="183"/>
        <v>0</v>
      </c>
      <c r="S201" s="185" t="str">
        <f t="shared" si="172"/>
        <v>Salarisschaal (zwaarte Opdracht) 13</v>
      </c>
      <c r="T201" s="121">
        <f t="shared" si="173"/>
        <v>98.25</v>
      </c>
      <c r="U201" s="121">
        <f t="shared" si="174"/>
        <v>105.75</v>
      </c>
      <c r="V201" s="121">
        <f t="shared" si="175"/>
        <v>108.5</v>
      </c>
      <c r="W201" s="121">
        <f t="shared" si="176"/>
        <v>115.25</v>
      </c>
      <c r="X201" s="121">
        <f t="shared" si="177"/>
        <v>118.25</v>
      </c>
      <c r="Y201" s="121">
        <f t="shared" si="178"/>
        <v>125</v>
      </c>
    </row>
    <row r="202" spans="2:25" s="120" customFormat="1" ht="26.1" customHeight="1">
      <c r="B202" s="117"/>
      <c r="C202" s="160" t="s">
        <v>94</v>
      </c>
      <c r="D202" s="118">
        <v>103.75</v>
      </c>
      <c r="E202" s="118">
        <v>111.75</v>
      </c>
      <c r="F202" s="118">
        <v>114.75</v>
      </c>
      <c r="G202" s="118">
        <v>122.75</v>
      </c>
      <c r="H202" s="118">
        <v>126</v>
      </c>
      <c r="I202" s="118">
        <v>134</v>
      </c>
      <c r="J202" s="117"/>
      <c r="K202" s="160" t="str">
        <f t="shared" si="171"/>
        <v>Salarisschaal (zwaarte Opdracht) 14</v>
      </c>
      <c r="L202" s="119">
        <f t="shared" ref="L202:Q202" si="184">L201</f>
        <v>0</v>
      </c>
      <c r="M202" s="119">
        <f t="shared" si="184"/>
        <v>0</v>
      </c>
      <c r="N202" s="119">
        <f t="shared" si="184"/>
        <v>0</v>
      </c>
      <c r="O202" s="119">
        <f t="shared" si="184"/>
        <v>0</v>
      </c>
      <c r="P202" s="119">
        <f t="shared" si="184"/>
        <v>0</v>
      </c>
      <c r="Q202" s="119">
        <f t="shared" si="184"/>
        <v>0</v>
      </c>
      <c r="S202" s="185" t="str">
        <f t="shared" si="172"/>
        <v>Salarisschaal (zwaarte Opdracht) 14</v>
      </c>
      <c r="T202" s="121">
        <f t="shared" si="173"/>
        <v>103.75</v>
      </c>
      <c r="U202" s="121">
        <f t="shared" si="174"/>
        <v>111.75</v>
      </c>
      <c r="V202" s="121">
        <f t="shared" si="175"/>
        <v>114.75</v>
      </c>
      <c r="W202" s="121">
        <f t="shared" si="176"/>
        <v>122.75</v>
      </c>
      <c r="X202" s="121">
        <f t="shared" si="177"/>
        <v>126</v>
      </c>
      <c r="Y202" s="121">
        <f t="shared" si="178"/>
        <v>134</v>
      </c>
    </row>
    <row r="203" spans="2:25" s="120" customFormat="1" ht="26.1" customHeight="1">
      <c r="B203" s="117"/>
      <c r="C203" s="160" t="s">
        <v>95</v>
      </c>
      <c r="D203" s="121">
        <v>111</v>
      </c>
      <c r="E203" s="121">
        <v>120.25</v>
      </c>
      <c r="F203" s="121">
        <v>123.25</v>
      </c>
      <c r="G203" s="121">
        <v>132.75</v>
      </c>
      <c r="H203" s="121">
        <v>136.25</v>
      </c>
      <c r="I203" s="121">
        <v>145.5</v>
      </c>
      <c r="J203" s="117"/>
      <c r="K203" s="160" t="str">
        <f t="shared" si="171"/>
        <v>Salarisschaal (zwaarte Opdracht) 15</v>
      </c>
      <c r="L203" s="119">
        <f t="shared" ref="L203:Q203" si="185">L202</f>
        <v>0</v>
      </c>
      <c r="M203" s="119">
        <f t="shared" si="185"/>
        <v>0</v>
      </c>
      <c r="N203" s="119">
        <f t="shared" si="185"/>
        <v>0</v>
      </c>
      <c r="O203" s="119">
        <f t="shared" si="185"/>
        <v>0</v>
      </c>
      <c r="P203" s="119">
        <f t="shared" si="185"/>
        <v>0</v>
      </c>
      <c r="Q203" s="119">
        <f t="shared" si="185"/>
        <v>0</v>
      </c>
      <c r="S203" s="185" t="str">
        <f t="shared" si="172"/>
        <v>Salarisschaal (zwaarte Opdracht) 15</v>
      </c>
      <c r="T203" s="121">
        <f t="shared" si="173"/>
        <v>111</v>
      </c>
      <c r="U203" s="121">
        <f t="shared" si="174"/>
        <v>120.25</v>
      </c>
      <c r="V203" s="121">
        <f t="shared" si="175"/>
        <v>123.25</v>
      </c>
      <c r="W203" s="121">
        <f t="shared" si="176"/>
        <v>132.75</v>
      </c>
      <c r="X203" s="121">
        <f t="shared" si="177"/>
        <v>136.25</v>
      </c>
      <c r="Y203" s="121">
        <f t="shared" si="178"/>
        <v>145.5</v>
      </c>
    </row>
    <row r="204" spans="2:25" s="120" customFormat="1" ht="26.1" customHeight="1">
      <c r="B204" s="117"/>
      <c r="C204" s="160" t="s">
        <v>96</v>
      </c>
      <c r="D204" s="121">
        <v>117.75</v>
      </c>
      <c r="E204" s="121">
        <v>128.75</v>
      </c>
      <c r="F204" s="121">
        <v>132</v>
      </c>
      <c r="G204" s="121">
        <v>143</v>
      </c>
      <c r="H204" s="121">
        <v>146.75</v>
      </c>
      <c r="I204" s="121">
        <v>157.75</v>
      </c>
      <c r="J204" s="117"/>
      <c r="K204" s="160" t="str">
        <f t="shared" si="171"/>
        <v>Salarisschaal (zwaarte Opdracht) 16</v>
      </c>
      <c r="L204" s="119">
        <f t="shared" ref="L204:Q204" si="186">L203</f>
        <v>0</v>
      </c>
      <c r="M204" s="119">
        <f t="shared" si="186"/>
        <v>0</v>
      </c>
      <c r="N204" s="119">
        <f t="shared" si="186"/>
        <v>0</v>
      </c>
      <c r="O204" s="119">
        <f t="shared" si="186"/>
        <v>0</v>
      </c>
      <c r="P204" s="119">
        <f t="shared" si="186"/>
        <v>0</v>
      </c>
      <c r="Q204" s="119">
        <f t="shared" si="186"/>
        <v>0</v>
      </c>
      <c r="S204" s="185" t="str">
        <f t="shared" si="172"/>
        <v>Salarisschaal (zwaarte Opdracht) 16</v>
      </c>
      <c r="T204" s="121">
        <f t="shared" si="173"/>
        <v>117.75</v>
      </c>
      <c r="U204" s="121">
        <f t="shared" si="174"/>
        <v>128.75</v>
      </c>
      <c r="V204" s="121">
        <f t="shared" si="175"/>
        <v>132</v>
      </c>
      <c r="W204" s="121">
        <f t="shared" si="176"/>
        <v>143</v>
      </c>
      <c r="X204" s="121">
        <f t="shared" si="177"/>
        <v>146.75</v>
      </c>
      <c r="Y204" s="121">
        <f t="shared" si="178"/>
        <v>157.75</v>
      </c>
    </row>
    <row r="205" spans="2:25" s="120" customFormat="1" ht="26.1" customHeight="1">
      <c r="B205" s="117"/>
      <c r="C205" s="160" t="s">
        <v>97</v>
      </c>
      <c r="D205" s="121">
        <v>127</v>
      </c>
      <c r="E205" s="121">
        <v>139</v>
      </c>
      <c r="F205" s="121">
        <v>142.25</v>
      </c>
      <c r="G205" s="121">
        <v>154.25</v>
      </c>
      <c r="H205" s="121">
        <v>158</v>
      </c>
      <c r="I205" s="121">
        <v>169.75</v>
      </c>
      <c r="J205" s="117"/>
      <c r="K205" s="160" t="str">
        <f t="shared" si="171"/>
        <v>Salarisschaal (zwaarte Opdracht) 17</v>
      </c>
      <c r="L205" s="119">
        <f t="shared" ref="L205:Q205" si="187">L204</f>
        <v>0</v>
      </c>
      <c r="M205" s="119">
        <f t="shared" si="187"/>
        <v>0</v>
      </c>
      <c r="N205" s="119">
        <f t="shared" si="187"/>
        <v>0</v>
      </c>
      <c r="O205" s="119">
        <f t="shared" si="187"/>
        <v>0</v>
      </c>
      <c r="P205" s="119">
        <f t="shared" si="187"/>
        <v>0</v>
      </c>
      <c r="Q205" s="119">
        <f t="shared" si="187"/>
        <v>0</v>
      </c>
      <c r="S205" s="185" t="str">
        <f t="shared" si="172"/>
        <v>Salarisschaal (zwaarte Opdracht) 17</v>
      </c>
      <c r="T205" s="121">
        <f t="shared" si="173"/>
        <v>127</v>
      </c>
      <c r="U205" s="121">
        <f t="shared" si="174"/>
        <v>139</v>
      </c>
      <c r="V205" s="121">
        <f t="shared" si="175"/>
        <v>142.25</v>
      </c>
      <c r="W205" s="121">
        <f t="shared" si="176"/>
        <v>154.25</v>
      </c>
      <c r="X205" s="121">
        <f t="shared" si="177"/>
        <v>158</v>
      </c>
      <c r="Y205" s="121">
        <f t="shared" si="178"/>
        <v>169.75</v>
      </c>
    </row>
    <row r="206" spans="2:25" s="120" customFormat="1" ht="26.1" customHeight="1">
      <c r="B206" s="117"/>
      <c r="C206" s="160" t="s">
        <v>98</v>
      </c>
      <c r="D206" s="121">
        <v>136.5</v>
      </c>
      <c r="E206" s="121">
        <v>149.25</v>
      </c>
      <c r="F206" s="121">
        <v>152.75</v>
      </c>
      <c r="G206" s="121">
        <v>165.5</v>
      </c>
      <c r="H206" s="121">
        <v>169.25</v>
      </c>
      <c r="I206" s="121">
        <v>180.5</v>
      </c>
      <c r="J206" s="117"/>
      <c r="K206" s="160" t="str">
        <f t="shared" si="171"/>
        <v>Salarisschaal (zwaarte Opdracht) 18</v>
      </c>
      <c r="L206" s="119">
        <f t="shared" ref="L206:Q206" si="188">L205</f>
        <v>0</v>
      </c>
      <c r="M206" s="119">
        <f t="shared" si="188"/>
        <v>0</v>
      </c>
      <c r="N206" s="119">
        <f t="shared" si="188"/>
        <v>0</v>
      </c>
      <c r="O206" s="119">
        <f t="shared" si="188"/>
        <v>0</v>
      </c>
      <c r="P206" s="119">
        <f t="shared" si="188"/>
        <v>0</v>
      </c>
      <c r="Q206" s="119">
        <f t="shared" si="188"/>
        <v>0</v>
      </c>
      <c r="S206" s="185" t="str">
        <f t="shared" si="172"/>
        <v>Salarisschaal (zwaarte Opdracht) 18</v>
      </c>
      <c r="T206" s="121">
        <f t="shared" si="173"/>
        <v>136.5</v>
      </c>
      <c r="U206" s="121">
        <f t="shared" si="174"/>
        <v>149.25</v>
      </c>
      <c r="V206" s="121">
        <f t="shared" si="175"/>
        <v>152.75</v>
      </c>
      <c r="W206" s="121">
        <f t="shared" si="176"/>
        <v>165.5</v>
      </c>
      <c r="X206" s="121">
        <f t="shared" si="177"/>
        <v>169.25</v>
      </c>
      <c r="Y206" s="121">
        <f t="shared" si="178"/>
        <v>180.5</v>
      </c>
    </row>
    <row r="207" spans="2:25" s="120" customFormat="1" ht="27" customHeight="1">
      <c r="B207" s="117"/>
      <c r="C207" s="196"/>
      <c r="D207" s="194"/>
      <c r="E207" s="194"/>
      <c r="F207" s="194"/>
      <c r="G207" s="194"/>
      <c r="H207" s="194"/>
      <c r="I207" s="194"/>
      <c r="J207" s="117"/>
      <c r="K207" s="196"/>
      <c r="L207" s="197"/>
      <c r="M207" s="197"/>
      <c r="N207" s="197"/>
      <c r="O207" s="197"/>
      <c r="P207" s="197"/>
      <c r="Q207" s="197"/>
      <c r="S207" s="196"/>
      <c r="T207" s="194"/>
      <c r="U207" s="194"/>
      <c r="V207" s="194"/>
      <c r="W207" s="194"/>
      <c r="X207" s="194"/>
      <c r="Y207" s="194"/>
    </row>
    <row r="208" spans="2:25" s="120" customFormat="1" ht="30.9" hidden="1" customHeight="1">
      <c r="B208" s="117"/>
      <c r="C208" s="196"/>
      <c r="D208" s="194"/>
      <c r="E208" s="194"/>
      <c r="F208" s="194"/>
      <c r="G208" s="194"/>
      <c r="H208" s="194"/>
      <c r="I208" s="194"/>
      <c r="J208" s="117"/>
      <c r="K208" s="196"/>
      <c r="L208" s="197"/>
      <c r="M208" s="197"/>
      <c r="N208" s="197"/>
      <c r="O208" s="197"/>
      <c r="P208" s="197"/>
      <c r="Q208" s="197"/>
      <c r="S208" s="196"/>
      <c r="T208" s="194"/>
      <c r="U208" s="194"/>
      <c r="V208" s="194"/>
      <c r="W208" s="194"/>
      <c r="X208" s="194"/>
      <c r="Y208" s="194"/>
    </row>
    <row r="209" spans="2:25" s="120" customFormat="1" ht="30.9" hidden="1" customHeight="1">
      <c r="B209" s="117"/>
      <c r="C209" s="193"/>
      <c r="D209" s="194"/>
      <c r="E209" s="194"/>
      <c r="F209" s="194"/>
      <c r="G209" s="194"/>
      <c r="H209" s="194"/>
      <c r="I209" s="194"/>
      <c r="J209" s="117"/>
      <c r="K209" s="193"/>
      <c r="L209" s="195"/>
      <c r="M209" s="195"/>
      <c r="N209" s="195"/>
      <c r="O209" s="195"/>
      <c r="P209" s="195"/>
      <c r="Q209" s="195"/>
      <c r="S209" s="196"/>
      <c r="T209" s="194"/>
      <c r="U209" s="194"/>
      <c r="V209" s="194"/>
      <c r="W209" s="194"/>
      <c r="X209" s="194"/>
      <c r="Y209" s="194"/>
    </row>
    <row r="210" spans="2:25" s="120" customFormat="1" ht="30.9" hidden="1" customHeight="1">
      <c r="B210" s="117"/>
      <c r="C210" s="193"/>
      <c r="D210" s="194"/>
      <c r="E210" s="194"/>
      <c r="F210" s="194"/>
      <c r="G210" s="194"/>
      <c r="H210" s="194"/>
      <c r="I210" s="194"/>
      <c r="J210" s="117"/>
      <c r="K210" s="193"/>
      <c r="L210" s="195"/>
      <c r="M210" s="195"/>
      <c r="N210" s="195"/>
      <c r="O210" s="195"/>
      <c r="P210" s="195"/>
      <c r="Q210" s="195"/>
      <c r="S210" s="196"/>
      <c r="T210" s="194"/>
      <c r="U210" s="194"/>
      <c r="V210" s="194"/>
      <c r="W210" s="194"/>
      <c r="X210" s="194"/>
      <c r="Y210" s="194"/>
    </row>
    <row r="211" spans="2:25" s="120" customFormat="1" ht="30.9" hidden="1" customHeight="1">
      <c r="B211" s="117"/>
      <c r="C211" s="117"/>
      <c r="D211" s="117"/>
      <c r="E211" s="117"/>
      <c r="F211" s="117"/>
      <c r="G211" s="117"/>
      <c r="H211" s="117"/>
      <c r="I211" s="117"/>
      <c r="J211" s="117"/>
      <c r="K211" s="117"/>
      <c r="L211" s="117"/>
    </row>
    <row r="212" spans="2:25" s="120" customFormat="1" ht="34.65" customHeight="1">
      <c r="B212" s="117"/>
      <c r="C212" s="224" t="s">
        <v>82</v>
      </c>
      <c r="D212" s="225"/>
      <c r="E212" s="225"/>
      <c r="F212" s="225"/>
      <c r="G212" s="225"/>
      <c r="H212" s="225"/>
      <c r="I212" s="226"/>
      <c r="J212" s="117"/>
      <c r="K212" s="224" t="s">
        <v>83</v>
      </c>
      <c r="L212" s="225"/>
      <c r="M212" s="225"/>
      <c r="N212" s="225"/>
      <c r="O212" s="225"/>
      <c r="P212" s="225"/>
      <c r="Q212" s="226"/>
      <c r="S212" s="224" t="s">
        <v>84</v>
      </c>
      <c r="T212" s="225"/>
      <c r="U212" s="225"/>
      <c r="V212" s="225"/>
      <c r="W212" s="225"/>
      <c r="X212" s="225"/>
      <c r="Y212" s="226"/>
    </row>
    <row r="213" spans="2:25" s="116" customFormat="1" ht="33.6" customHeight="1">
      <c r="B213" s="115"/>
      <c r="C213" s="128" t="str">
        <f>'3. Invulblad Doelpercentage'!C18</f>
        <v>Ruimtelijk Domein</v>
      </c>
      <c r="D213" s="222" t="s">
        <v>85</v>
      </c>
      <c r="E213" s="223"/>
      <c r="F213" s="222" t="s">
        <v>86</v>
      </c>
      <c r="G213" s="223"/>
      <c r="H213" s="222" t="s">
        <v>87</v>
      </c>
      <c r="I213" s="223"/>
      <c r="J213" s="115"/>
      <c r="K213" s="128" t="str">
        <f>C213</f>
        <v>Ruimtelijk Domein</v>
      </c>
      <c r="L213" s="222" t="str">
        <f>D213</f>
        <v>Start schaal/zwaarte</v>
      </c>
      <c r="M213" s="223"/>
      <c r="N213" s="222" t="str">
        <f>F213</f>
        <v>Midden schaal/zwaarte</v>
      </c>
      <c r="O213" s="223"/>
      <c r="P213" s="222" t="str">
        <f>H213</f>
        <v>Eind schaal/zwaarte</v>
      </c>
      <c r="Q213" s="223"/>
      <c r="S213" s="128" t="str">
        <f>C213</f>
        <v>Ruimtelijk Domein</v>
      </c>
      <c r="T213" s="222" t="str">
        <f>L213</f>
        <v>Start schaal/zwaarte</v>
      </c>
      <c r="U213" s="223"/>
      <c r="V213" s="222" t="str">
        <f>N213</f>
        <v>Midden schaal/zwaarte</v>
      </c>
      <c r="W213" s="223"/>
      <c r="X213" s="222" t="str">
        <f>P213</f>
        <v>Eind schaal/zwaarte</v>
      </c>
      <c r="Y213" s="223"/>
    </row>
    <row r="214" spans="2:25" s="120" customFormat="1" ht="26.1" customHeight="1">
      <c r="B214" s="117"/>
      <c r="C214" s="160" t="s">
        <v>88</v>
      </c>
      <c r="D214" s="118">
        <v>52.5</v>
      </c>
      <c r="E214" s="118">
        <v>58</v>
      </c>
      <c r="F214" s="118">
        <v>59.25</v>
      </c>
      <c r="G214" s="118">
        <v>64.75</v>
      </c>
      <c r="H214" s="118">
        <v>66.25</v>
      </c>
      <c r="I214" s="118">
        <v>71.75</v>
      </c>
      <c r="J214" s="117"/>
      <c r="K214" s="160" t="str">
        <f t="shared" ref="K214:K224" si="189">C214</f>
        <v>Salarisschaal (zwaarte Opdracht) 8</v>
      </c>
      <c r="L214" s="119">
        <f>'3. Invulblad Doelpercentage'!G18</f>
        <v>0</v>
      </c>
      <c r="M214" s="119">
        <f>L214</f>
        <v>0</v>
      </c>
      <c r="N214" s="119">
        <f>M214</f>
        <v>0</v>
      </c>
      <c r="O214" s="119">
        <f>N214</f>
        <v>0</v>
      </c>
      <c r="P214" s="119">
        <f>O214</f>
        <v>0</v>
      </c>
      <c r="Q214" s="119">
        <f>P214</f>
        <v>0</v>
      </c>
      <c r="S214" s="185" t="str">
        <f t="shared" ref="S214:S224" si="190">C214</f>
        <v>Salarisschaal (zwaarte Opdracht) 8</v>
      </c>
      <c r="T214" s="121">
        <f t="shared" ref="T214:T224" si="191">D214*(100%+L214)</f>
        <v>52.5</v>
      </c>
      <c r="U214" s="121">
        <f t="shared" ref="U214:U224" si="192">E214*(100%+M214)</f>
        <v>58</v>
      </c>
      <c r="V214" s="121">
        <f t="shared" ref="V214:V224" si="193">F214*(100%+N214)</f>
        <v>59.25</v>
      </c>
      <c r="W214" s="121">
        <f t="shared" ref="W214:W224" si="194">G214*(100%+O214)</f>
        <v>64.75</v>
      </c>
      <c r="X214" s="121">
        <f t="shared" ref="X214:X224" si="195">H214*(100%+P214)</f>
        <v>66.25</v>
      </c>
      <c r="Y214" s="121">
        <f t="shared" ref="Y214:Y224" si="196">I214*(100%+Q214)</f>
        <v>71.75</v>
      </c>
    </row>
    <row r="215" spans="2:25" s="120" customFormat="1" ht="26.1" customHeight="1">
      <c r="B215" s="117"/>
      <c r="C215" s="160" t="s">
        <v>89</v>
      </c>
      <c r="D215" s="121">
        <v>59</v>
      </c>
      <c r="E215" s="121">
        <v>65.25</v>
      </c>
      <c r="F215" s="121">
        <v>67</v>
      </c>
      <c r="G215" s="121">
        <v>73.25</v>
      </c>
      <c r="H215" s="121">
        <v>75</v>
      </c>
      <c r="I215" s="121">
        <v>81.5</v>
      </c>
      <c r="J215" s="117"/>
      <c r="K215" s="160" t="str">
        <f t="shared" si="189"/>
        <v>Salarisschaal (zwaarte Opdracht) 9</v>
      </c>
      <c r="L215" s="119">
        <f t="shared" ref="L215:Q215" si="197">L214</f>
        <v>0</v>
      </c>
      <c r="M215" s="119">
        <f t="shared" si="197"/>
        <v>0</v>
      </c>
      <c r="N215" s="119">
        <f t="shared" si="197"/>
        <v>0</v>
      </c>
      <c r="O215" s="119">
        <f t="shared" si="197"/>
        <v>0</v>
      </c>
      <c r="P215" s="119">
        <f t="shared" si="197"/>
        <v>0</v>
      </c>
      <c r="Q215" s="119">
        <f t="shared" si="197"/>
        <v>0</v>
      </c>
      <c r="S215" s="185" t="str">
        <f t="shared" si="190"/>
        <v>Salarisschaal (zwaarte Opdracht) 9</v>
      </c>
      <c r="T215" s="121">
        <f t="shared" si="191"/>
        <v>59</v>
      </c>
      <c r="U215" s="121">
        <f t="shared" si="192"/>
        <v>65.25</v>
      </c>
      <c r="V215" s="121">
        <f t="shared" si="193"/>
        <v>67</v>
      </c>
      <c r="W215" s="121">
        <f t="shared" si="194"/>
        <v>73.25</v>
      </c>
      <c r="X215" s="121">
        <f t="shared" si="195"/>
        <v>75</v>
      </c>
      <c r="Y215" s="121">
        <f t="shared" si="196"/>
        <v>81.5</v>
      </c>
    </row>
    <row r="216" spans="2:25" s="120" customFormat="1" ht="26.1" customHeight="1">
      <c r="B216" s="117"/>
      <c r="C216" s="160" t="s">
        <v>90</v>
      </c>
      <c r="D216" s="118">
        <v>64.5</v>
      </c>
      <c r="E216" s="118">
        <v>72</v>
      </c>
      <c r="F216" s="118">
        <v>74</v>
      </c>
      <c r="G216" s="118">
        <v>81.5</v>
      </c>
      <c r="H216" s="118">
        <v>83.5</v>
      </c>
      <c r="I216" s="118">
        <v>91</v>
      </c>
      <c r="J216" s="117"/>
      <c r="K216" s="160" t="str">
        <f t="shared" si="189"/>
        <v>Salarisschaal (zwaarte Opdracht) 10</v>
      </c>
      <c r="L216" s="119">
        <f t="shared" ref="L216:Q216" si="198">L215</f>
        <v>0</v>
      </c>
      <c r="M216" s="119">
        <f t="shared" si="198"/>
        <v>0</v>
      </c>
      <c r="N216" s="119">
        <f t="shared" si="198"/>
        <v>0</v>
      </c>
      <c r="O216" s="119">
        <f t="shared" si="198"/>
        <v>0</v>
      </c>
      <c r="P216" s="119">
        <f t="shared" si="198"/>
        <v>0</v>
      </c>
      <c r="Q216" s="119">
        <f t="shared" si="198"/>
        <v>0</v>
      </c>
      <c r="S216" s="185" t="str">
        <f t="shared" si="190"/>
        <v>Salarisschaal (zwaarte Opdracht) 10</v>
      </c>
      <c r="T216" s="121">
        <f t="shared" si="191"/>
        <v>64.5</v>
      </c>
      <c r="U216" s="121">
        <f t="shared" si="192"/>
        <v>72</v>
      </c>
      <c r="V216" s="121">
        <f t="shared" si="193"/>
        <v>74</v>
      </c>
      <c r="W216" s="121">
        <f t="shared" si="194"/>
        <v>81.5</v>
      </c>
      <c r="X216" s="121">
        <f t="shared" si="195"/>
        <v>83.5</v>
      </c>
      <c r="Y216" s="121">
        <f t="shared" si="196"/>
        <v>91</v>
      </c>
    </row>
    <row r="217" spans="2:25" s="120" customFormat="1" ht="26.1" customHeight="1">
      <c r="B217" s="117"/>
      <c r="C217" s="160" t="s">
        <v>91</v>
      </c>
      <c r="D217" s="121">
        <v>77.5</v>
      </c>
      <c r="E217" s="121">
        <v>85.5</v>
      </c>
      <c r="F217" s="121">
        <v>87.75</v>
      </c>
      <c r="G217" s="121">
        <v>95.75</v>
      </c>
      <c r="H217" s="121">
        <v>98.5</v>
      </c>
      <c r="I217" s="121">
        <v>106.25</v>
      </c>
      <c r="J217" s="117"/>
      <c r="K217" s="160" t="str">
        <f t="shared" si="189"/>
        <v>Salarisschaal (zwaarte Opdracht) 11</v>
      </c>
      <c r="L217" s="119">
        <f t="shared" ref="L217:Q217" si="199">L216</f>
        <v>0</v>
      </c>
      <c r="M217" s="119">
        <f t="shared" si="199"/>
        <v>0</v>
      </c>
      <c r="N217" s="119">
        <f t="shared" si="199"/>
        <v>0</v>
      </c>
      <c r="O217" s="119">
        <f t="shared" si="199"/>
        <v>0</v>
      </c>
      <c r="P217" s="119">
        <f t="shared" si="199"/>
        <v>0</v>
      </c>
      <c r="Q217" s="119">
        <f t="shared" si="199"/>
        <v>0</v>
      </c>
      <c r="S217" s="185" t="str">
        <f t="shared" si="190"/>
        <v>Salarisschaal (zwaarte Opdracht) 11</v>
      </c>
      <c r="T217" s="121">
        <f t="shared" si="191"/>
        <v>77.5</v>
      </c>
      <c r="U217" s="121">
        <f t="shared" si="192"/>
        <v>85.5</v>
      </c>
      <c r="V217" s="121">
        <f t="shared" si="193"/>
        <v>87.75</v>
      </c>
      <c r="W217" s="121">
        <f t="shared" si="194"/>
        <v>95.75</v>
      </c>
      <c r="X217" s="121">
        <f t="shared" si="195"/>
        <v>98.5</v>
      </c>
      <c r="Y217" s="121">
        <f t="shared" si="196"/>
        <v>106.25</v>
      </c>
    </row>
    <row r="218" spans="2:25" s="120" customFormat="1" ht="26.1" customHeight="1">
      <c r="B218" s="117"/>
      <c r="C218" s="160" t="s">
        <v>92</v>
      </c>
      <c r="D218" s="118">
        <v>90</v>
      </c>
      <c r="E218" s="118">
        <v>97.75</v>
      </c>
      <c r="F218" s="118">
        <v>100.5</v>
      </c>
      <c r="G218" s="118">
        <v>107.75</v>
      </c>
      <c r="H218" s="118">
        <v>110.5</v>
      </c>
      <c r="I218" s="118">
        <v>117.5</v>
      </c>
      <c r="J218" s="117"/>
      <c r="K218" s="160" t="str">
        <f t="shared" si="189"/>
        <v>Salarisschaal (zwaarte Opdracht) 12</v>
      </c>
      <c r="L218" s="119">
        <f t="shared" ref="L218:Q218" si="200">L217</f>
        <v>0</v>
      </c>
      <c r="M218" s="119">
        <f t="shared" si="200"/>
        <v>0</v>
      </c>
      <c r="N218" s="119">
        <f t="shared" si="200"/>
        <v>0</v>
      </c>
      <c r="O218" s="119">
        <f t="shared" si="200"/>
        <v>0</v>
      </c>
      <c r="P218" s="119">
        <f t="shared" si="200"/>
        <v>0</v>
      </c>
      <c r="Q218" s="119">
        <f t="shared" si="200"/>
        <v>0</v>
      </c>
      <c r="S218" s="185" t="str">
        <f t="shared" si="190"/>
        <v>Salarisschaal (zwaarte Opdracht) 12</v>
      </c>
      <c r="T218" s="121">
        <f t="shared" si="191"/>
        <v>90</v>
      </c>
      <c r="U218" s="121">
        <f t="shared" si="192"/>
        <v>97.75</v>
      </c>
      <c r="V218" s="121">
        <f t="shared" si="193"/>
        <v>100.5</v>
      </c>
      <c r="W218" s="121">
        <f t="shared" si="194"/>
        <v>107.75</v>
      </c>
      <c r="X218" s="121">
        <f t="shared" si="195"/>
        <v>110.5</v>
      </c>
      <c r="Y218" s="121">
        <f t="shared" si="196"/>
        <v>117.5</v>
      </c>
    </row>
    <row r="219" spans="2:25" s="120" customFormat="1" ht="26.1" customHeight="1">
      <c r="B219" s="117"/>
      <c r="C219" s="160" t="s">
        <v>93</v>
      </c>
      <c r="D219" s="121">
        <v>99</v>
      </c>
      <c r="E219" s="121">
        <v>106.25</v>
      </c>
      <c r="F219" s="121">
        <v>109.25</v>
      </c>
      <c r="G219" s="121">
        <v>116</v>
      </c>
      <c r="H219" s="121">
        <v>119</v>
      </c>
      <c r="I219" s="121">
        <v>125.75</v>
      </c>
      <c r="J219" s="117"/>
      <c r="K219" s="160" t="str">
        <f t="shared" si="189"/>
        <v>Salarisschaal (zwaarte Opdracht) 13</v>
      </c>
      <c r="L219" s="119">
        <f t="shared" ref="L219:Q219" si="201">L218</f>
        <v>0</v>
      </c>
      <c r="M219" s="119">
        <f t="shared" si="201"/>
        <v>0</v>
      </c>
      <c r="N219" s="119">
        <f t="shared" si="201"/>
        <v>0</v>
      </c>
      <c r="O219" s="119">
        <f t="shared" si="201"/>
        <v>0</v>
      </c>
      <c r="P219" s="119">
        <f t="shared" si="201"/>
        <v>0</v>
      </c>
      <c r="Q219" s="119">
        <f t="shared" si="201"/>
        <v>0</v>
      </c>
      <c r="S219" s="185" t="str">
        <f t="shared" si="190"/>
        <v>Salarisschaal (zwaarte Opdracht) 13</v>
      </c>
      <c r="T219" s="121">
        <f t="shared" si="191"/>
        <v>99</v>
      </c>
      <c r="U219" s="121">
        <f t="shared" si="192"/>
        <v>106.25</v>
      </c>
      <c r="V219" s="121">
        <f t="shared" si="193"/>
        <v>109.25</v>
      </c>
      <c r="W219" s="121">
        <f t="shared" si="194"/>
        <v>116</v>
      </c>
      <c r="X219" s="121">
        <f t="shared" si="195"/>
        <v>119</v>
      </c>
      <c r="Y219" s="121">
        <f t="shared" si="196"/>
        <v>125.75</v>
      </c>
    </row>
    <row r="220" spans="2:25" s="120" customFormat="1" ht="26.1" customHeight="1">
      <c r="B220" s="117"/>
      <c r="C220" s="160" t="s">
        <v>94</v>
      </c>
      <c r="D220" s="118">
        <v>105</v>
      </c>
      <c r="E220" s="118">
        <v>113.25</v>
      </c>
      <c r="F220" s="118">
        <v>116.25</v>
      </c>
      <c r="G220" s="118">
        <v>124.25</v>
      </c>
      <c r="H220" s="118">
        <v>127.5</v>
      </c>
      <c r="I220" s="118">
        <v>135.75</v>
      </c>
      <c r="J220" s="117"/>
      <c r="K220" s="160" t="str">
        <f t="shared" si="189"/>
        <v>Salarisschaal (zwaarte Opdracht) 14</v>
      </c>
      <c r="L220" s="119">
        <f t="shared" ref="L220:Q220" si="202">L219</f>
        <v>0</v>
      </c>
      <c r="M220" s="119">
        <f t="shared" si="202"/>
        <v>0</v>
      </c>
      <c r="N220" s="119">
        <f t="shared" si="202"/>
        <v>0</v>
      </c>
      <c r="O220" s="119">
        <f t="shared" si="202"/>
        <v>0</v>
      </c>
      <c r="P220" s="119">
        <f t="shared" si="202"/>
        <v>0</v>
      </c>
      <c r="Q220" s="119">
        <f t="shared" si="202"/>
        <v>0</v>
      </c>
      <c r="S220" s="185" t="str">
        <f t="shared" si="190"/>
        <v>Salarisschaal (zwaarte Opdracht) 14</v>
      </c>
      <c r="T220" s="121">
        <f t="shared" si="191"/>
        <v>105</v>
      </c>
      <c r="U220" s="121">
        <f t="shared" si="192"/>
        <v>113.25</v>
      </c>
      <c r="V220" s="121">
        <f t="shared" si="193"/>
        <v>116.25</v>
      </c>
      <c r="W220" s="121">
        <f t="shared" si="194"/>
        <v>124.25</v>
      </c>
      <c r="X220" s="121">
        <f t="shared" si="195"/>
        <v>127.5</v>
      </c>
      <c r="Y220" s="121">
        <f t="shared" si="196"/>
        <v>135.75</v>
      </c>
    </row>
    <row r="221" spans="2:25" s="120" customFormat="1" ht="26.1" customHeight="1">
      <c r="B221" s="117"/>
      <c r="C221" s="160" t="s">
        <v>95</v>
      </c>
      <c r="D221" s="121">
        <v>112.25</v>
      </c>
      <c r="E221" s="121">
        <v>121.75</v>
      </c>
      <c r="F221" s="121">
        <v>125</v>
      </c>
      <c r="G221" s="121">
        <v>134.5</v>
      </c>
      <c r="H221" s="121">
        <v>138</v>
      </c>
      <c r="I221" s="121">
        <v>147.5</v>
      </c>
      <c r="J221" s="117"/>
      <c r="K221" s="160" t="str">
        <f t="shared" si="189"/>
        <v>Salarisschaal (zwaarte Opdracht) 15</v>
      </c>
      <c r="L221" s="119">
        <f t="shared" ref="L221:Q221" si="203">L220</f>
        <v>0</v>
      </c>
      <c r="M221" s="119">
        <f t="shared" si="203"/>
        <v>0</v>
      </c>
      <c r="N221" s="119">
        <f t="shared" si="203"/>
        <v>0</v>
      </c>
      <c r="O221" s="119">
        <f t="shared" si="203"/>
        <v>0</v>
      </c>
      <c r="P221" s="119">
        <f t="shared" si="203"/>
        <v>0</v>
      </c>
      <c r="Q221" s="119">
        <f t="shared" si="203"/>
        <v>0</v>
      </c>
      <c r="S221" s="185" t="str">
        <f t="shared" si="190"/>
        <v>Salarisschaal (zwaarte Opdracht) 15</v>
      </c>
      <c r="T221" s="121">
        <f t="shared" si="191"/>
        <v>112.25</v>
      </c>
      <c r="U221" s="121">
        <f t="shared" si="192"/>
        <v>121.75</v>
      </c>
      <c r="V221" s="121">
        <f t="shared" si="193"/>
        <v>125</v>
      </c>
      <c r="W221" s="121">
        <f t="shared" si="194"/>
        <v>134.5</v>
      </c>
      <c r="X221" s="121">
        <f t="shared" si="195"/>
        <v>138</v>
      </c>
      <c r="Y221" s="121">
        <f t="shared" si="196"/>
        <v>147.5</v>
      </c>
    </row>
    <row r="222" spans="2:25" s="120" customFormat="1" ht="26.1" customHeight="1">
      <c r="B222" s="117"/>
      <c r="C222" s="160" t="s">
        <v>96</v>
      </c>
      <c r="D222" s="121">
        <v>118.5</v>
      </c>
      <c r="E222" s="121">
        <v>129.5</v>
      </c>
      <c r="F222" s="121">
        <v>132.75</v>
      </c>
      <c r="G222" s="121">
        <v>143.75</v>
      </c>
      <c r="H222" s="121">
        <v>147.5</v>
      </c>
      <c r="I222" s="121">
        <v>158.5</v>
      </c>
      <c r="J222" s="117"/>
      <c r="K222" s="160" t="str">
        <f t="shared" si="189"/>
        <v>Salarisschaal (zwaarte Opdracht) 16</v>
      </c>
      <c r="L222" s="119">
        <f t="shared" ref="L222:Q222" si="204">L221</f>
        <v>0</v>
      </c>
      <c r="M222" s="119">
        <f t="shared" si="204"/>
        <v>0</v>
      </c>
      <c r="N222" s="119">
        <f t="shared" si="204"/>
        <v>0</v>
      </c>
      <c r="O222" s="119">
        <f t="shared" si="204"/>
        <v>0</v>
      </c>
      <c r="P222" s="119">
        <f t="shared" si="204"/>
        <v>0</v>
      </c>
      <c r="Q222" s="119">
        <f t="shared" si="204"/>
        <v>0</v>
      </c>
      <c r="S222" s="185" t="str">
        <f t="shared" si="190"/>
        <v>Salarisschaal (zwaarte Opdracht) 16</v>
      </c>
      <c r="T222" s="121">
        <f t="shared" si="191"/>
        <v>118.5</v>
      </c>
      <c r="U222" s="121">
        <f t="shared" si="192"/>
        <v>129.5</v>
      </c>
      <c r="V222" s="121">
        <f t="shared" si="193"/>
        <v>132.75</v>
      </c>
      <c r="W222" s="121">
        <f t="shared" si="194"/>
        <v>143.75</v>
      </c>
      <c r="X222" s="121">
        <f t="shared" si="195"/>
        <v>147.5</v>
      </c>
      <c r="Y222" s="121">
        <f t="shared" si="196"/>
        <v>158.5</v>
      </c>
    </row>
    <row r="223" spans="2:25" s="120" customFormat="1" ht="26.1" customHeight="1">
      <c r="B223" s="117"/>
      <c r="C223" s="160" t="s">
        <v>97</v>
      </c>
      <c r="D223" s="121">
        <v>128</v>
      </c>
      <c r="E223" s="121">
        <v>139.75</v>
      </c>
      <c r="F223" s="121">
        <v>143.25</v>
      </c>
      <c r="G223" s="121">
        <v>155</v>
      </c>
      <c r="H223" s="121">
        <v>159</v>
      </c>
      <c r="I223" s="121">
        <v>170.75</v>
      </c>
      <c r="J223" s="117"/>
      <c r="K223" s="160" t="str">
        <f t="shared" si="189"/>
        <v>Salarisschaal (zwaarte Opdracht) 17</v>
      </c>
      <c r="L223" s="119">
        <f t="shared" ref="L223:Q223" si="205">L222</f>
        <v>0</v>
      </c>
      <c r="M223" s="119">
        <f t="shared" si="205"/>
        <v>0</v>
      </c>
      <c r="N223" s="119">
        <f t="shared" si="205"/>
        <v>0</v>
      </c>
      <c r="O223" s="119">
        <f t="shared" si="205"/>
        <v>0</v>
      </c>
      <c r="P223" s="119">
        <f t="shared" si="205"/>
        <v>0</v>
      </c>
      <c r="Q223" s="119">
        <f t="shared" si="205"/>
        <v>0</v>
      </c>
      <c r="S223" s="185" t="str">
        <f t="shared" si="190"/>
        <v>Salarisschaal (zwaarte Opdracht) 17</v>
      </c>
      <c r="T223" s="121">
        <f t="shared" si="191"/>
        <v>128</v>
      </c>
      <c r="U223" s="121">
        <f t="shared" si="192"/>
        <v>139.75</v>
      </c>
      <c r="V223" s="121">
        <f t="shared" si="193"/>
        <v>143.25</v>
      </c>
      <c r="W223" s="121">
        <f t="shared" si="194"/>
        <v>155</v>
      </c>
      <c r="X223" s="121">
        <f t="shared" si="195"/>
        <v>159</v>
      </c>
      <c r="Y223" s="121">
        <f t="shared" si="196"/>
        <v>170.75</v>
      </c>
    </row>
    <row r="224" spans="2:25" s="120" customFormat="1" ht="26.1" customHeight="1">
      <c r="B224" s="117"/>
      <c r="C224" s="160" t="s">
        <v>98</v>
      </c>
      <c r="D224" s="121">
        <v>138.25</v>
      </c>
      <c r="E224" s="121">
        <v>151</v>
      </c>
      <c r="F224" s="121">
        <v>154.5</v>
      </c>
      <c r="G224" s="121">
        <v>167.25</v>
      </c>
      <c r="H224" s="121">
        <v>171.25</v>
      </c>
      <c r="I224" s="121">
        <v>182.5</v>
      </c>
      <c r="J224" s="117"/>
      <c r="K224" s="160" t="str">
        <f t="shared" si="189"/>
        <v>Salarisschaal (zwaarte Opdracht) 18</v>
      </c>
      <c r="L224" s="119">
        <f t="shared" ref="L224:Q224" si="206">L223</f>
        <v>0</v>
      </c>
      <c r="M224" s="119">
        <f t="shared" si="206"/>
        <v>0</v>
      </c>
      <c r="N224" s="119">
        <f t="shared" si="206"/>
        <v>0</v>
      </c>
      <c r="O224" s="119">
        <f t="shared" si="206"/>
        <v>0</v>
      </c>
      <c r="P224" s="119">
        <f t="shared" si="206"/>
        <v>0</v>
      </c>
      <c r="Q224" s="119">
        <f t="shared" si="206"/>
        <v>0</v>
      </c>
      <c r="S224" s="185" t="str">
        <f t="shared" si="190"/>
        <v>Salarisschaal (zwaarte Opdracht) 18</v>
      </c>
      <c r="T224" s="121">
        <f t="shared" si="191"/>
        <v>138.25</v>
      </c>
      <c r="U224" s="121">
        <f t="shared" si="192"/>
        <v>151</v>
      </c>
      <c r="V224" s="121">
        <f t="shared" si="193"/>
        <v>154.5</v>
      </c>
      <c r="W224" s="121">
        <f t="shared" si="194"/>
        <v>167.25</v>
      </c>
      <c r="X224" s="121">
        <f t="shared" si="195"/>
        <v>171.25</v>
      </c>
      <c r="Y224" s="121">
        <f t="shared" si="196"/>
        <v>182.5</v>
      </c>
    </row>
    <row r="225" spans="2:25" s="120" customFormat="1" ht="27" customHeight="1">
      <c r="B225" s="117"/>
      <c r="C225" s="196"/>
      <c r="D225" s="194"/>
      <c r="E225" s="194"/>
      <c r="F225" s="194"/>
      <c r="G225" s="194"/>
      <c r="H225" s="194"/>
      <c r="I225" s="194"/>
      <c r="J225" s="117"/>
      <c r="K225" s="196"/>
      <c r="L225" s="197"/>
      <c r="M225" s="197"/>
      <c r="N225" s="197"/>
      <c r="O225" s="197"/>
      <c r="P225" s="197"/>
      <c r="Q225" s="197"/>
      <c r="S225" s="196"/>
      <c r="T225" s="194"/>
      <c r="U225" s="194"/>
      <c r="V225" s="194"/>
      <c r="W225" s="194"/>
      <c r="X225" s="194"/>
      <c r="Y225" s="194"/>
    </row>
    <row r="226" spans="2:25" s="120" customFormat="1" ht="30.9" hidden="1" customHeight="1">
      <c r="B226" s="117"/>
      <c r="C226" s="196"/>
      <c r="D226" s="194"/>
      <c r="E226" s="194"/>
      <c r="F226" s="194"/>
      <c r="G226" s="194"/>
      <c r="H226" s="194"/>
      <c r="I226" s="194"/>
      <c r="J226" s="117"/>
      <c r="K226" s="196"/>
      <c r="L226" s="197"/>
      <c r="M226" s="197"/>
      <c r="N226" s="197"/>
      <c r="O226" s="197"/>
      <c r="P226" s="197"/>
      <c r="Q226" s="197"/>
      <c r="S226" s="196"/>
      <c r="T226" s="194"/>
      <c r="U226" s="194"/>
      <c r="V226" s="194"/>
      <c r="W226" s="194"/>
      <c r="X226" s="194"/>
      <c r="Y226" s="194"/>
    </row>
    <row r="227" spans="2:25" s="120" customFormat="1" ht="30.9" hidden="1" customHeight="1">
      <c r="B227" s="117"/>
      <c r="C227" s="193"/>
      <c r="D227" s="194"/>
      <c r="E227" s="194"/>
      <c r="F227" s="194"/>
      <c r="G227" s="194"/>
      <c r="H227" s="194"/>
      <c r="I227" s="194"/>
      <c r="J227" s="117"/>
      <c r="K227" s="193"/>
      <c r="L227" s="195"/>
      <c r="M227" s="195"/>
      <c r="N227" s="195"/>
      <c r="O227" s="195"/>
      <c r="P227" s="195"/>
      <c r="Q227" s="195"/>
      <c r="S227" s="196"/>
      <c r="T227" s="194"/>
      <c r="U227" s="194"/>
      <c r="V227" s="194"/>
      <c r="W227" s="194"/>
      <c r="X227" s="194"/>
      <c r="Y227" s="194"/>
    </row>
    <row r="228" spans="2:25" s="120" customFormat="1" ht="30.9" hidden="1" customHeight="1">
      <c r="B228" s="117"/>
      <c r="C228" s="193"/>
      <c r="D228" s="194"/>
      <c r="E228" s="194"/>
      <c r="F228" s="194"/>
      <c r="G228" s="194"/>
      <c r="H228" s="194"/>
      <c r="I228" s="194"/>
      <c r="J228" s="117"/>
      <c r="K228" s="193"/>
      <c r="L228" s="195"/>
      <c r="M228" s="195"/>
      <c r="N228" s="195"/>
      <c r="O228" s="195"/>
      <c r="P228" s="195"/>
      <c r="Q228" s="195"/>
      <c r="S228" s="196"/>
      <c r="T228" s="194"/>
      <c r="U228" s="194"/>
      <c r="V228" s="194"/>
      <c r="W228" s="194"/>
      <c r="X228" s="194"/>
      <c r="Y228" s="194"/>
    </row>
    <row r="229" spans="2:25" s="120" customFormat="1" ht="30.9" hidden="1" customHeight="1">
      <c r="B229" s="117"/>
      <c r="C229" s="117"/>
      <c r="D229" s="117"/>
      <c r="E229" s="117"/>
      <c r="F229" s="117"/>
      <c r="G229" s="117"/>
      <c r="H229" s="117"/>
      <c r="I229" s="117"/>
      <c r="J229" s="117"/>
      <c r="K229" s="117"/>
      <c r="L229" s="117"/>
    </row>
    <row r="230" spans="2:25" s="120" customFormat="1" ht="34.65" customHeight="1">
      <c r="B230" s="117"/>
      <c r="C230" s="224" t="s">
        <v>82</v>
      </c>
      <c r="D230" s="225"/>
      <c r="E230" s="225"/>
      <c r="F230" s="225"/>
      <c r="G230" s="225"/>
      <c r="H230" s="225"/>
      <c r="I230" s="226"/>
      <c r="J230" s="117"/>
      <c r="K230" s="224" t="s">
        <v>83</v>
      </c>
      <c r="L230" s="225"/>
      <c r="M230" s="225"/>
      <c r="N230" s="225"/>
      <c r="O230" s="225"/>
      <c r="P230" s="225"/>
      <c r="Q230" s="226"/>
      <c r="S230" s="224" t="s">
        <v>84</v>
      </c>
      <c r="T230" s="225"/>
      <c r="U230" s="225"/>
      <c r="V230" s="225"/>
      <c r="W230" s="225"/>
      <c r="X230" s="225"/>
      <c r="Y230" s="226"/>
    </row>
    <row r="231" spans="2:25" s="116" customFormat="1" ht="33.6" customHeight="1">
      <c r="B231" s="115"/>
      <c r="C231" s="128" t="str">
        <f>'3. Invulblad Doelpercentage'!C19</f>
        <v>Sociaal Domein</v>
      </c>
      <c r="D231" s="222" t="s">
        <v>85</v>
      </c>
      <c r="E231" s="223"/>
      <c r="F231" s="222" t="s">
        <v>86</v>
      </c>
      <c r="G231" s="223"/>
      <c r="H231" s="222" t="s">
        <v>87</v>
      </c>
      <c r="I231" s="223"/>
      <c r="J231" s="115"/>
      <c r="K231" s="128" t="str">
        <f>C231</f>
        <v>Sociaal Domein</v>
      </c>
      <c r="L231" s="222" t="str">
        <f>D231</f>
        <v>Start schaal/zwaarte</v>
      </c>
      <c r="M231" s="223"/>
      <c r="N231" s="222" t="str">
        <f>F231</f>
        <v>Midden schaal/zwaarte</v>
      </c>
      <c r="O231" s="223"/>
      <c r="P231" s="222" t="str">
        <f>H231</f>
        <v>Eind schaal/zwaarte</v>
      </c>
      <c r="Q231" s="223"/>
      <c r="S231" s="128" t="str">
        <f>C231</f>
        <v>Sociaal Domein</v>
      </c>
      <c r="T231" s="222" t="str">
        <f>L231</f>
        <v>Start schaal/zwaarte</v>
      </c>
      <c r="U231" s="223"/>
      <c r="V231" s="222" t="str">
        <f>N231</f>
        <v>Midden schaal/zwaarte</v>
      </c>
      <c r="W231" s="223"/>
      <c r="X231" s="222" t="str">
        <f>P231</f>
        <v>Eind schaal/zwaarte</v>
      </c>
      <c r="Y231" s="223"/>
    </row>
    <row r="232" spans="2:25" s="120" customFormat="1" ht="26.1" customHeight="1">
      <c r="B232" s="117"/>
      <c r="C232" s="160" t="s">
        <v>88</v>
      </c>
      <c r="D232" s="118">
        <v>51</v>
      </c>
      <c r="E232" s="118">
        <v>56.5</v>
      </c>
      <c r="F232" s="118">
        <v>57.75</v>
      </c>
      <c r="G232" s="118">
        <v>63.25</v>
      </c>
      <c r="H232" s="118">
        <v>64.5</v>
      </c>
      <c r="I232" s="118">
        <v>70</v>
      </c>
      <c r="J232" s="117"/>
      <c r="K232" s="160" t="str">
        <f t="shared" ref="K232:K242" si="207">C232</f>
        <v>Salarisschaal (zwaarte Opdracht) 8</v>
      </c>
      <c r="L232" s="119">
        <f>'3. Invulblad Doelpercentage'!G19</f>
        <v>0</v>
      </c>
      <c r="M232" s="119">
        <f>L232</f>
        <v>0</v>
      </c>
      <c r="N232" s="119">
        <f>M232</f>
        <v>0</v>
      </c>
      <c r="O232" s="119">
        <f>N232</f>
        <v>0</v>
      </c>
      <c r="P232" s="119">
        <f>O232</f>
        <v>0</v>
      </c>
      <c r="Q232" s="119">
        <f>P232</f>
        <v>0</v>
      </c>
      <c r="S232" s="185" t="str">
        <f t="shared" ref="S232:S242" si="208">C232</f>
        <v>Salarisschaal (zwaarte Opdracht) 8</v>
      </c>
      <c r="T232" s="121">
        <f t="shared" ref="T232:T242" si="209">D232*(100%+L232)</f>
        <v>51</v>
      </c>
      <c r="U232" s="121">
        <f t="shared" ref="U232:U242" si="210">E232*(100%+M232)</f>
        <v>56.5</v>
      </c>
      <c r="V232" s="121">
        <f t="shared" ref="V232:V242" si="211">F232*(100%+N232)</f>
        <v>57.75</v>
      </c>
      <c r="W232" s="121">
        <f t="shared" ref="W232:W242" si="212">G232*(100%+O232)</f>
        <v>63.25</v>
      </c>
      <c r="X232" s="121">
        <f t="shared" ref="X232:X242" si="213">H232*(100%+P232)</f>
        <v>64.5</v>
      </c>
      <c r="Y232" s="121">
        <f t="shared" ref="Y232:Y242" si="214">I232*(100%+Q232)</f>
        <v>70</v>
      </c>
    </row>
    <row r="233" spans="2:25" s="120" customFormat="1" ht="26.1" customHeight="1">
      <c r="B233" s="117"/>
      <c r="C233" s="160" t="s">
        <v>89</v>
      </c>
      <c r="D233" s="121">
        <v>56.75</v>
      </c>
      <c r="E233" s="121">
        <v>63</v>
      </c>
      <c r="F233" s="121">
        <v>64.5</v>
      </c>
      <c r="G233" s="121">
        <v>70.75</v>
      </c>
      <c r="H233" s="121">
        <v>72.25</v>
      </c>
      <c r="I233" s="121">
        <v>78.75</v>
      </c>
      <c r="J233" s="117"/>
      <c r="K233" s="160" t="str">
        <f t="shared" si="207"/>
        <v>Salarisschaal (zwaarte Opdracht) 9</v>
      </c>
      <c r="L233" s="119">
        <f t="shared" ref="L233:Q233" si="215">L232</f>
        <v>0</v>
      </c>
      <c r="M233" s="119">
        <f t="shared" si="215"/>
        <v>0</v>
      </c>
      <c r="N233" s="119">
        <f t="shared" si="215"/>
        <v>0</v>
      </c>
      <c r="O233" s="119">
        <f t="shared" si="215"/>
        <v>0</v>
      </c>
      <c r="P233" s="119">
        <f t="shared" si="215"/>
        <v>0</v>
      </c>
      <c r="Q233" s="119">
        <f t="shared" si="215"/>
        <v>0</v>
      </c>
      <c r="S233" s="185" t="str">
        <f t="shared" si="208"/>
        <v>Salarisschaal (zwaarte Opdracht) 9</v>
      </c>
      <c r="T233" s="121">
        <f t="shared" si="209"/>
        <v>56.75</v>
      </c>
      <c r="U233" s="121">
        <f t="shared" si="210"/>
        <v>63</v>
      </c>
      <c r="V233" s="121">
        <f t="shared" si="211"/>
        <v>64.5</v>
      </c>
      <c r="W233" s="121">
        <f t="shared" si="212"/>
        <v>70.75</v>
      </c>
      <c r="X233" s="121">
        <f t="shared" si="213"/>
        <v>72.25</v>
      </c>
      <c r="Y233" s="121">
        <f t="shared" si="214"/>
        <v>78.75</v>
      </c>
    </row>
    <row r="234" spans="2:25" s="120" customFormat="1" ht="26.1" customHeight="1">
      <c r="B234" s="117"/>
      <c r="C234" s="160" t="s">
        <v>90</v>
      </c>
      <c r="D234" s="118">
        <v>62</v>
      </c>
      <c r="E234" s="118">
        <v>69.5</v>
      </c>
      <c r="F234" s="118">
        <v>71</v>
      </c>
      <c r="G234" s="118">
        <v>78.5</v>
      </c>
      <c r="H234" s="118">
        <v>80.25</v>
      </c>
      <c r="I234" s="118">
        <v>87.75</v>
      </c>
      <c r="J234" s="117"/>
      <c r="K234" s="160" t="str">
        <f t="shared" si="207"/>
        <v>Salarisschaal (zwaarte Opdracht) 10</v>
      </c>
      <c r="L234" s="119">
        <f t="shared" ref="L234:Q234" si="216">L233</f>
        <v>0</v>
      </c>
      <c r="M234" s="119">
        <f t="shared" si="216"/>
        <v>0</v>
      </c>
      <c r="N234" s="119">
        <f t="shared" si="216"/>
        <v>0</v>
      </c>
      <c r="O234" s="119">
        <f t="shared" si="216"/>
        <v>0</v>
      </c>
      <c r="P234" s="119">
        <f t="shared" si="216"/>
        <v>0</v>
      </c>
      <c r="Q234" s="119">
        <f t="shared" si="216"/>
        <v>0</v>
      </c>
      <c r="S234" s="185" t="str">
        <f t="shared" si="208"/>
        <v>Salarisschaal (zwaarte Opdracht) 10</v>
      </c>
      <c r="T234" s="121">
        <f t="shared" si="209"/>
        <v>62</v>
      </c>
      <c r="U234" s="121">
        <f t="shared" si="210"/>
        <v>69.5</v>
      </c>
      <c r="V234" s="121">
        <f t="shared" si="211"/>
        <v>71</v>
      </c>
      <c r="W234" s="121">
        <f t="shared" si="212"/>
        <v>78.5</v>
      </c>
      <c r="X234" s="121">
        <f t="shared" si="213"/>
        <v>80.25</v>
      </c>
      <c r="Y234" s="121">
        <f t="shared" si="214"/>
        <v>87.75</v>
      </c>
    </row>
    <row r="235" spans="2:25" s="120" customFormat="1" ht="26.1" customHeight="1">
      <c r="B235" s="117"/>
      <c r="C235" s="160" t="s">
        <v>91</v>
      </c>
      <c r="D235" s="121">
        <v>74.5</v>
      </c>
      <c r="E235" s="121">
        <v>82.25</v>
      </c>
      <c r="F235" s="121">
        <v>84.25</v>
      </c>
      <c r="G235" s="121">
        <v>92.25</v>
      </c>
      <c r="H235" s="121">
        <v>94.5</v>
      </c>
      <c r="I235" s="121">
        <v>102.25</v>
      </c>
      <c r="J235" s="117"/>
      <c r="K235" s="160" t="str">
        <f t="shared" si="207"/>
        <v>Salarisschaal (zwaarte Opdracht) 11</v>
      </c>
      <c r="L235" s="119">
        <f t="shared" ref="L235:Q235" si="217">L234</f>
        <v>0</v>
      </c>
      <c r="M235" s="119">
        <f t="shared" si="217"/>
        <v>0</v>
      </c>
      <c r="N235" s="119">
        <f t="shared" si="217"/>
        <v>0</v>
      </c>
      <c r="O235" s="119">
        <f t="shared" si="217"/>
        <v>0</v>
      </c>
      <c r="P235" s="119">
        <f t="shared" si="217"/>
        <v>0</v>
      </c>
      <c r="Q235" s="119">
        <f t="shared" si="217"/>
        <v>0</v>
      </c>
      <c r="S235" s="185" t="str">
        <f t="shared" si="208"/>
        <v>Salarisschaal (zwaarte Opdracht) 11</v>
      </c>
      <c r="T235" s="121">
        <f t="shared" si="209"/>
        <v>74.5</v>
      </c>
      <c r="U235" s="121">
        <f t="shared" si="210"/>
        <v>82.25</v>
      </c>
      <c r="V235" s="121">
        <f t="shared" si="211"/>
        <v>84.25</v>
      </c>
      <c r="W235" s="121">
        <f t="shared" si="212"/>
        <v>92.25</v>
      </c>
      <c r="X235" s="121">
        <f t="shared" si="213"/>
        <v>94.5</v>
      </c>
      <c r="Y235" s="121">
        <f t="shared" si="214"/>
        <v>102.25</v>
      </c>
    </row>
    <row r="236" spans="2:25" s="120" customFormat="1" ht="26.1" customHeight="1">
      <c r="B236" s="117"/>
      <c r="C236" s="160" t="s">
        <v>92</v>
      </c>
      <c r="D236" s="118">
        <v>88.25</v>
      </c>
      <c r="E236" s="118">
        <v>96</v>
      </c>
      <c r="F236" s="118">
        <v>98.5</v>
      </c>
      <c r="G236" s="118">
        <v>105.75</v>
      </c>
      <c r="H236" s="118">
        <v>108.5</v>
      </c>
      <c r="I236" s="118">
        <v>115.25</v>
      </c>
      <c r="J236" s="117"/>
      <c r="K236" s="160" t="str">
        <f t="shared" si="207"/>
        <v>Salarisschaal (zwaarte Opdracht) 12</v>
      </c>
      <c r="L236" s="119">
        <f t="shared" ref="L236:Q236" si="218">L235</f>
        <v>0</v>
      </c>
      <c r="M236" s="119">
        <f t="shared" si="218"/>
        <v>0</v>
      </c>
      <c r="N236" s="119">
        <f t="shared" si="218"/>
        <v>0</v>
      </c>
      <c r="O236" s="119">
        <f t="shared" si="218"/>
        <v>0</v>
      </c>
      <c r="P236" s="119">
        <f t="shared" si="218"/>
        <v>0</v>
      </c>
      <c r="Q236" s="119">
        <f t="shared" si="218"/>
        <v>0</v>
      </c>
      <c r="S236" s="185" t="str">
        <f t="shared" si="208"/>
        <v>Salarisschaal (zwaarte Opdracht) 12</v>
      </c>
      <c r="T236" s="121">
        <f t="shared" si="209"/>
        <v>88.25</v>
      </c>
      <c r="U236" s="121">
        <f t="shared" si="210"/>
        <v>96</v>
      </c>
      <c r="V236" s="121">
        <f t="shared" si="211"/>
        <v>98.5</v>
      </c>
      <c r="W236" s="121">
        <f t="shared" si="212"/>
        <v>105.75</v>
      </c>
      <c r="X236" s="121">
        <f t="shared" si="213"/>
        <v>108.5</v>
      </c>
      <c r="Y236" s="121">
        <f t="shared" si="214"/>
        <v>115.25</v>
      </c>
    </row>
    <row r="237" spans="2:25" s="120" customFormat="1" ht="26.1" customHeight="1">
      <c r="B237" s="117"/>
      <c r="C237" s="160" t="s">
        <v>93</v>
      </c>
      <c r="D237" s="121">
        <v>97.75</v>
      </c>
      <c r="E237" s="121">
        <v>105</v>
      </c>
      <c r="F237" s="121">
        <v>107.75</v>
      </c>
      <c r="G237" s="121">
        <v>114.5</v>
      </c>
      <c r="H237" s="121">
        <v>117.25</v>
      </c>
      <c r="I237" s="121">
        <v>124.25</v>
      </c>
      <c r="J237" s="117"/>
      <c r="K237" s="160" t="str">
        <f t="shared" si="207"/>
        <v>Salarisschaal (zwaarte Opdracht) 13</v>
      </c>
      <c r="L237" s="119">
        <f t="shared" ref="L237:Q237" si="219">L236</f>
        <v>0</v>
      </c>
      <c r="M237" s="119">
        <f t="shared" si="219"/>
        <v>0</v>
      </c>
      <c r="N237" s="119">
        <f t="shared" si="219"/>
        <v>0</v>
      </c>
      <c r="O237" s="119">
        <f t="shared" si="219"/>
        <v>0</v>
      </c>
      <c r="P237" s="119">
        <f t="shared" si="219"/>
        <v>0</v>
      </c>
      <c r="Q237" s="119">
        <f t="shared" si="219"/>
        <v>0</v>
      </c>
      <c r="S237" s="185" t="str">
        <f t="shared" si="208"/>
        <v>Salarisschaal (zwaarte Opdracht) 13</v>
      </c>
      <c r="T237" s="121">
        <f t="shared" si="209"/>
        <v>97.75</v>
      </c>
      <c r="U237" s="121">
        <f t="shared" si="210"/>
        <v>105</v>
      </c>
      <c r="V237" s="121">
        <f t="shared" si="211"/>
        <v>107.75</v>
      </c>
      <c r="W237" s="121">
        <f t="shared" si="212"/>
        <v>114.5</v>
      </c>
      <c r="X237" s="121">
        <f t="shared" si="213"/>
        <v>117.25</v>
      </c>
      <c r="Y237" s="121">
        <f t="shared" si="214"/>
        <v>124.25</v>
      </c>
    </row>
    <row r="238" spans="2:25" s="120" customFormat="1" ht="26.1" customHeight="1">
      <c r="B238" s="117"/>
      <c r="C238" s="160" t="s">
        <v>94</v>
      </c>
      <c r="D238" s="118">
        <v>102.5</v>
      </c>
      <c r="E238" s="118">
        <v>110.75</v>
      </c>
      <c r="F238" s="118">
        <v>113.5</v>
      </c>
      <c r="G238" s="118">
        <v>121.5</v>
      </c>
      <c r="H238" s="118">
        <v>124.5</v>
      </c>
      <c r="I238" s="118">
        <v>132.75</v>
      </c>
      <c r="J238" s="117"/>
      <c r="K238" s="160" t="str">
        <f t="shared" si="207"/>
        <v>Salarisschaal (zwaarte Opdracht) 14</v>
      </c>
      <c r="L238" s="119">
        <f t="shared" ref="L238:Q238" si="220">L237</f>
        <v>0</v>
      </c>
      <c r="M238" s="119">
        <f t="shared" si="220"/>
        <v>0</v>
      </c>
      <c r="N238" s="119">
        <f t="shared" si="220"/>
        <v>0</v>
      </c>
      <c r="O238" s="119">
        <f t="shared" si="220"/>
        <v>0</v>
      </c>
      <c r="P238" s="119">
        <f t="shared" si="220"/>
        <v>0</v>
      </c>
      <c r="Q238" s="119">
        <f t="shared" si="220"/>
        <v>0</v>
      </c>
      <c r="S238" s="185" t="str">
        <f t="shared" si="208"/>
        <v>Salarisschaal (zwaarte Opdracht) 14</v>
      </c>
      <c r="T238" s="121">
        <f t="shared" si="209"/>
        <v>102.5</v>
      </c>
      <c r="U238" s="121">
        <f t="shared" si="210"/>
        <v>110.75</v>
      </c>
      <c r="V238" s="121">
        <f t="shared" si="211"/>
        <v>113.5</v>
      </c>
      <c r="W238" s="121">
        <f t="shared" si="212"/>
        <v>121.5</v>
      </c>
      <c r="X238" s="121">
        <f t="shared" si="213"/>
        <v>124.5</v>
      </c>
      <c r="Y238" s="121">
        <f t="shared" si="214"/>
        <v>132.75</v>
      </c>
    </row>
    <row r="239" spans="2:25" s="120" customFormat="1" ht="26.1" customHeight="1">
      <c r="B239" s="117"/>
      <c r="C239" s="160" t="s">
        <v>95</v>
      </c>
      <c r="D239" s="121">
        <v>109</v>
      </c>
      <c r="E239" s="121">
        <v>118.5</v>
      </c>
      <c r="F239" s="121">
        <v>121.25</v>
      </c>
      <c r="G239" s="121">
        <v>130.75</v>
      </c>
      <c r="H239" s="121">
        <v>133.75</v>
      </c>
      <c r="I239" s="121">
        <v>143.25</v>
      </c>
      <c r="J239" s="117"/>
      <c r="K239" s="160" t="str">
        <f t="shared" si="207"/>
        <v>Salarisschaal (zwaarte Opdracht) 15</v>
      </c>
      <c r="L239" s="119">
        <f t="shared" ref="L239:Q239" si="221">L238</f>
        <v>0</v>
      </c>
      <c r="M239" s="119">
        <f t="shared" si="221"/>
        <v>0</v>
      </c>
      <c r="N239" s="119">
        <f t="shared" si="221"/>
        <v>0</v>
      </c>
      <c r="O239" s="119">
        <f t="shared" si="221"/>
        <v>0</v>
      </c>
      <c r="P239" s="119">
        <f t="shared" si="221"/>
        <v>0</v>
      </c>
      <c r="Q239" s="119">
        <f t="shared" si="221"/>
        <v>0</v>
      </c>
      <c r="S239" s="185" t="str">
        <f t="shared" si="208"/>
        <v>Salarisschaal (zwaarte Opdracht) 15</v>
      </c>
      <c r="T239" s="121">
        <f t="shared" si="209"/>
        <v>109</v>
      </c>
      <c r="U239" s="121">
        <f t="shared" si="210"/>
        <v>118.5</v>
      </c>
      <c r="V239" s="121">
        <f t="shared" si="211"/>
        <v>121.25</v>
      </c>
      <c r="W239" s="121">
        <f t="shared" si="212"/>
        <v>130.75</v>
      </c>
      <c r="X239" s="121">
        <f t="shared" si="213"/>
        <v>133.75</v>
      </c>
      <c r="Y239" s="121">
        <f t="shared" si="214"/>
        <v>143.25</v>
      </c>
    </row>
    <row r="240" spans="2:25" s="120" customFormat="1" ht="26.1" customHeight="1">
      <c r="B240" s="117"/>
      <c r="C240" s="160" t="s">
        <v>96</v>
      </c>
      <c r="D240" s="121">
        <v>115.75</v>
      </c>
      <c r="E240" s="121">
        <v>126.75</v>
      </c>
      <c r="F240" s="121">
        <v>129.75</v>
      </c>
      <c r="G240" s="121">
        <v>140.75</v>
      </c>
      <c r="H240" s="121">
        <v>144.25</v>
      </c>
      <c r="I240" s="121">
        <v>155.25</v>
      </c>
      <c r="J240" s="117"/>
      <c r="K240" s="160" t="str">
        <f t="shared" si="207"/>
        <v>Salarisschaal (zwaarte Opdracht) 16</v>
      </c>
      <c r="L240" s="119">
        <f t="shared" ref="L240:Q240" si="222">L239</f>
        <v>0</v>
      </c>
      <c r="M240" s="119">
        <f t="shared" si="222"/>
        <v>0</v>
      </c>
      <c r="N240" s="119">
        <f t="shared" si="222"/>
        <v>0</v>
      </c>
      <c r="O240" s="119">
        <f t="shared" si="222"/>
        <v>0</v>
      </c>
      <c r="P240" s="119">
        <f t="shared" si="222"/>
        <v>0</v>
      </c>
      <c r="Q240" s="119">
        <f t="shared" si="222"/>
        <v>0</v>
      </c>
      <c r="S240" s="185" t="str">
        <f t="shared" si="208"/>
        <v>Salarisschaal (zwaarte Opdracht) 16</v>
      </c>
      <c r="T240" s="121">
        <f t="shared" si="209"/>
        <v>115.75</v>
      </c>
      <c r="U240" s="121">
        <f t="shared" si="210"/>
        <v>126.75</v>
      </c>
      <c r="V240" s="121">
        <f t="shared" si="211"/>
        <v>129.75</v>
      </c>
      <c r="W240" s="121">
        <f t="shared" si="212"/>
        <v>140.75</v>
      </c>
      <c r="X240" s="121">
        <f t="shared" si="213"/>
        <v>144.25</v>
      </c>
      <c r="Y240" s="121">
        <f t="shared" si="214"/>
        <v>155.25</v>
      </c>
    </row>
    <row r="241" spans="2:25" s="120" customFormat="1" ht="26.1" customHeight="1">
      <c r="B241" s="117"/>
      <c r="C241" s="160" t="s">
        <v>97</v>
      </c>
      <c r="D241" s="121">
        <v>126.5</v>
      </c>
      <c r="E241" s="121">
        <v>138.25</v>
      </c>
      <c r="F241" s="121">
        <v>141.5</v>
      </c>
      <c r="G241" s="121">
        <v>153.5</v>
      </c>
      <c r="H241" s="121">
        <v>157.25</v>
      </c>
      <c r="I241" s="121">
        <v>169</v>
      </c>
      <c r="J241" s="117"/>
      <c r="K241" s="160" t="str">
        <f t="shared" si="207"/>
        <v>Salarisschaal (zwaarte Opdracht) 17</v>
      </c>
      <c r="L241" s="119">
        <f t="shared" ref="L241:Q241" si="223">L240</f>
        <v>0</v>
      </c>
      <c r="M241" s="119">
        <f t="shared" si="223"/>
        <v>0</v>
      </c>
      <c r="N241" s="119">
        <f t="shared" si="223"/>
        <v>0</v>
      </c>
      <c r="O241" s="119">
        <f t="shared" si="223"/>
        <v>0</v>
      </c>
      <c r="P241" s="119">
        <f t="shared" si="223"/>
        <v>0</v>
      </c>
      <c r="Q241" s="119">
        <f t="shared" si="223"/>
        <v>0</v>
      </c>
      <c r="S241" s="185" t="str">
        <f t="shared" si="208"/>
        <v>Salarisschaal (zwaarte Opdracht) 17</v>
      </c>
      <c r="T241" s="121">
        <f t="shared" si="209"/>
        <v>126.5</v>
      </c>
      <c r="U241" s="121">
        <f t="shared" si="210"/>
        <v>138.25</v>
      </c>
      <c r="V241" s="121">
        <f t="shared" si="211"/>
        <v>141.5</v>
      </c>
      <c r="W241" s="121">
        <f t="shared" si="212"/>
        <v>153.5</v>
      </c>
      <c r="X241" s="121">
        <f t="shared" si="213"/>
        <v>157.25</v>
      </c>
      <c r="Y241" s="121">
        <f t="shared" si="214"/>
        <v>169</v>
      </c>
    </row>
    <row r="242" spans="2:25" s="120" customFormat="1" ht="26.1" customHeight="1">
      <c r="B242" s="117"/>
      <c r="C242" s="160" t="s">
        <v>98</v>
      </c>
      <c r="D242" s="121">
        <v>136.75</v>
      </c>
      <c r="E242" s="121">
        <v>149.5</v>
      </c>
      <c r="F242" s="121">
        <v>153</v>
      </c>
      <c r="G242" s="121">
        <v>165.75</v>
      </c>
      <c r="H242" s="121">
        <v>169.75</v>
      </c>
      <c r="I242" s="121">
        <v>180.75</v>
      </c>
      <c r="J242" s="117"/>
      <c r="K242" s="160" t="str">
        <f t="shared" si="207"/>
        <v>Salarisschaal (zwaarte Opdracht) 18</v>
      </c>
      <c r="L242" s="119">
        <f t="shared" ref="L242:Q242" si="224">L241</f>
        <v>0</v>
      </c>
      <c r="M242" s="119">
        <f t="shared" si="224"/>
        <v>0</v>
      </c>
      <c r="N242" s="119">
        <f t="shared" si="224"/>
        <v>0</v>
      </c>
      <c r="O242" s="119">
        <f t="shared" si="224"/>
        <v>0</v>
      </c>
      <c r="P242" s="119">
        <f t="shared" si="224"/>
        <v>0</v>
      </c>
      <c r="Q242" s="119">
        <f t="shared" si="224"/>
        <v>0</v>
      </c>
      <c r="S242" s="185" t="str">
        <f t="shared" si="208"/>
        <v>Salarisschaal (zwaarte Opdracht) 18</v>
      </c>
      <c r="T242" s="121">
        <f t="shared" si="209"/>
        <v>136.75</v>
      </c>
      <c r="U242" s="121">
        <f t="shared" si="210"/>
        <v>149.5</v>
      </c>
      <c r="V242" s="121">
        <f t="shared" si="211"/>
        <v>153</v>
      </c>
      <c r="W242" s="121">
        <f t="shared" si="212"/>
        <v>165.75</v>
      </c>
      <c r="X242" s="121">
        <f t="shared" si="213"/>
        <v>169.75</v>
      </c>
      <c r="Y242" s="121">
        <f t="shared" si="214"/>
        <v>180.75</v>
      </c>
    </row>
    <row r="243" spans="2:25" s="120" customFormat="1" ht="27" customHeight="1">
      <c r="B243" s="117"/>
      <c r="C243" s="196"/>
      <c r="D243" s="194"/>
      <c r="E243" s="194"/>
      <c r="F243" s="194"/>
      <c r="G243" s="194"/>
      <c r="H243" s="194"/>
      <c r="I243" s="194"/>
      <c r="J243" s="117"/>
      <c r="K243" s="196"/>
      <c r="L243" s="197"/>
      <c r="M243" s="197"/>
      <c r="N243" s="197"/>
      <c r="O243" s="197"/>
      <c r="P243" s="197"/>
      <c r="Q243" s="197"/>
      <c r="S243" s="196"/>
      <c r="T243" s="194"/>
      <c r="U243" s="194"/>
      <c r="V243" s="194"/>
      <c r="W243" s="194"/>
      <c r="X243" s="194"/>
      <c r="Y243" s="194"/>
    </row>
    <row r="244" spans="2:25" s="120" customFormat="1" ht="30.9" hidden="1" customHeight="1">
      <c r="B244" s="117"/>
      <c r="C244" s="196"/>
      <c r="D244" s="194"/>
      <c r="E244" s="194"/>
      <c r="F244" s="194"/>
      <c r="G244" s="194"/>
      <c r="H244" s="194"/>
      <c r="I244" s="194"/>
      <c r="J244" s="117"/>
      <c r="K244" s="196"/>
      <c r="L244" s="197"/>
      <c r="M244" s="197"/>
      <c r="N244" s="197"/>
      <c r="O244" s="197"/>
      <c r="P244" s="197"/>
      <c r="Q244" s="197"/>
      <c r="S244" s="196"/>
      <c r="T244" s="194"/>
      <c r="U244" s="194"/>
      <c r="V244" s="194"/>
      <c r="W244" s="194"/>
      <c r="X244" s="194"/>
      <c r="Y244" s="194"/>
    </row>
    <row r="245" spans="2:25" s="120" customFormat="1" ht="30.9" hidden="1" customHeight="1">
      <c r="B245" s="117"/>
      <c r="C245" s="193"/>
      <c r="D245" s="194"/>
      <c r="E245" s="194"/>
      <c r="F245" s="194"/>
      <c r="G245" s="194"/>
      <c r="H245" s="194"/>
      <c r="I245" s="194"/>
      <c r="J245" s="117"/>
      <c r="K245" s="193"/>
      <c r="L245" s="195"/>
      <c r="M245" s="195"/>
      <c r="N245" s="195"/>
      <c r="O245" s="195"/>
      <c r="P245" s="195"/>
      <c r="Q245" s="195"/>
      <c r="S245" s="196"/>
      <c r="T245" s="194"/>
      <c r="U245" s="194"/>
      <c r="V245" s="194"/>
      <c r="W245" s="194"/>
      <c r="X245" s="194"/>
      <c r="Y245" s="194"/>
    </row>
    <row r="246" spans="2:25" s="120" customFormat="1" ht="30.9" hidden="1" customHeight="1">
      <c r="B246" s="117"/>
      <c r="C246" s="193"/>
      <c r="D246" s="194"/>
      <c r="E246" s="194"/>
      <c r="F246" s="194"/>
      <c r="G246" s="194"/>
      <c r="H246" s="194"/>
      <c r="I246" s="194"/>
      <c r="J246" s="117"/>
      <c r="K246" s="193"/>
      <c r="L246" s="195"/>
      <c r="M246" s="195"/>
      <c r="N246" s="195"/>
      <c r="O246" s="195"/>
      <c r="P246" s="195"/>
      <c r="Q246" s="195"/>
      <c r="S246" s="196"/>
      <c r="T246" s="194"/>
      <c r="U246" s="194"/>
      <c r="V246" s="194"/>
      <c r="W246" s="194"/>
      <c r="X246" s="194"/>
      <c r="Y246" s="194"/>
    </row>
    <row r="247" spans="2:25" s="120" customFormat="1" ht="30.9" hidden="1" customHeight="1">
      <c r="B247" s="117"/>
      <c r="C247" s="117"/>
      <c r="D247" s="117"/>
      <c r="E247" s="117"/>
      <c r="F247" s="117"/>
      <c r="G247" s="117"/>
      <c r="H247" s="117"/>
      <c r="I247" s="117"/>
      <c r="J247" s="117"/>
      <c r="K247" s="117"/>
      <c r="L247" s="117"/>
    </row>
    <row r="248" spans="2:25" s="120" customFormat="1" ht="34.65" customHeight="1">
      <c r="B248" s="117"/>
      <c r="C248" s="224" t="s">
        <v>82</v>
      </c>
      <c r="D248" s="225"/>
      <c r="E248" s="225"/>
      <c r="F248" s="225"/>
      <c r="G248" s="225"/>
      <c r="H248" s="225"/>
      <c r="I248" s="226"/>
      <c r="J248" s="117"/>
      <c r="K248" s="224" t="s">
        <v>83</v>
      </c>
      <c r="L248" s="225"/>
      <c r="M248" s="225"/>
      <c r="N248" s="225"/>
      <c r="O248" s="225"/>
      <c r="P248" s="225"/>
      <c r="Q248" s="226"/>
      <c r="S248" s="224" t="s">
        <v>84</v>
      </c>
      <c r="T248" s="225"/>
      <c r="U248" s="225"/>
      <c r="V248" s="225"/>
      <c r="W248" s="225"/>
      <c r="X248" s="225"/>
      <c r="Y248" s="226"/>
    </row>
    <row r="249" spans="2:25" s="116" customFormat="1" ht="33.6" customHeight="1">
      <c r="B249" s="115"/>
      <c r="C249" s="128" t="str">
        <f>'3. Invulblad Doelpercentage'!C20</f>
        <v>Vastgoed &amp; Facilitair</v>
      </c>
      <c r="D249" s="222" t="s">
        <v>85</v>
      </c>
      <c r="E249" s="223"/>
      <c r="F249" s="222" t="s">
        <v>86</v>
      </c>
      <c r="G249" s="223"/>
      <c r="H249" s="222" t="s">
        <v>87</v>
      </c>
      <c r="I249" s="223"/>
      <c r="J249" s="115"/>
      <c r="K249" s="128" t="str">
        <f>C249</f>
        <v>Vastgoed &amp; Facilitair</v>
      </c>
      <c r="L249" s="222" t="str">
        <f>D249</f>
        <v>Start schaal/zwaarte</v>
      </c>
      <c r="M249" s="223"/>
      <c r="N249" s="222" t="str">
        <f>F249</f>
        <v>Midden schaal/zwaarte</v>
      </c>
      <c r="O249" s="223"/>
      <c r="P249" s="222" t="str">
        <f>H249</f>
        <v>Eind schaal/zwaarte</v>
      </c>
      <c r="Q249" s="223"/>
      <c r="S249" s="128" t="str">
        <f>C249</f>
        <v>Vastgoed &amp; Facilitair</v>
      </c>
      <c r="T249" s="222" t="str">
        <f>L249</f>
        <v>Start schaal/zwaarte</v>
      </c>
      <c r="U249" s="223"/>
      <c r="V249" s="222" t="str">
        <f>N249</f>
        <v>Midden schaal/zwaarte</v>
      </c>
      <c r="W249" s="223"/>
      <c r="X249" s="222" t="str">
        <f>P249</f>
        <v>Eind schaal/zwaarte</v>
      </c>
      <c r="Y249" s="223"/>
    </row>
    <row r="250" spans="2:25" s="120" customFormat="1" ht="26.1" customHeight="1">
      <c r="B250" s="117"/>
      <c r="C250" s="160" t="s">
        <v>88</v>
      </c>
      <c r="D250" s="118">
        <v>49.5</v>
      </c>
      <c r="E250" s="118">
        <v>55</v>
      </c>
      <c r="F250" s="118">
        <v>55.75</v>
      </c>
      <c r="G250" s="118">
        <v>61.25</v>
      </c>
      <c r="H250" s="118">
        <v>62.5</v>
      </c>
      <c r="I250" s="118">
        <v>68</v>
      </c>
      <c r="J250" s="117"/>
      <c r="K250" s="160" t="str">
        <f t="shared" ref="K250:K260" si="225">C250</f>
        <v>Salarisschaal (zwaarte Opdracht) 8</v>
      </c>
      <c r="L250" s="119">
        <f>'3. Invulblad Doelpercentage'!G20</f>
        <v>0</v>
      </c>
      <c r="M250" s="119">
        <f>L250</f>
        <v>0</v>
      </c>
      <c r="N250" s="119">
        <f>M250</f>
        <v>0</v>
      </c>
      <c r="O250" s="119">
        <f>N250</f>
        <v>0</v>
      </c>
      <c r="P250" s="119">
        <f>O250</f>
        <v>0</v>
      </c>
      <c r="Q250" s="119">
        <f>P250</f>
        <v>0</v>
      </c>
      <c r="S250" s="185" t="str">
        <f t="shared" ref="S250:S260" si="226">C250</f>
        <v>Salarisschaal (zwaarte Opdracht) 8</v>
      </c>
      <c r="T250" s="121">
        <f t="shared" ref="T250:T260" si="227">D250*(100%+L250)</f>
        <v>49.5</v>
      </c>
      <c r="U250" s="121">
        <f t="shared" ref="U250:U260" si="228">E250*(100%+M250)</f>
        <v>55</v>
      </c>
      <c r="V250" s="121">
        <f t="shared" ref="V250:V260" si="229">F250*(100%+N250)</f>
        <v>55.75</v>
      </c>
      <c r="W250" s="121">
        <f t="shared" ref="W250:W260" si="230">G250*(100%+O250)</f>
        <v>61.25</v>
      </c>
      <c r="X250" s="121">
        <f t="shared" ref="X250:X260" si="231">H250*(100%+P250)</f>
        <v>62.5</v>
      </c>
      <c r="Y250" s="121">
        <f t="shared" ref="Y250:Y260" si="232">I250*(100%+Q250)</f>
        <v>68</v>
      </c>
    </row>
    <row r="251" spans="2:25" s="120" customFormat="1" ht="26.1" customHeight="1">
      <c r="B251" s="117"/>
      <c r="C251" s="160" t="s">
        <v>89</v>
      </c>
      <c r="D251" s="121">
        <v>55.75</v>
      </c>
      <c r="E251" s="121">
        <v>62.25</v>
      </c>
      <c r="F251" s="121">
        <v>63.5</v>
      </c>
      <c r="G251" s="121">
        <v>69.75</v>
      </c>
      <c r="H251" s="121">
        <v>71.25</v>
      </c>
      <c r="I251" s="121">
        <v>77.5</v>
      </c>
      <c r="J251" s="117"/>
      <c r="K251" s="160" t="str">
        <f t="shared" si="225"/>
        <v>Salarisschaal (zwaarte Opdracht) 9</v>
      </c>
      <c r="L251" s="119">
        <f t="shared" ref="L251:Q251" si="233">L250</f>
        <v>0</v>
      </c>
      <c r="M251" s="119">
        <f t="shared" si="233"/>
        <v>0</v>
      </c>
      <c r="N251" s="119">
        <f t="shared" si="233"/>
        <v>0</v>
      </c>
      <c r="O251" s="119">
        <f t="shared" si="233"/>
        <v>0</v>
      </c>
      <c r="P251" s="119">
        <f t="shared" si="233"/>
        <v>0</v>
      </c>
      <c r="Q251" s="119">
        <f t="shared" si="233"/>
        <v>0</v>
      </c>
      <c r="S251" s="185" t="str">
        <f t="shared" si="226"/>
        <v>Salarisschaal (zwaarte Opdracht) 9</v>
      </c>
      <c r="T251" s="121">
        <f t="shared" si="227"/>
        <v>55.75</v>
      </c>
      <c r="U251" s="121">
        <f t="shared" si="228"/>
        <v>62.25</v>
      </c>
      <c r="V251" s="121">
        <f t="shared" si="229"/>
        <v>63.5</v>
      </c>
      <c r="W251" s="121">
        <f t="shared" si="230"/>
        <v>69.75</v>
      </c>
      <c r="X251" s="121">
        <f t="shared" si="231"/>
        <v>71.25</v>
      </c>
      <c r="Y251" s="121">
        <f t="shared" si="232"/>
        <v>77.5</v>
      </c>
    </row>
    <row r="252" spans="2:25" s="120" customFormat="1" ht="26.1" customHeight="1">
      <c r="B252" s="117"/>
      <c r="C252" s="160" t="s">
        <v>90</v>
      </c>
      <c r="D252" s="118">
        <v>61.75</v>
      </c>
      <c r="E252" s="118">
        <v>69.25</v>
      </c>
      <c r="F252" s="118">
        <v>70.75</v>
      </c>
      <c r="G252" s="118">
        <v>78.25</v>
      </c>
      <c r="H252" s="118">
        <v>80</v>
      </c>
      <c r="I252" s="118">
        <v>87.25</v>
      </c>
      <c r="J252" s="117"/>
      <c r="K252" s="160" t="str">
        <f t="shared" si="225"/>
        <v>Salarisschaal (zwaarte Opdracht) 10</v>
      </c>
      <c r="L252" s="119">
        <f t="shared" ref="L252:Q252" si="234">L251</f>
        <v>0</v>
      </c>
      <c r="M252" s="119">
        <f t="shared" si="234"/>
        <v>0</v>
      </c>
      <c r="N252" s="119">
        <f t="shared" si="234"/>
        <v>0</v>
      </c>
      <c r="O252" s="119">
        <f t="shared" si="234"/>
        <v>0</v>
      </c>
      <c r="P252" s="119">
        <f t="shared" si="234"/>
        <v>0</v>
      </c>
      <c r="Q252" s="119">
        <f t="shared" si="234"/>
        <v>0</v>
      </c>
      <c r="S252" s="185" t="str">
        <f t="shared" si="226"/>
        <v>Salarisschaal (zwaarte Opdracht) 10</v>
      </c>
      <c r="T252" s="121">
        <f t="shared" si="227"/>
        <v>61.75</v>
      </c>
      <c r="U252" s="121">
        <f t="shared" si="228"/>
        <v>69.25</v>
      </c>
      <c r="V252" s="121">
        <f t="shared" si="229"/>
        <v>70.75</v>
      </c>
      <c r="W252" s="121">
        <f t="shared" si="230"/>
        <v>78.25</v>
      </c>
      <c r="X252" s="121">
        <f t="shared" si="231"/>
        <v>80</v>
      </c>
      <c r="Y252" s="121">
        <f t="shared" si="232"/>
        <v>87.25</v>
      </c>
    </row>
    <row r="253" spans="2:25" s="120" customFormat="1" ht="26.1" customHeight="1">
      <c r="B253" s="117"/>
      <c r="C253" s="160" t="s">
        <v>91</v>
      </c>
      <c r="D253" s="121">
        <v>74</v>
      </c>
      <c r="E253" s="121">
        <v>81.75</v>
      </c>
      <c r="F253" s="121">
        <v>83.75</v>
      </c>
      <c r="G253" s="121">
        <v>91.75</v>
      </c>
      <c r="H253" s="121">
        <v>93.75</v>
      </c>
      <c r="I253" s="121">
        <v>101.5</v>
      </c>
      <c r="J253" s="117"/>
      <c r="K253" s="160" t="str">
        <f t="shared" si="225"/>
        <v>Salarisschaal (zwaarte Opdracht) 11</v>
      </c>
      <c r="L253" s="119">
        <f t="shared" ref="L253:Q253" si="235">L252</f>
        <v>0</v>
      </c>
      <c r="M253" s="119">
        <f t="shared" si="235"/>
        <v>0</v>
      </c>
      <c r="N253" s="119">
        <f t="shared" si="235"/>
        <v>0</v>
      </c>
      <c r="O253" s="119">
        <f t="shared" si="235"/>
        <v>0</v>
      </c>
      <c r="P253" s="119">
        <f t="shared" si="235"/>
        <v>0</v>
      </c>
      <c r="Q253" s="119">
        <f t="shared" si="235"/>
        <v>0</v>
      </c>
      <c r="S253" s="185" t="str">
        <f t="shared" si="226"/>
        <v>Salarisschaal (zwaarte Opdracht) 11</v>
      </c>
      <c r="T253" s="121">
        <f t="shared" si="227"/>
        <v>74</v>
      </c>
      <c r="U253" s="121">
        <f t="shared" si="228"/>
        <v>81.75</v>
      </c>
      <c r="V253" s="121">
        <f t="shared" si="229"/>
        <v>83.75</v>
      </c>
      <c r="W253" s="121">
        <f t="shared" si="230"/>
        <v>91.75</v>
      </c>
      <c r="X253" s="121">
        <f t="shared" si="231"/>
        <v>93.75</v>
      </c>
      <c r="Y253" s="121">
        <f t="shared" si="232"/>
        <v>101.5</v>
      </c>
    </row>
    <row r="254" spans="2:25" s="120" customFormat="1" ht="26.1" customHeight="1">
      <c r="B254" s="117"/>
      <c r="C254" s="160" t="s">
        <v>92</v>
      </c>
      <c r="D254" s="118">
        <v>86.5</v>
      </c>
      <c r="E254" s="118">
        <v>94.25</v>
      </c>
      <c r="F254" s="118">
        <v>96.5</v>
      </c>
      <c r="G254" s="118">
        <v>103.75</v>
      </c>
      <c r="H254" s="118">
        <v>106.25</v>
      </c>
      <c r="I254" s="118">
        <v>113</v>
      </c>
      <c r="J254" s="117"/>
      <c r="K254" s="160" t="str">
        <f t="shared" si="225"/>
        <v>Salarisschaal (zwaarte Opdracht) 12</v>
      </c>
      <c r="L254" s="119">
        <f t="shared" ref="L254:Q254" si="236">L253</f>
        <v>0</v>
      </c>
      <c r="M254" s="119">
        <f t="shared" si="236"/>
        <v>0</v>
      </c>
      <c r="N254" s="119">
        <f t="shared" si="236"/>
        <v>0</v>
      </c>
      <c r="O254" s="119">
        <f t="shared" si="236"/>
        <v>0</v>
      </c>
      <c r="P254" s="119">
        <f t="shared" si="236"/>
        <v>0</v>
      </c>
      <c r="Q254" s="119">
        <f t="shared" si="236"/>
        <v>0</v>
      </c>
      <c r="S254" s="185" t="str">
        <f t="shared" si="226"/>
        <v>Salarisschaal (zwaarte Opdracht) 12</v>
      </c>
      <c r="T254" s="121">
        <f t="shared" si="227"/>
        <v>86.5</v>
      </c>
      <c r="U254" s="121">
        <f t="shared" si="228"/>
        <v>94.25</v>
      </c>
      <c r="V254" s="121">
        <f t="shared" si="229"/>
        <v>96.5</v>
      </c>
      <c r="W254" s="121">
        <f t="shared" si="230"/>
        <v>103.75</v>
      </c>
      <c r="X254" s="121">
        <f t="shared" si="231"/>
        <v>106.25</v>
      </c>
      <c r="Y254" s="121">
        <f t="shared" si="232"/>
        <v>113</v>
      </c>
    </row>
    <row r="255" spans="2:25" s="120" customFormat="1" ht="26.1" customHeight="1">
      <c r="B255" s="117"/>
      <c r="C255" s="160" t="s">
        <v>93</v>
      </c>
      <c r="D255" s="121">
        <v>96.75</v>
      </c>
      <c r="E255" s="121">
        <v>104</v>
      </c>
      <c r="F255" s="121">
        <v>106.5</v>
      </c>
      <c r="G255" s="121">
        <v>113.25</v>
      </c>
      <c r="H255" s="121">
        <v>116.25</v>
      </c>
      <c r="I255" s="121">
        <v>123</v>
      </c>
      <c r="J255" s="117"/>
      <c r="K255" s="160" t="str">
        <f t="shared" si="225"/>
        <v>Salarisschaal (zwaarte Opdracht) 13</v>
      </c>
      <c r="L255" s="119">
        <f t="shared" ref="L255:Q255" si="237">L254</f>
        <v>0</v>
      </c>
      <c r="M255" s="119">
        <f t="shared" si="237"/>
        <v>0</v>
      </c>
      <c r="N255" s="119">
        <f t="shared" si="237"/>
        <v>0</v>
      </c>
      <c r="O255" s="119">
        <f t="shared" si="237"/>
        <v>0</v>
      </c>
      <c r="P255" s="119">
        <f t="shared" si="237"/>
        <v>0</v>
      </c>
      <c r="Q255" s="119">
        <f t="shared" si="237"/>
        <v>0</v>
      </c>
      <c r="S255" s="185" t="str">
        <f t="shared" si="226"/>
        <v>Salarisschaal (zwaarte Opdracht) 13</v>
      </c>
      <c r="T255" s="121">
        <f t="shared" si="227"/>
        <v>96.75</v>
      </c>
      <c r="U255" s="121">
        <f t="shared" si="228"/>
        <v>104</v>
      </c>
      <c r="V255" s="121">
        <f t="shared" si="229"/>
        <v>106.5</v>
      </c>
      <c r="W255" s="121">
        <f t="shared" si="230"/>
        <v>113.25</v>
      </c>
      <c r="X255" s="121">
        <f t="shared" si="231"/>
        <v>116.25</v>
      </c>
      <c r="Y255" s="121">
        <f t="shared" si="232"/>
        <v>123</v>
      </c>
    </row>
    <row r="256" spans="2:25" s="120" customFormat="1" ht="26.1" customHeight="1">
      <c r="B256" s="117"/>
      <c r="C256" s="160" t="s">
        <v>94</v>
      </c>
      <c r="D256" s="118">
        <v>102</v>
      </c>
      <c r="E256" s="118">
        <v>110.25</v>
      </c>
      <c r="F256" s="118">
        <v>112.75</v>
      </c>
      <c r="G256" s="118">
        <v>121</v>
      </c>
      <c r="H256" s="118">
        <v>123.75</v>
      </c>
      <c r="I256" s="118">
        <v>132</v>
      </c>
      <c r="J256" s="117"/>
      <c r="K256" s="160" t="str">
        <f t="shared" si="225"/>
        <v>Salarisschaal (zwaarte Opdracht) 14</v>
      </c>
      <c r="L256" s="119">
        <f t="shared" ref="L256:Q256" si="238">L255</f>
        <v>0</v>
      </c>
      <c r="M256" s="119">
        <f t="shared" si="238"/>
        <v>0</v>
      </c>
      <c r="N256" s="119">
        <f t="shared" si="238"/>
        <v>0</v>
      </c>
      <c r="O256" s="119">
        <f t="shared" si="238"/>
        <v>0</v>
      </c>
      <c r="P256" s="119">
        <f t="shared" si="238"/>
        <v>0</v>
      </c>
      <c r="Q256" s="119">
        <f t="shared" si="238"/>
        <v>0</v>
      </c>
      <c r="S256" s="185" t="str">
        <f t="shared" si="226"/>
        <v>Salarisschaal (zwaarte Opdracht) 14</v>
      </c>
      <c r="T256" s="121">
        <f t="shared" si="227"/>
        <v>102</v>
      </c>
      <c r="U256" s="121">
        <f t="shared" si="228"/>
        <v>110.25</v>
      </c>
      <c r="V256" s="121">
        <f t="shared" si="229"/>
        <v>112.75</v>
      </c>
      <c r="W256" s="121">
        <f t="shared" si="230"/>
        <v>121</v>
      </c>
      <c r="X256" s="121">
        <f t="shared" si="231"/>
        <v>123.75</v>
      </c>
      <c r="Y256" s="121">
        <f t="shared" si="232"/>
        <v>132</v>
      </c>
    </row>
    <row r="257" spans="1:25" s="120" customFormat="1" ht="26.1" customHeight="1">
      <c r="B257" s="117"/>
      <c r="C257" s="160" t="s">
        <v>95</v>
      </c>
      <c r="D257" s="121">
        <v>108.25</v>
      </c>
      <c r="E257" s="121">
        <v>117.75</v>
      </c>
      <c r="F257" s="121">
        <v>120.5</v>
      </c>
      <c r="G257" s="121">
        <v>130</v>
      </c>
      <c r="H257" s="121">
        <v>133</v>
      </c>
      <c r="I257" s="121">
        <v>142.5</v>
      </c>
      <c r="J257" s="117"/>
      <c r="K257" s="160" t="str">
        <f t="shared" si="225"/>
        <v>Salarisschaal (zwaarte Opdracht) 15</v>
      </c>
      <c r="L257" s="119">
        <f t="shared" ref="L257:Q257" si="239">L256</f>
        <v>0</v>
      </c>
      <c r="M257" s="119">
        <f t="shared" si="239"/>
        <v>0</v>
      </c>
      <c r="N257" s="119">
        <f t="shared" si="239"/>
        <v>0</v>
      </c>
      <c r="O257" s="119">
        <f t="shared" si="239"/>
        <v>0</v>
      </c>
      <c r="P257" s="119">
        <f t="shared" si="239"/>
        <v>0</v>
      </c>
      <c r="Q257" s="119">
        <f t="shared" si="239"/>
        <v>0</v>
      </c>
      <c r="S257" s="185" t="str">
        <f t="shared" si="226"/>
        <v>Salarisschaal (zwaarte Opdracht) 15</v>
      </c>
      <c r="T257" s="121">
        <f t="shared" si="227"/>
        <v>108.25</v>
      </c>
      <c r="U257" s="121">
        <f t="shared" si="228"/>
        <v>117.75</v>
      </c>
      <c r="V257" s="121">
        <f t="shared" si="229"/>
        <v>120.5</v>
      </c>
      <c r="W257" s="121">
        <f t="shared" si="230"/>
        <v>130</v>
      </c>
      <c r="X257" s="121">
        <f t="shared" si="231"/>
        <v>133</v>
      </c>
      <c r="Y257" s="121">
        <f t="shared" si="232"/>
        <v>142.5</v>
      </c>
    </row>
    <row r="258" spans="1:25" s="120" customFormat="1" ht="26.1" customHeight="1">
      <c r="B258" s="117"/>
      <c r="C258" s="160" t="s">
        <v>96</v>
      </c>
      <c r="D258" s="121">
        <v>114</v>
      </c>
      <c r="E258" s="121">
        <v>125</v>
      </c>
      <c r="F258" s="121">
        <v>127.75</v>
      </c>
      <c r="G258" s="121">
        <v>138.75</v>
      </c>
      <c r="H258" s="121">
        <v>142</v>
      </c>
      <c r="I258" s="121">
        <v>153</v>
      </c>
      <c r="J258" s="117"/>
      <c r="K258" s="160" t="str">
        <f t="shared" si="225"/>
        <v>Salarisschaal (zwaarte Opdracht) 16</v>
      </c>
      <c r="L258" s="119">
        <f t="shared" ref="L258:Q258" si="240">L257</f>
        <v>0</v>
      </c>
      <c r="M258" s="119">
        <f t="shared" si="240"/>
        <v>0</v>
      </c>
      <c r="N258" s="119">
        <f t="shared" si="240"/>
        <v>0</v>
      </c>
      <c r="O258" s="119">
        <f t="shared" si="240"/>
        <v>0</v>
      </c>
      <c r="P258" s="119">
        <f t="shared" si="240"/>
        <v>0</v>
      </c>
      <c r="Q258" s="119">
        <f t="shared" si="240"/>
        <v>0</v>
      </c>
      <c r="S258" s="185" t="str">
        <f t="shared" si="226"/>
        <v>Salarisschaal (zwaarte Opdracht) 16</v>
      </c>
      <c r="T258" s="121">
        <f t="shared" si="227"/>
        <v>114</v>
      </c>
      <c r="U258" s="121">
        <f t="shared" si="228"/>
        <v>125</v>
      </c>
      <c r="V258" s="121">
        <f t="shared" si="229"/>
        <v>127.75</v>
      </c>
      <c r="W258" s="121">
        <f t="shared" si="230"/>
        <v>138.75</v>
      </c>
      <c r="X258" s="121">
        <f t="shared" si="231"/>
        <v>142</v>
      </c>
      <c r="Y258" s="121">
        <f t="shared" si="232"/>
        <v>153</v>
      </c>
    </row>
    <row r="259" spans="1:25" s="120" customFormat="1" ht="26.1" customHeight="1">
      <c r="B259" s="117"/>
      <c r="C259" s="160" t="s">
        <v>97</v>
      </c>
      <c r="D259" s="121">
        <v>124.5</v>
      </c>
      <c r="E259" s="121">
        <v>136.5</v>
      </c>
      <c r="F259" s="121">
        <v>139.5</v>
      </c>
      <c r="G259" s="121">
        <v>151.25</v>
      </c>
      <c r="H259" s="121">
        <v>154.75</v>
      </c>
      <c r="I259" s="121">
        <v>166.75</v>
      </c>
      <c r="J259" s="117"/>
      <c r="K259" s="160" t="str">
        <f t="shared" si="225"/>
        <v>Salarisschaal (zwaarte Opdracht) 17</v>
      </c>
      <c r="L259" s="119">
        <f t="shared" ref="L259:Q259" si="241">L258</f>
        <v>0</v>
      </c>
      <c r="M259" s="119">
        <f t="shared" si="241"/>
        <v>0</v>
      </c>
      <c r="N259" s="119">
        <f t="shared" si="241"/>
        <v>0</v>
      </c>
      <c r="O259" s="119">
        <f t="shared" si="241"/>
        <v>0</v>
      </c>
      <c r="P259" s="119">
        <f t="shared" si="241"/>
        <v>0</v>
      </c>
      <c r="Q259" s="119">
        <f t="shared" si="241"/>
        <v>0</v>
      </c>
      <c r="S259" s="185" t="str">
        <f t="shared" si="226"/>
        <v>Salarisschaal (zwaarte Opdracht) 17</v>
      </c>
      <c r="T259" s="121">
        <f t="shared" si="227"/>
        <v>124.5</v>
      </c>
      <c r="U259" s="121">
        <f t="shared" si="228"/>
        <v>136.5</v>
      </c>
      <c r="V259" s="121">
        <f t="shared" si="229"/>
        <v>139.5</v>
      </c>
      <c r="W259" s="121">
        <f t="shared" si="230"/>
        <v>151.25</v>
      </c>
      <c r="X259" s="121">
        <f t="shared" si="231"/>
        <v>154.75</v>
      </c>
      <c r="Y259" s="121">
        <f t="shared" si="232"/>
        <v>166.75</v>
      </c>
    </row>
    <row r="260" spans="1:25" s="120" customFormat="1" ht="26.1" customHeight="1">
      <c r="B260" s="117"/>
      <c r="C260" s="160" t="s">
        <v>98</v>
      </c>
      <c r="D260" s="121">
        <v>135.25</v>
      </c>
      <c r="E260" s="121">
        <v>148</v>
      </c>
      <c r="F260" s="121">
        <v>151.25</v>
      </c>
      <c r="G260" s="121">
        <v>164</v>
      </c>
      <c r="H260" s="121">
        <v>167.75</v>
      </c>
      <c r="I260" s="121">
        <v>179</v>
      </c>
      <c r="J260" s="117"/>
      <c r="K260" s="160" t="str">
        <f t="shared" si="225"/>
        <v>Salarisschaal (zwaarte Opdracht) 18</v>
      </c>
      <c r="L260" s="119">
        <f t="shared" ref="L260:Q260" si="242">L259</f>
        <v>0</v>
      </c>
      <c r="M260" s="119">
        <f t="shared" si="242"/>
        <v>0</v>
      </c>
      <c r="N260" s="119">
        <f t="shared" si="242"/>
        <v>0</v>
      </c>
      <c r="O260" s="119">
        <f t="shared" si="242"/>
        <v>0</v>
      </c>
      <c r="P260" s="119">
        <f t="shared" si="242"/>
        <v>0</v>
      </c>
      <c r="Q260" s="119">
        <f t="shared" si="242"/>
        <v>0</v>
      </c>
      <c r="S260" s="185" t="str">
        <f t="shared" si="226"/>
        <v>Salarisschaal (zwaarte Opdracht) 18</v>
      </c>
      <c r="T260" s="121">
        <f t="shared" si="227"/>
        <v>135.25</v>
      </c>
      <c r="U260" s="121">
        <f t="shared" si="228"/>
        <v>148</v>
      </c>
      <c r="V260" s="121">
        <f t="shared" si="229"/>
        <v>151.25</v>
      </c>
      <c r="W260" s="121">
        <f t="shared" si="230"/>
        <v>164</v>
      </c>
      <c r="X260" s="121">
        <f t="shared" si="231"/>
        <v>167.75</v>
      </c>
      <c r="Y260" s="121">
        <f t="shared" si="232"/>
        <v>179</v>
      </c>
    </row>
    <row r="261" spans="1:25" ht="19.649999999999999" customHeight="1">
      <c r="C261" s="158"/>
      <c r="D261" s="117"/>
      <c r="E261" s="117"/>
      <c r="F261" s="117"/>
      <c r="G261" s="117"/>
      <c r="H261" s="117"/>
      <c r="I261" s="117"/>
      <c r="J261" s="117"/>
      <c r="K261" s="117"/>
      <c r="L261" s="117"/>
      <c r="M261" s="120"/>
      <c r="N261" s="120"/>
      <c r="O261" s="120"/>
      <c r="P261" s="120"/>
    </row>
    <row r="263" spans="1:25" s="2" customFormat="1" ht="21.6" customHeight="1">
      <c r="A263" s="62"/>
      <c r="B263" s="62"/>
      <c r="C263" s="2" t="s">
        <v>55</v>
      </c>
      <c r="H263" s="44"/>
      <c r="I263" s="44"/>
      <c r="J263" s="44"/>
      <c r="M263" s="95"/>
    </row>
  </sheetData>
  <mergeCells count="168">
    <mergeCell ref="C14:I14"/>
    <mergeCell ref="K14:Q14"/>
    <mergeCell ref="S14:Y14"/>
    <mergeCell ref="D15:E15"/>
    <mergeCell ref="F15:G15"/>
    <mergeCell ref="H15:I15"/>
    <mergeCell ref="L15:M15"/>
    <mergeCell ref="N15:O15"/>
    <mergeCell ref="P15:Q15"/>
    <mergeCell ref="T15:U15"/>
    <mergeCell ref="C50:I50"/>
    <mergeCell ref="K50:Q50"/>
    <mergeCell ref="S50:Y50"/>
    <mergeCell ref="X33:Y33"/>
    <mergeCell ref="V15:W15"/>
    <mergeCell ref="X15:Y15"/>
    <mergeCell ref="C32:I32"/>
    <mergeCell ref="K32:Q32"/>
    <mergeCell ref="S32:Y32"/>
    <mergeCell ref="D33:E33"/>
    <mergeCell ref="F33:G33"/>
    <mergeCell ref="H33:I33"/>
    <mergeCell ref="L33:M33"/>
    <mergeCell ref="N33:O33"/>
    <mergeCell ref="P33:Q33"/>
    <mergeCell ref="T33:U33"/>
    <mergeCell ref="V33:W33"/>
    <mergeCell ref="P51:Q51"/>
    <mergeCell ref="T51:U51"/>
    <mergeCell ref="V51:W51"/>
    <mergeCell ref="X51:Y51"/>
    <mergeCell ref="C68:I68"/>
    <mergeCell ref="K68:Q68"/>
    <mergeCell ref="S68:Y68"/>
    <mergeCell ref="D51:E51"/>
    <mergeCell ref="F51:G51"/>
    <mergeCell ref="H51:I51"/>
    <mergeCell ref="L51:M51"/>
    <mergeCell ref="N51:O51"/>
    <mergeCell ref="P69:Q69"/>
    <mergeCell ref="T69:U69"/>
    <mergeCell ref="V69:W69"/>
    <mergeCell ref="X69:Y69"/>
    <mergeCell ref="C86:I86"/>
    <mergeCell ref="K86:Q86"/>
    <mergeCell ref="S86:Y86"/>
    <mergeCell ref="D69:E69"/>
    <mergeCell ref="F69:G69"/>
    <mergeCell ref="H69:I69"/>
    <mergeCell ref="L69:M69"/>
    <mergeCell ref="N69:O69"/>
    <mergeCell ref="P87:Q87"/>
    <mergeCell ref="T87:U87"/>
    <mergeCell ref="V87:W87"/>
    <mergeCell ref="X87:Y87"/>
    <mergeCell ref="C104:I104"/>
    <mergeCell ref="K104:Q104"/>
    <mergeCell ref="S104:Y104"/>
    <mergeCell ref="D87:E87"/>
    <mergeCell ref="F87:G87"/>
    <mergeCell ref="H87:I87"/>
    <mergeCell ref="L87:M87"/>
    <mergeCell ref="N87:O87"/>
    <mergeCell ref="P105:Q105"/>
    <mergeCell ref="T105:U105"/>
    <mergeCell ref="V105:W105"/>
    <mergeCell ref="X105:Y105"/>
    <mergeCell ref="C122:I122"/>
    <mergeCell ref="K122:Q122"/>
    <mergeCell ref="S122:Y122"/>
    <mergeCell ref="D105:E105"/>
    <mergeCell ref="F105:G105"/>
    <mergeCell ref="H105:I105"/>
    <mergeCell ref="L105:M105"/>
    <mergeCell ref="N105:O105"/>
    <mergeCell ref="P123:Q123"/>
    <mergeCell ref="T123:U123"/>
    <mergeCell ref="V123:W123"/>
    <mergeCell ref="X123:Y123"/>
    <mergeCell ref="C140:I140"/>
    <mergeCell ref="K140:Q140"/>
    <mergeCell ref="S140:Y140"/>
    <mergeCell ref="D123:E123"/>
    <mergeCell ref="F123:G123"/>
    <mergeCell ref="H123:I123"/>
    <mergeCell ref="L123:M123"/>
    <mergeCell ref="N123:O123"/>
    <mergeCell ref="P141:Q141"/>
    <mergeCell ref="T141:U141"/>
    <mergeCell ref="V141:W141"/>
    <mergeCell ref="X141:Y141"/>
    <mergeCell ref="C158:I158"/>
    <mergeCell ref="K158:Q158"/>
    <mergeCell ref="S158:Y158"/>
    <mergeCell ref="D141:E141"/>
    <mergeCell ref="F141:G141"/>
    <mergeCell ref="H141:I141"/>
    <mergeCell ref="L141:M141"/>
    <mergeCell ref="N141:O141"/>
    <mergeCell ref="P159:Q159"/>
    <mergeCell ref="T159:U159"/>
    <mergeCell ref="V159:W159"/>
    <mergeCell ref="X159:Y159"/>
    <mergeCell ref="C176:I176"/>
    <mergeCell ref="K176:Q176"/>
    <mergeCell ref="S176:Y176"/>
    <mergeCell ref="D159:E159"/>
    <mergeCell ref="F159:G159"/>
    <mergeCell ref="H159:I159"/>
    <mergeCell ref="L159:M159"/>
    <mergeCell ref="N159:O159"/>
    <mergeCell ref="P177:Q177"/>
    <mergeCell ref="T177:U177"/>
    <mergeCell ref="V177:W177"/>
    <mergeCell ref="X177:Y177"/>
    <mergeCell ref="C194:I194"/>
    <mergeCell ref="K194:Q194"/>
    <mergeCell ref="S194:Y194"/>
    <mergeCell ref="D177:E177"/>
    <mergeCell ref="F177:G177"/>
    <mergeCell ref="H177:I177"/>
    <mergeCell ref="L177:M177"/>
    <mergeCell ref="N177:O177"/>
    <mergeCell ref="P195:Q195"/>
    <mergeCell ref="T195:U195"/>
    <mergeCell ref="V195:W195"/>
    <mergeCell ref="X195:Y195"/>
    <mergeCell ref="C212:I212"/>
    <mergeCell ref="K212:Q212"/>
    <mergeCell ref="S212:Y212"/>
    <mergeCell ref="D195:E195"/>
    <mergeCell ref="F195:G195"/>
    <mergeCell ref="H195:I195"/>
    <mergeCell ref="L195:M195"/>
    <mergeCell ref="N195:O195"/>
    <mergeCell ref="P213:Q213"/>
    <mergeCell ref="T213:U213"/>
    <mergeCell ref="V213:W213"/>
    <mergeCell ref="X213:Y213"/>
    <mergeCell ref="C230:I230"/>
    <mergeCell ref="K230:Q230"/>
    <mergeCell ref="S230:Y230"/>
    <mergeCell ref="D213:E213"/>
    <mergeCell ref="F213:G213"/>
    <mergeCell ref="H213:I213"/>
    <mergeCell ref="L213:M213"/>
    <mergeCell ref="N213:O213"/>
    <mergeCell ref="P231:Q231"/>
    <mergeCell ref="T231:U231"/>
    <mergeCell ref="V231:W231"/>
    <mergeCell ref="X231:Y231"/>
    <mergeCell ref="C248:I248"/>
    <mergeCell ref="K248:Q248"/>
    <mergeCell ref="S248:Y248"/>
    <mergeCell ref="D231:E231"/>
    <mergeCell ref="F231:G231"/>
    <mergeCell ref="H231:I231"/>
    <mergeCell ref="L231:M231"/>
    <mergeCell ref="N231:O231"/>
    <mergeCell ref="P249:Q249"/>
    <mergeCell ref="T249:U249"/>
    <mergeCell ref="V249:W249"/>
    <mergeCell ref="X249:Y249"/>
    <mergeCell ref="D249:E249"/>
    <mergeCell ref="F249:G249"/>
    <mergeCell ref="H249:I249"/>
    <mergeCell ref="L249:M249"/>
    <mergeCell ref="N249:O249"/>
  </mergeCells>
  <phoneticPr fontId="3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B1:S22"/>
  <sheetViews>
    <sheetView showGridLines="0" zoomScale="85" zoomScaleNormal="85" zoomScalePageLayoutView="170" workbookViewId="0">
      <selection activeCell="F10" sqref="F10"/>
    </sheetView>
  </sheetViews>
  <sheetFormatPr defaultColWidth="8.8984375" defaultRowHeight="16.2"/>
  <cols>
    <col min="1" max="1" width="2.5" style="4" customWidth="1"/>
    <col min="2" max="2" width="8.8984375" style="4" customWidth="1"/>
    <col min="3" max="19" width="12.3984375" style="4" customWidth="1"/>
    <col min="20" max="16384" width="8.8984375" style="4"/>
  </cols>
  <sheetData>
    <row r="1" spans="2:19" ht="30" customHeight="1"/>
    <row r="2" spans="2:19" s="72" customFormat="1" ht="35.4" customHeight="1">
      <c r="B2" s="73" t="str">
        <f>'Colofon 1'!B1</f>
        <v xml:space="preserve">Bijlage 7 Prijzenblad versie 1.1 (28-06-2024)  </v>
      </c>
      <c r="C2" s="74"/>
      <c r="D2" s="74"/>
      <c r="E2" s="74"/>
      <c r="F2" s="74"/>
      <c r="G2" s="74"/>
      <c r="H2" s="74"/>
      <c r="I2" s="74"/>
      <c r="J2" s="74"/>
      <c r="K2" s="74"/>
      <c r="L2" s="74"/>
      <c r="M2" s="74"/>
      <c r="N2" s="74"/>
      <c r="O2" s="74"/>
      <c r="P2" s="74"/>
      <c r="Q2" s="74"/>
      <c r="R2" s="74"/>
      <c r="S2" s="74"/>
    </row>
    <row r="3" spans="2:19" s="105" customFormat="1">
      <c r="B3" s="105" t="s">
        <v>116</v>
      </c>
      <c r="C3" s="106"/>
      <c r="D3" s="107"/>
      <c r="E3" s="108"/>
      <c r="F3" s="108"/>
      <c r="G3" s="108"/>
      <c r="H3" s="109"/>
      <c r="I3" s="109"/>
      <c r="J3" s="108"/>
      <c r="K3" s="108"/>
      <c r="L3" s="110"/>
    </row>
    <row r="4" spans="2:19" s="3" customFormat="1">
      <c r="B4" s="75" t="s">
        <v>117</v>
      </c>
      <c r="C4" s="76"/>
      <c r="D4" s="77"/>
      <c r="E4" s="78"/>
      <c r="F4" s="78"/>
      <c r="G4" s="78"/>
      <c r="H4" s="79"/>
      <c r="I4" s="80"/>
      <c r="J4" s="78"/>
      <c r="K4" s="78"/>
    </row>
    <row r="5" spans="2:19" s="3" customFormat="1">
      <c r="B5" s="75"/>
      <c r="C5" s="76"/>
      <c r="D5" s="77"/>
      <c r="E5" s="78"/>
      <c r="F5" s="78"/>
      <c r="G5" s="78"/>
      <c r="H5" s="79"/>
      <c r="I5" s="80"/>
      <c r="J5" s="78"/>
      <c r="K5" s="78"/>
    </row>
    <row r="6" spans="2:19" s="105" customFormat="1">
      <c r="B6" s="38" t="s">
        <v>100</v>
      </c>
      <c r="C6" s="38">
        <v>2</v>
      </c>
      <c r="D6" s="38">
        <v>3</v>
      </c>
      <c r="E6" s="38">
        <v>4</v>
      </c>
      <c r="F6" s="38">
        <v>5</v>
      </c>
      <c r="G6" s="38">
        <v>6</v>
      </c>
      <c r="H6" s="38">
        <v>7</v>
      </c>
      <c r="I6" s="38">
        <v>8</v>
      </c>
      <c r="J6" s="38">
        <v>9</v>
      </c>
      <c r="K6" s="38">
        <v>10</v>
      </c>
      <c r="L6" s="38">
        <v>11</v>
      </c>
      <c r="M6" s="38">
        <v>12</v>
      </c>
      <c r="N6" s="38">
        <v>13</v>
      </c>
      <c r="O6" s="38">
        <v>14</v>
      </c>
      <c r="P6" s="38">
        <v>15</v>
      </c>
      <c r="Q6" s="38">
        <v>16</v>
      </c>
      <c r="R6" s="38">
        <v>17</v>
      </c>
      <c r="S6" s="38">
        <v>18</v>
      </c>
    </row>
    <row r="7" spans="2:19" s="111" customFormat="1">
      <c r="B7" s="87" t="s">
        <v>118</v>
      </c>
      <c r="C7" s="88">
        <v>2288</v>
      </c>
      <c r="D7" s="88">
        <v>2288</v>
      </c>
      <c r="E7" s="88">
        <v>2288</v>
      </c>
      <c r="F7" s="88">
        <v>2288</v>
      </c>
      <c r="G7" s="88">
        <v>2404</v>
      </c>
      <c r="H7" s="88">
        <v>2666</v>
      </c>
      <c r="I7" s="88">
        <v>3014</v>
      </c>
      <c r="J7" s="88">
        <v>3317</v>
      </c>
      <c r="K7" s="88">
        <v>3558</v>
      </c>
      <c r="L7" s="88">
        <v>4211</v>
      </c>
      <c r="M7" s="88">
        <v>5008</v>
      </c>
      <c r="N7" s="88">
        <v>5561</v>
      </c>
      <c r="O7" s="88">
        <v>5892</v>
      </c>
      <c r="P7" s="88">
        <v>6316</v>
      </c>
      <c r="Q7" s="88">
        <v>6745</v>
      </c>
      <c r="R7" s="88">
        <v>7436</v>
      </c>
      <c r="S7" s="88">
        <v>8215</v>
      </c>
    </row>
    <row r="8" spans="2:19" s="111" customFormat="1">
      <c r="B8" s="89" t="s">
        <v>119</v>
      </c>
      <c r="C8" s="90">
        <f t="shared" ref="C8:G8" si="0">((C16-C7)/3)+C7</f>
        <v>2457.6666666666665</v>
      </c>
      <c r="D8" s="90">
        <f t="shared" si="0"/>
        <v>2533</v>
      </c>
      <c r="E8" s="90">
        <f t="shared" si="0"/>
        <v>2583.3333333333335</v>
      </c>
      <c r="F8" s="90">
        <f t="shared" si="0"/>
        <v>2634.3333333333335</v>
      </c>
      <c r="G8" s="90">
        <f t="shared" si="0"/>
        <v>2763</v>
      </c>
      <c r="H8" s="90">
        <f>((H16-H7)/3)+H7</f>
        <v>3038.6666666666665</v>
      </c>
      <c r="I8" s="90">
        <v>3424</v>
      </c>
      <c r="J8" s="90">
        <v>3795.3333333333335</v>
      </c>
      <c r="K8" s="90">
        <v>4121</v>
      </c>
      <c r="L8" s="90">
        <v>4806.333333333333</v>
      </c>
      <c r="M8" s="90">
        <v>5597.666666666667</v>
      </c>
      <c r="N8" s="90">
        <v>6149</v>
      </c>
      <c r="O8" s="90">
        <v>6602.333333333333</v>
      </c>
      <c r="P8" s="90">
        <v>7137</v>
      </c>
      <c r="Q8" s="90">
        <v>7701.333333333333</v>
      </c>
      <c r="R8" s="90">
        <v>8467.3333333333339</v>
      </c>
      <c r="S8" s="90">
        <v>9323.6666666666661</v>
      </c>
    </row>
    <row r="9" spans="2:19">
      <c r="C9" s="114"/>
      <c r="D9" s="114"/>
      <c r="E9" s="114"/>
      <c r="F9" s="114"/>
      <c r="G9" s="114"/>
      <c r="H9" s="114"/>
      <c r="I9" s="114"/>
      <c r="J9" s="114"/>
      <c r="K9" s="114"/>
      <c r="L9" s="114"/>
      <c r="M9" s="114"/>
      <c r="N9" s="114"/>
      <c r="O9" s="114"/>
      <c r="P9" s="114"/>
      <c r="Q9" s="114"/>
      <c r="R9" s="114"/>
      <c r="S9" s="114"/>
    </row>
    <row r="10" spans="2:19">
      <c r="B10" s="38" t="s">
        <v>101</v>
      </c>
      <c r="C10" s="38">
        <v>2</v>
      </c>
      <c r="D10" s="38">
        <v>3</v>
      </c>
      <c r="E10" s="38">
        <v>4</v>
      </c>
      <c r="F10" s="38">
        <v>5</v>
      </c>
      <c r="G10" s="38">
        <v>6</v>
      </c>
      <c r="H10" s="38">
        <v>7</v>
      </c>
      <c r="I10" s="38">
        <v>8</v>
      </c>
      <c r="J10" s="38">
        <v>9</v>
      </c>
      <c r="K10" s="38">
        <v>10</v>
      </c>
      <c r="L10" s="38">
        <v>11</v>
      </c>
      <c r="M10" s="38">
        <v>12</v>
      </c>
      <c r="N10" s="38">
        <v>13</v>
      </c>
      <c r="O10" s="38">
        <v>14</v>
      </c>
      <c r="P10" s="38">
        <v>15</v>
      </c>
      <c r="Q10" s="38">
        <v>16</v>
      </c>
      <c r="R10" s="38">
        <v>17</v>
      </c>
      <c r="S10" s="38">
        <v>18</v>
      </c>
    </row>
    <row r="11" spans="2:19">
      <c r="B11" s="87" t="s">
        <v>118</v>
      </c>
      <c r="C11" s="88">
        <f t="shared" ref="C11:G11" si="1">C8</f>
        <v>2457.6666666666665</v>
      </c>
      <c r="D11" s="88">
        <f t="shared" si="1"/>
        <v>2533</v>
      </c>
      <c r="E11" s="88">
        <f t="shared" si="1"/>
        <v>2583.3333333333335</v>
      </c>
      <c r="F11" s="88">
        <f t="shared" si="1"/>
        <v>2634.3333333333335</v>
      </c>
      <c r="G11" s="88">
        <f t="shared" si="1"/>
        <v>2763</v>
      </c>
      <c r="H11" s="88">
        <f>H8</f>
        <v>3038.6666666666665</v>
      </c>
      <c r="I11" s="88">
        <v>3424</v>
      </c>
      <c r="J11" s="88">
        <v>3795.3333333333335</v>
      </c>
      <c r="K11" s="88">
        <v>4121</v>
      </c>
      <c r="L11" s="88">
        <v>4806.333333333333</v>
      </c>
      <c r="M11" s="88">
        <v>5597.666666666667</v>
      </c>
      <c r="N11" s="88">
        <v>6149</v>
      </c>
      <c r="O11" s="88">
        <v>6602.333333333333</v>
      </c>
      <c r="P11" s="88">
        <v>7137</v>
      </c>
      <c r="Q11" s="88">
        <v>7701.333333333333</v>
      </c>
      <c r="R11" s="88">
        <v>8467.3333333333339</v>
      </c>
      <c r="S11" s="88">
        <v>9323.6666666666661</v>
      </c>
    </row>
    <row r="12" spans="2:19">
      <c r="B12" s="89" t="s">
        <v>119</v>
      </c>
      <c r="C12" s="90">
        <f t="shared" ref="C12:G12" si="2">((C16-C7)/3)+C11</f>
        <v>2627.333333333333</v>
      </c>
      <c r="D12" s="90">
        <f t="shared" si="2"/>
        <v>2778</v>
      </c>
      <c r="E12" s="90">
        <f t="shared" si="2"/>
        <v>2878.666666666667</v>
      </c>
      <c r="F12" s="90">
        <f t="shared" si="2"/>
        <v>2980.666666666667</v>
      </c>
      <c r="G12" s="90">
        <f t="shared" si="2"/>
        <v>3122</v>
      </c>
      <c r="H12" s="90">
        <f>((H16-H7)/3)+H11</f>
        <v>3411.333333333333</v>
      </c>
      <c r="I12" s="90">
        <v>3834</v>
      </c>
      <c r="J12" s="90">
        <v>4273.666666666667</v>
      </c>
      <c r="K12" s="90">
        <v>4684</v>
      </c>
      <c r="L12" s="90">
        <v>5401.6666666666661</v>
      </c>
      <c r="M12" s="90">
        <v>6187.3333333333339</v>
      </c>
      <c r="N12" s="90">
        <v>6737</v>
      </c>
      <c r="O12" s="90">
        <v>7312.6666666666661</v>
      </c>
      <c r="P12" s="90">
        <v>7958</v>
      </c>
      <c r="Q12" s="90">
        <v>8657.6666666666661</v>
      </c>
      <c r="R12" s="90">
        <v>9498.6666666666679</v>
      </c>
      <c r="S12" s="90">
        <v>10432.333333333332</v>
      </c>
    </row>
    <row r="13" spans="2:19">
      <c r="C13" s="114"/>
      <c r="D13" s="114"/>
      <c r="E13" s="114"/>
      <c r="F13" s="114"/>
      <c r="G13" s="114"/>
      <c r="H13" s="114"/>
      <c r="I13" s="114"/>
      <c r="J13" s="114"/>
      <c r="K13" s="114"/>
      <c r="L13" s="114"/>
      <c r="M13" s="114"/>
      <c r="N13" s="114"/>
      <c r="O13" s="114"/>
      <c r="P13" s="114"/>
      <c r="Q13" s="114"/>
      <c r="R13" s="114"/>
      <c r="S13" s="114"/>
    </row>
    <row r="14" spans="2:19">
      <c r="B14" s="38" t="s">
        <v>102</v>
      </c>
      <c r="C14" s="38">
        <v>2</v>
      </c>
      <c r="D14" s="38">
        <v>3</v>
      </c>
      <c r="E14" s="38">
        <v>4</v>
      </c>
      <c r="F14" s="38">
        <v>5</v>
      </c>
      <c r="G14" s="38">
        <v>6</v>
      </c>
      <c r="H14" s="38">
        <v>7</v>
      </c>
      <c r="I14" s="38">
        <v>8</v>
      </c>
      <c r="J14" s="38">
        <v>9</v>
      </c>
      <c r="K14" s="38">
        <v>10</v>
      </c>
      <c r="L14" s="38">
        <v>11</v>
      </c>
      <c r="M14" s="38">
        <v>12</v>
      </c>
      <c r="N14" s="38">
        <v>13</v>
      </c>
      <c r="O14" s="38">
        <v>14</v>
      </c>
      <c r="P14" s="38">
        <v>15</v>
      </c>
      <c r="Q14" s="38">
        <v>16</v>
      </c>
      <c r="R14" s="38">
        <v>17</v>
      </c>
      <c r="S14" s="38">
        <v>18</v>
      </c>
    </row>
    <row r="15" spans="2:19">
      <c r="B15" s="87" t="s">
        <v>118</v>
      </c>
      <c r="C15" s="88">
        <f t="shared" ref="C15:G15" si="3">C12</f>
        <v>2627.333333333333</v>
      </c>
      <c r="D15" s="88">
        <f t="shared" si="3"/>
        <v>2778</v>
      </c>
      <c r="E15" s="88">
        <f t="shared" si="3"/>
        <v>2878.666666666667</v>
      </c>
      <c r="F15" s="88">
        <f t="shared" si="3"/>
        <v>2980.666666666667</v>
      </c>
      <c r="G15" s="88">
        <f t="shared" si="3"/>
        <v>3122</v>
      </c>
      <c r="H15" s="88">
        <f>H12</f>
        <v>3411.333333333333</v>
      </c>
      <c r="I15" s="88">
        <v>3834</v>
      </c>
      <c r="J15" s="88">
        <v>4273.666666666667</v>
      </c>
      <c r="K15" s="88">
        <v>4684</v>
      </c>
      <c r="L15" s="88">
        <v>5401.6666666666661</v>
      </c>
      <c r="M15" s="88">
        <v>6187.3333333333339</v>
      </c>
      <c r="N15" s="88">
        <v>6737</v>
      </c>
      <c r="O15" s="88">
        <v>7312.6666666666661</v>
      </c>
      <c r="P15" s="88">
        <v>7958</v>
      </c>
      <c r="Q15" s="88">
        <v>8657.6666666666661</v>
      </c>
      <c r="R15" s="88">
        <v>9498.6666666666679</v>
      </c>
      <c r="S15" s="88">
        <v>10432.333333333332</v>
      </c>
    </row>
    <row r="16" spans="2:19">
      <c r="B16" s="89" t="s">
        <v>119</v>
      </c>
      <c r="C16" s="90">
        <v>2797</v>
      </c>
      <c r="D16" s="90">
        <v>3023</v>
      </c>
      <c r="E16" s="90">
        <v>3174</v>
      </c>
      <c r="F16" s="90">
        <v>3327</v>
      </c>
      <c r="G16" s="90">
        <v>3481</v>
      </c>
      <c r="H16" s="90">
        <v>3784</v>
      </c>
      <c r="I16" s="90">
        <v>4244</v>
      </c>
      <c r="J16" s="90">
        <v>4752</v>
      </c>
      <c r="K16" s="90">
        <v>5247</v>
      </c>
      <c r="L16" s="90">
        <v>5997</v>
      </c>
      <c r="M16" s="90">
        <v>6777</v>
      </c>
      <c r="N16" s="90">
        <v>7325</v>
      </c>
      <c r="O16" s="90">
        <v>8023</v>
      </c>
      <c r="P16" s="90">
        <v>8779</v>
      </c>
      <c r="Q16" s="90">
        <v>9614</v>
      </c>
      <c r="R16" s="90">
        <v>10530</v>
      </c>
      <c r="S16" s="90">
        <v>11541</v>
      </c>
    </row>
    <row r="17" spans="2:19">
      <c r="N17" s="84"/>
      <c r="O17" s="84"/>
    </row>
    <row r="18" spans="2:19" ht="16.8" thickBot="1">
      <c r="B18" s="112"/>
      <c r="C18" s="112"/>
      <c r="D18" s="112"/>
      <c r="E18" s="112"/>
      <c r="F18" s="112"/>
      <c r="G18" s="112"/>
      <c r="H18" s="112"/>
      <c r="I18" s="112"/>
      <c r="J18" s="112"/>
      <c r="K18" s="112"/>
      <c r="L18" s="112"/>
      <c r="M18" s="112"/>
      <c r="N18" s="112"/>
      <c r="O18" s="112"/>
      <c r="P18" s="112"/>
      <c r="Q18" s="112"/>
      <c r="R18" s="112"/>
      <c r="S18" s="112"/>
    </row>
    <row r="19" spans="2:19" ht="15.9" customHeight="1">
      <c r="B19" s="230" t="s">
        <v>55</v>
      </c>
      <c r="C19" s="230"/>
      <c r="D19" s="230"/>
      <c r="E19" s="230"/>
      <c r="F19" s="230"/>
      <c r="G19" s="230"/>
      <c r="H19" s="230"/>
      <c r="I19" s="230"/>
      <c r="J19" s="230"/>
      <c r="K19" s="230"/>
      <c r="L19" s="230"/>
      <c r="M19" s="230"/>
      <c r="N19" s="230"/>
      <c r="O19" s="230"/>
      <c r="P19" s="230"/>
      <c r="Q19" s="230"/>
      <c r="R19" s="230"/>
      <c r="S19" s="230"/>
    </row>
    <row r="20" spans="2:19">
      <c r="B20" s="231"/>
      <c r="C20" s="231"/>
      <c r="D20" s="231"/>
      <c r="E20" s="231"/>
      <c r="F20" s="231"/>
      <c r="G20" s="231"/>
      <c r="H20" s="231"/>
      <c r="I20" s="231"/>
      <c r="J20" s="231"/>
      <c r="K20" s="231"/>
      <c r="L20" s="231"/>
      <c r="M20" s="231"/>
      <c r="N20" s="231"/>
      <c r="O20" s="231"/>
      <c r="P20" s="231"/>
      <c r="Q20" s="231"/>
      <c r="R20" s="231"/>
      <c r="S20" s="231"/>
    </row>
    <row r="22" spans="2:19" s="86" customFormat="1">
      <c r="B22" s="81"/>
      <c r="C22" s="82"/>
      <c r="D22" s="83"/>
      <c r="E22" s="84"/>
      <c r="F22" s="84"/>
      <c r="G22" s="84"/>
      <c r="H22" s="85"/>
      <c r="I22" s="85"/>
      <c r="J22" s="84"/>
      <c r="K22" s="84"/>
      <c r="M22" s="113"/>
      <c r="N22" s="84"/>
      <c r="O22" s="84"/>
      <c r="P22" s="39"/>
      <c r="Q22" s="39"/>
      <c r="R22" s="39"/>
      <c r="S22" s="39"/>
    </row>
  </sheetData>
  <mergeCells count="1">
    <mergeCell ref="B19:S20"/>
  </mergeCells>
  <printOptions horizontalCentered="1"/>
  <pageMargins left="0.39000000000000007" right="0.35000000000000003" top="0.51" bottom="0.55000000000000004" header="0.31" footer="0.31"/>
  <pageSetup paperSize="9" scale="77" fitToHeight="2" orientation="landscape" r:id="rId1"/>
  <headerFooter>
    <oddFooter>&amp;L&amp;P van &amp;N&amp;C&amp;G&amp;R&amp;8&amp;D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B74D3-7271-4673-809D-F97BCC1303DF}">
  <dimension ref="A1:O21"/>
  <sheetViews>
    <sheetView showGridLines="0" tabSelected="1" zoomScale="55" zoomScaleNormal="55" workbookViewId="0">
      <selection activeCell="A14" sqref="A14"/>
    </sheetView>
  </sheetViews>
  <sheetFormatPr defaultColWidth="10.8984375" defaultRowHeight="16.2"/>
  <cols>
    <col min="1" max="2" width="3" style="31" customWidth="1"/>
    <col min="3" max="3" width="40.3984375" style="6" customWidth="1"/>
    <col min="4" max="5" width="20" style="6" customWidth="1"/>
    <col min="6" max="6" width="36.59765625" style="6" customWidth="1"/>
    <col min="7" max="7" width="30" style="6" customWidth="1"/>
    <col min="8" max="8" width="29.8984375" style="41" bestFit="1" customWidth="1"/>
    <col min="9" max="9" width="27.09765625" style="6" customWidth="1"/>
    <col min="10" max="10" width="15" style="6" bestFit="1" customWidth="1"/>
    <col min="11" max="11" width="12.8984375" style="6" bestFit="1" customWidth="1"/>
    <col min="12" max="12" width="12.8984375" style="6" customWidth="1"/>
    <col min="13" max="13" width="11" style="6" bestFit="1" customWidth="1"/>
    <col min="14" max="14" width="14.5" style="6" bestFit="1" customWidth="1"/>
    <col min="15" max="15" width="15" style="6" bestFit="1" customWidth="1"/>
    <col min="16" max="16" width="11.5" style="6" bestFit="1" customWidth="1"/>
    <col min="17" max="16384" width="10.8984375" style="6"/>
  </cols>
  <sheetData>
    <row r="1" spans="1:15" s="1" customFormat="1" ht="30" customHeight="1">
      <c r="C1" s="47"/>
      <c r="D1" s="5"/>
      <c r="G1" s="48"/>
      <c r="H1" s="91"/>
      <c r="J1" s="5"/>
    </row>
    <row r="2" spans="1:15" s="71" customFormat="1" ht="38.4" customHeight="1">
      <c r="A2" s="68"/>
      <c r="B2" s="68"/>
      <c r="C2" s="213" t="str">
        <f>'Colofon 1'!B1</f>
        <v xml:space="preserve">Bijlage 7 Prijzenblad versie 1.1 (28-06-2024)  </v>
      </c>
      <c r="D2" s="214"/>
      <c r="E2" s="214"/>
      <c r="F2" s="214"/>
      <c r="G2" s="214"/>
      <c r="H2" s="214"/>
      <c r="I2" s="214"/>
      <c r="J2" s="70"/>
      <c r="K2" s="70"/>
      <c r="L2" s="70"/>
      <c r="M2" s="70"/>
      <c r="N2" s="70"/>
      <c r="O2" s="70"/>
    </row>
    <row r="3" spans="1:15" ht="21.9" customHeight="1">
      <c r="C3" s="2" t="s">
        <v>120</v>
      </c>
    </row>
    <row r="4" spans="1:15" ht="21.9" customHeight="1">
      <c r="C4" s="2"/>
    </row>
    <row r="5" spans="1:15" ht="21.9" customHeight="1">
      <c r="C5" s="93" t="s">
        <v>57</v>
      </c>
      <c r="D5" s="61" t="s">
        <v>121</v>
      </c>
      <c r="E5" s="61" t="s">
        <v>122</v>
      </c>
      <c r="F5" s="7" t="s">
        <v>123</v>
      </c>
    </row>
    <row r="6" spans="1:15" s="2" customFormat="1" ht="31.35" customHeight="1">
      <c r="A6" s="62"/>
      <c r="B6" s="62"/>
      <c r="C6" s="136" t="s">
        <v>124</v>
      </c>
      <c r="D6" s="154">
        <v>24020750</v>
      </c>
      <c r="E6" s="192">
        <v>30</v>
      </c>
      <c r="F6" s="232" t="s">
        <v>125</v>
      </c>
      <c r="G6" s="233"/>
      <c r="H6" s="233"/>
      <c r="I6" s="234"/>
    </row>
    <row r="7" spans="1:15" s="2" customFormat="1" ht="31.35" customHeight="1">
      <c r="A7" s="62"/>
      <c r="B7" s="62"/>
      <c r="C7" s="136" t="s">
        <v>126</v>
      </c>
      <c r="D7" s="154">
        <v>25517000</v>
      </c>
      <c r="E7" s="141">
        <v>0</v>
      </c>
      <c r="F7" s="232" t="s">
        <v>125</v>
      </c>
      <c r="G7" s="233"/>
      <c r="H7" s="233"/>
      <c r="I7" s="234"/>
    </row>
    <row r="8" spans="1:15" s="44" customFormat="1" ht="31.35" customHeight="1">
      <c r="A8" s="149"/>
      <c r="B8" s="149"/>
      <c r="C8" s="150"/>
      <c r="D8" s="155"/>
      <c r="E8" s="151"/>
      <c r="F8" s="153"/>
      <c r="G8" s="152"/>
      <c r="H8" s="152"/>
      <c r="I8" s="152"/>
    </row>
    <row r="9" spans="1:15" s="2" customFormat="1" ht="31.35" customHeight="1">
      <c r="A9" s="62"/>
      <c r="B9" s="62"/>
      <c r="C9" s="136" t="s">
        <v>127</v>
      </c>
      <c r="D9" s="156">
        <f>'4. Berekening inschrijfprijs'!K8</f>
        <v>24225000</v>
      </c>
      <c r="E9" s="157"/>
      <c r="F9" s="232" t="s">
        <v>128</v>
      </c>
      <c r="G9" s="233"/>
      <c r="H9" s="233"/>
      <c r="I9" s="234"/>
    </row>
    <row r="10" spans="1:15" s="2" customFormat="1" ht="31.35" customHeight="1">
      <c r="A10" s="62"/>
      <c r="B10" s="62"/>
      <c r="C10" s="136" t="s">
        <v>129</v>
      </c>
      <c r="D10" s="154">
        <f>(D9-D6)</f>
        <v>204250</v>
      </c>
      <c r="E10" s="141"/>
      <c r="F10" s="232"/>
      <c r="G10" s="233"/>
      <c r="H10" s="233"/>
      <c r="I10" s="234"/>
    </row>
    <row r="11" spans="1:15" s="44" customFormat="1" ht="31.35" customHeight="1">
      <c r="A11" s="149"/>
      <c r="B11" s="149"/>
      <c r="C11" s="150"/>
      <c r="D11" s="155"/>
      <c r="E11" s="151"/>
      <c r="F11" s="153"/>
      <c r="G11" s="152"/>
      <c r="H11" s="152"/>
      <c r="I11" s="152"/>
    </row>
    <row r="12" spans="1:15" s="2" customFormat="1" ht="31.35" customHeight="1">
      <c r="A12" s="62"/>
      <c r="B12" s="62"/>
      <c r="C12" s="136" t="s">
        <v>130</v>
      </c>
      <c r="D12" s="142"/>
      <c r="E12" s="146">
        <f>((D7-D6)-D10)/(D7-D6)*E6</f>
        <v>25.904761904761905</v>
      </c>
      <c r="F12" s="232"/>
      <c r="G12" s="233"/>
      <c r="H12" s="233"/>
      <c r="I12" s="234"/>
    </row>
    <row r="13" spans="1:15" ht="21.9" customHeight="1">
      <c r="C13" s="2"/>
      <c r="J13" s="189"/>
    </row>
    <row r="14" spans="1:15" ht="37.799999999999997" customHeight="1">
      <c r="B14" s="129"/>
      <c r="C14" s="200" t="s">
        <v>70</v>
      </c>
      <c r="D14" s="129"/>
      <c r="E14" s="129"/>
      <c r="F14" s="129"/>
      <c r="G14" s="129"/>
      <c r="H14" s="148"/>
      <c r="I14" s="148"/>
      <c r="J14" s="2"/>
      <c r="K14" s="95"/>
    </row>
    <row r="15" spans="1:15" s="2" customFormat="1" ht="37.799999999999997" customHeight="1">
      <c r="A15" s="6"/>
      <c r="B15" s="62">
        <v>1</v>
      </c>
      <c r="C15" s="2" t="s">
        <v>71</v>
      </c>
      <c r="H15" s="44"/>
      <c r="K15" s="190"/>
    </row>
    <row r="16" spans="1:15" s="2" customFormat="1" ht="37.799999999999997" customHeight="1">
      <c r="B16" s="62">
        <v>2</v>
      </c>
      <c r="C16" s="40" t="s">
        <v>131</v>
      </c>
      <c r="H16" s="44"/>
      <c r="K16" s="140"/>
    </row>
    <row r="17" spans="1:11" s="2" customFormat="1" ht="37.799999999999997" customHeight="1">
      <c r="B17" s="62">
        <v>3</v>
      </c>
      <c r="C17" s="2" t="s">
        <v>132</v>
      </c>
      <c r="H17" s="44"/>
      <c r="K17" s="140"/>
    </row>
    <row r="18" spans="1:11" s="2" customFormat="1" ht="37.799999999999997" customHeight="1">
      <c r="B18" s="62">
        <v>4</v>
      </c>
      <c r="C18" s="2" t="s">
        <v>133</v>
      </c>
      <c r="H18" s="44"/>
      <c r="K18" s="140"/>
    </row>
    <row r="19" spans="1:11" s="2" customFormat="1" ht="37.799999999999997" customHeight="1">
      <c r="B19" s="132">
        <v>4</v>
      </c>
      <c r="C19" s="143" t="s">
        <v>134</v>
      </c>
      <c r="D19" s="143"/>
      <c r="E19" s="143"/>
      <c r="F19" s="143"/>
      <c r="G19" s="143"/>
      <c r="H19" s="144"/>
      <c r="I19" s="143"/>
      <c r="K19" s="140"/>
    </row>
    <row r="20" spans="1:11" s="2" customFormat="1" ht="37.799999999999997" customHeight="1">
      <c r="B20" s="62"/>
      <c r="C20" s="2" t="s">
        <v>55</v>
      </c>
      <c r="H20" s="44"/>
      <c r="K20" s="95"/>
    </row>
    <row r="21" spans="1:11">
      <c r="A21" s="62"/>
    </row>
  </sheetData>
  <mergeCells count="6">
    <mergeCell ref="F10:I10"/>
    <mergeCell ref="F12:I12"/>
    <mergeCell ref="C2:I2"/>
    <mergeCell ref="F6:I6"/>
    <mergeCell ref="F7:I7"/>
    <mergeCell ref="F9:I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Ven, Mirella van de</DisplayName>
        <AccountId>924</AccountId>
        <AccountType/>
      </UserInfo>
      <UserInfo>
        <DisplayName>Bennenbroek, Marcel</DisplayName>
        <AccountId>1881</AccountId>
        <AccountType/>
      </UserInfo>
      <UserInfo>
        <DisplayName>Nunen, Bonnie van</DisplayName>
        <AccountId>31</AccountId>
        <AccountType/>
      </UserInfo>
      <UserInfo>
        <DisplayName>Bruijning, Eric</DisplayName>
        <AccountId>9044</AccountId>
        <AccountType/>
      </UserInfo>
    </SharedWithUsers>
    <TaxCatchAll xmlns="968092ac-094d-4b25-8875-bf4b9d8d8c13">
      <Value>2</Value>
    </TaxCatchAll>
    <lcf76f155ced4ddcb4097134ff3c332f xmlns="f7f8b349-3925-43c0-afb0-a9f218744f17">
      <Terms xmlns="http://schemas.microsoft.com/office/infopath/2007/PartnerControls"/>
    </lcf76f155ced4ddcb4097134ff3c332f>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376b175da131b5a0dae34736aaf52722">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8f16d0dc133964156a76f918996a6b4b"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F98A9-210A-471B-8ACB-348B03B4BE48}">
  <ds:schemaRefs>
    <ds:schemaRef ds:uri="http://schemas.microsoft.com/office/2006/metadata/properties"/>
    <ds:schemaRef ds:uri="http://schemas.microsoft.com/office/infopath/2007/PartnerControls"/>
    <ds:schemaRef ds:uri="a0cf0202-a5c5-484a-8f56-a5c31f00845a"/>
    <ds:schemaRef ds:uri="968092ac-094d-4b25-8875-bf4b9d8d8c13"/>
    <ds:schemaRef ds:uri="f7f8b349-3925-43c0-afb0-a9f218744f17"/>
  </ds:schemaRefs>
</ds:datastoreItem>
</file>

<file path=customXml/itemProps2.xml><?xml version="1.0" encoding="utf-8"?>
<ds:datastoreItem xmlns:ds="http://schemas.openxmlformats.org/officeDocument/2006/customXml" ds:itemID="{FF41B625-9603-4474-8612-9CB31A204FAB}">
  <ds:schemaRefs>
    <ds:schemaRef ds:uri="http://schemas.microsoft.com/sharepoint/v3/contenttype/forms"/>
  </ds:schemaRefs>
</ds:datastoreItem>
</file>

<file path=customXml/itemProps3.xml><?xml version="1.0" encoding="utf-8"?>
<ds:datastoreItem xmlns:ds="http://schemas.openxmlformats.org/officeDocument/2006/customXml" ds:itemID="{53E4C192-166A-40A3-A625-5D1F6F9EFA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71</vt:i4>
      </vt:variant>
    </vt:vector>
  </HeadingPairs>
  <TitlesOfParts>
    <vt:vector size="78" baseType="lpstr">
      <vt:lpstr>Colofon 1</vt:lpstr>
      <vt:lpstr>2. Invulblad opslag </vt:lpstr>
      <vt:lpstr>3. Invulblad Doelpercentage</vt:lpstr>
      <vt:lpstr>4. Berekening inschrijfprijs</vt:lpstr>
      <vt:lpstr>5 RT en CDT</vt:lpstr>
      <vt:lpstr>6. Salaristabel</vt:lpstr>
      <vt:lpstr>7. Punten</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1'!_Toc300302679</vt:lpstr>
      <vt:lpstr>'Colofon 1'!_Toc300302680</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1'!_Toc300303504</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'2. Invulblad opslag '!Afdrukbereik</vt:lpstr>
      <vt:lpstr>'3. Invulblad Doelpercentage'!Afdrukbereik</vt:lpstr>
      <vt:lpstr>'4. Berekening inschrijfprijs'!Afdrukbereik</vt:lpstr>
      <vt:lpstr>'Colofon 1'!Afdrukbereik</vt:lpstr>
    </vt:vector>
  </TitlesOfParts>
  <Manager/>
  <Company>TIGE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 van der Linde</dc:creator>
  <cp:keywords/>
  <dc:description/>
  <cp:lastModifiedBy>Hellemond, Marion van</cp:lastModifiedBy>
  <cp:revision/>
  <dcterms:created xsi:type="dcterms:W3CDTF">2021-01-27T10:13:38Z</dcterms:created>
  <dcterms:modified xsi:type="dcterms:W3CDTF">2024-06-28T13:59:41Z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0x01010096A090013BEE95488BFE93D3F039CB73</vt:lpwstr>
  </property>
  <property fmtid="{D5CDD505-2E9C-101B-9397-08002B2CF9AE}" pid="3" name="BExAnalyzer_OldName">
    <vt:lpwstr>Bijlage 3A Prijzenblad 6-3.xlsx</vt:lpwstr>
  </property>
  <property fmtid="{D5CDD505-2E9C-101B-9397-08002B2CF9AE}" pid="4" name="MediaServiceImageTags">
    <vt:lpwstr/>
  </property>
  <property fmtid="{D5CDD505-2E9C-101B-9397-08002B2CF9AE}" pid="5" name="Afdelingscode">
    <vt:lpwstr>3;#P＆O|358cb00d-3b53-4b2f-8e6b-5c97583b1f3d</vt:lpwstr>
  </property>
  <property fmtid="{D5CDD505-2E9C-101B-9397-08002B2CF9AE}" pid="6" name="Afdeling">
    <vt:lpwstr>2;#JUR|c13dae60-aece-4cd4-a722-d80de7d0f43c</vt:lpwstr>
  </property>
</Properties>
</file>