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 Projecten/OIG/Arlanta/Schoonmaak 2024/4. NvI/NvI 1/"/>
    </mc:Choice>
  </mc:AlternateContent>
  <xr:revisionPtr revIDLastSave="986" documentId="8_{8C7DB9F9-2970-4750-90E3-0B31BA7C2B3A}" xr6:coauthVersionLast="47" xr6:coauthVersionMax="47" xr10:uidLastSave="{098A6A1D-A940-4413-88FA-A84C28CAA091}"/>
  <bookViews>
    <workbookView xWindow="-120" yWindow="-120" windowWidth="29040" windowHeight="15720" firstSheet="1" activeTab="6" xr2:uid="{00000000-000D-0000-FFFF-FFFF00000000}"/>
  </bookViews>
  <sheets>
    <sheet name="Ruimtestaat" sheetId="2" r:id="rId1"/>
    <sheet name="Glasstaat" sheetId="3" r:id="rId2"/>
    <sheet name="Werkprogramma" sheetId="1" r:id="rId3"/>
    <sheet name="Kostenoverzicht" sheetId="4" r:id="rId4"/>
    <sheet name="Personeelsovername" sheetId="6" r:id="rId5"/>
    <sheet name="Contactgegevens leverancier" sheetId="10" r:id="rId6"/>
    <sheet name="Invulformulier  - monitor" sheetId="11" r:id="rId7"/>
  </sheets>
  <definedNames>
    <definedName name="_Hlk44679287" localSheetId="6">'Invulformulier  - monitor'!$B$117</definedName>
    <definedName name="_xlnm.Print_Area" localSheetId="1">Glasstaat!$A$1:$Q$30</definedName>
    <definedName name="_xlnm.Print_Area" localSheetId="6">'Invulformulier  - monitor'!$B$3:$D$125</definedName>
    <definedName name="_xlnm.Print_Area" localSheetId="4">Personeelsovername!$A$1:$M$27</definedName>
    <definedName name="_xlnm.Print_Area" localSheetId="0">Ruimtestaat!$A$1:$K$61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3" l="1"/>
  <c r="N16" i="3"/>
  <c r="N17" i="3"/>
  <c r="N15" i="3"/>
  <c r="M16" i="3"/>
  <c r="M15" i="3"/>
  <c r="I17" i="3"/>
  <c r="K17" i="3" s="1"/>
  <c r="I16" i="3"/>
  <c r="I15" i="3"/>
  <c r="D5" i="3"/>
  <c r="A1" i="11"/>
  <c r="A1" i="4"/>
  <c r="B1" i="3"/>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11" i="2"/>
  <c r="I74" i="1"/>
  <c r="I73" i="1"/>
  <c r="I72" i="1"/>
  <c r="B72" i="1"/>
  <c r="C24" i="4"/>
  <c r="C23" i="4"/>
  <c r="C22" i="4"/>
  <c r="D24" i="4"/>
  <c r="D23" i="4"/>
  <c r="D22" i="4"/>
  <c r="F26" i="4"/>
  <c r="E26" i="4"/>
  <c r="L17" i="3" l="1"/>
  <c r="M17" i="3" s="1"/>
  <c r="D26" i="4"/>
  <c r="C26" i="4"/>
  <c r="X12" i="2" l="1"/>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11" i="2"/>
  <c r="Y11" i="2" s="1"/>
  <c r="F72" i="1"/>
  <c r="F73" i="1"/>
  <c r="F74" i="1"/>
  <c r="G73" i="1"/>
  <c r="H73" i="1"/>
  <c r="G74" i="1"/>
  <c r="H74" i="1"/>
  <c r="H72" i="1"/>
  <c r="G72" i="1"/>
  <c r="B73" i="1"/>
  <c r="C73" i="1"/>
  <c r="D73" i="1"/>
  <c r="E73" i="1"/>
  <c r="B74" i="1"/>
  <c r="C74" i="1"/>
  <c r="D74" i="1"/>
  <c r="E74" i="1"/>
  <c r="C72" i="1"/>
  <c r="D72" i="1"/>
  <c r="E72" i="1"/>
  <c r="C6" i="4" l="1"/>
  <c r="C5" i="4"/>
  <c r="C4" i="4"/>
  <c r="H24" i="6" l="1"/>
  <c r="H23" i="6"/>
  <c r="H22" i="6"/>
  <c r="H21" i="6"/>
  <c r="H20" i="6"/>
  <c r="H19" i="6"/>
  <c r="H18" i="6"/>
  <c r="H17" i="6"/>
  <c r="H16" i="6"/>
  <c r="H15" i="6"/>
  <c r="H14" i="6"/>
  <c r="H13" i="6"/>
  <c r="H12" i="6"/>
  <c r="H11" i="6"/>
  <c r="H25" i="6"/>
  <c r="H10" i="6"/>
  <c r="H9" i="6"/>
  <c r="E8" i="4" l="1"/>
  <c r="Y14" i="2"/>
  <c r="Y15" i="2"/>
  <c r="Y18" i="2"/>
  <c r="Y19" i="2"/>
  <c r="Y22" i="2"/>
  <c r="Y23" i="2"/>
  <c r="Y26" i="2"/>
  <c r="Y27" i="2"/>
  <c r="Y30" i="2"/>
  <c r="Y31" i="2"/>
  <c r="Y34" i="2"/>
  <c r="Y35" i="2"/>
  <c r="Y38" i="2"/>
  <c r="Y40" i="2"/>
  <c r="Y43" i="2"/>
  <c r="Y44" i="2"/>
  <c r="Y46" i="2"/>
  <c r="P11" i="2"/>
  <c r="S11" i="2" s="1"/>
  <c r="Y12" i="2"/>
  <c r="Y13" i="2"/>
  <c r="Y16" i="2"/>
  <c r="Y17" i="2"/>
  <c r="Y20" i="2"/>
  <c r="Y21" i="2"/>
  <c r="Y24" i="2"/>
  <c r="Y25" i="2"/>
  <c r="Y28" i="2"/>
  <c r="Y29" i="2"/>
  <c r="Y32" i="2"/>
  <c r="Y33" i="2"/>
  <c r="Y36" i="2"/>
  <c r="Y37" i="2"/>
  <c r="Y39" i="2"/>
  <c r="Y41" i="2"/>
  <c r="Y42" i="2"/>
  <c r="Y45" i="2"/>
  <c r="Y47" i="2"/>
  <c r="Y48" i="2"/>
  <c r="H49" i="2"/>
  <c r="Q11" i="2"/>
  <c r="P12" i="2"/>
  <c r="S12" i="2" s="1"/>
  <c r="Q12" i="2"/>
  <c r="D8" i="3"/>
  <c r="D6" i="3"/>
  <c r="D4" i="3"/>
  <c r="P13" i="2"/>
  <c r="S13" i="2" s="1"/>
  <c r="P14" i="2"/>
  <c r="S14" i="2" s="1"/>
  <c r="P15" i="2"/>
  <c r="S15" i="2" s="1"/>
  <c r="P16" i="2"/>
  <c r="S16" i="2" s="1"/>
  <c r="P17" i="2"/>
  <c r="S17" i="2" s="1"/>
  <c r="P18" i="2"/>
  <c r="S18" i="2" s="1"/>
  <c r="P19" i="2"/>
  <c r="S19" i="2" s="1"/>
  <c r="P20" i="2"/>
  <c r="S20" i="2" s="1"/>
  <c r="P21" i="2"/>
  <c r="S21" i="2" s="1"/>
  <c r="P22" i="2"/>
  <c r="S22" i="2" s="1"/>
  <c r="P23" i="2"/>
  <c r="S23" i="2" s="1"/>
  <c r="P24" i="2"/>
  <c r="S24" i="2" s="1"/>
  <c r="P25" i="2"/>
  <c r="S25" i="2" s="1"/>
  <c r="P26" i="2"/>
  <c r="S26" i="2" s="1"/>
  <c r="P27" i="2"/>
  <c r="S27" i="2" s="1"/>
  <c r="P28" i="2"/>
  <c r="S28" i="2" s="1"/>
  <c r="P29" i="2"/>
  <c r="S29" i="2" s="1"/>
  <c r="P30" i="2"/>
  <c r="S30" i="2" s="1"/>
  <c r="P31" i="2"/>
  <c r="S31" i="2" s="1"/>
  <c r="P32" i="2"/>
  <c r="S32" i="2" s="1"/>
  <c r="P33" i="2"/>
  <c r="S33" i="2" s="1"/>
  <c r="P34" i="2"/>
  <c r="S34" i="2" s="1"/>
  <c r="P35" i="2"/>
  <c r="S35" i="2" s="1"/>
  <c r="P36" i="2"/>
  <c r="S36" i="2" s="1"/>
  <c r="P37" i="2"/>
  <c r="S37" i="2" s="1"/>
  <c r="P38" i="2"/>
  <c r="S38" i="2" s="1"/>
  <c r="P39" i="2"/>
  <c r="S39" i="2" s="1"/>
  <c r="P40" i="2"/>
  <c r="S40" i="2" s="1"/>
  <c r="P41" i="2"/>
  <c r="S41" i="2" s="1"/>
  <c r="P42" i="2"/>
  <c r="S42" i="2" s="1"/>
  <c r="P43" i="2"/>
  <c r="S43" i="2" s="1"/>
  <c r="P44" i="2"/>
  <c r="S44" i="2" s="1"/>
  <c r="P45" i="2"/>
  <c r="S45" i="2" s="1"/>
  <c r="P46" i="2"/>
  <c r="S46" i="2" s="1"/>
  <c r="P47" i="2"/>
  <c r="S47" i="2" s="1"/>
  <c r="P48" i="2"/>
  <c r="S48" i="2" s="1"/>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L19" i="3"/>
  <c r="K19" i="3"/>
  <c r="V50" i="2" l="1"/>
  <c r="E14" i="4" s="1"/>
  <c r="F14" i="4" s="1"/>
  <c r="S50" i="2"/>
  <c r="R37" i="2"/>
  <c r="T37" i="2" s="1"/>
  <c r="R21" i="2"/>
  <c r="T21" i="2" s="1"/>
  <c r="R13" i="2"/>
  <c r="T13" i="2" s="1"/>
  <c r="R17" i="2"/>
  <c r="T17" i="2" s="1"/>
  <c r="R35" i="2"/>
  <c r="T35" i="2" s="1"/>
  <c r="R14" i="2"/>
  <c r="T14" i="2" s="1"/>
  <c r="R46" i="2"/>
  <c r="T46" i="2" s="1"/>
  <c r="R27" i="2"/>
  <c r="T27" i="2" s="1"/>
  <c r="R19" i="2"/>
  <c r="T19" i="2" s="1"/>
  <c r="R34" i="2"/>
  <c r="T34" i="2" s="1"/>
  <c r="R26" i="2"/>
  <c r="T26" i="2" s="1"/>
  <c r="R48" i="2"/>
  <c r="T48" i="2" s="1"/>
  <c r="R39" i="2"/>
  <c r="T39" i="2" s="1"/>
  <c r="R33" i="2"/>
  <c r="T33" i="2" s="1"/>
  <c r="R25" i="2"/>
  <c r="T25" i="2" s="1"/>
  <c r="R44" i="2"/>
  <c r="T44" i="2" s="1"/>
  <c r="R38" i="2"/>
  <c r="T38" i="2" s="1"/>
  <c r="R31" i="2"/>
  <c r="T31" i="2" s="1"/>
  <c r="R23" i="2"/>
  <c r="T23" i="2" s="1"/>
  <c r="R40" i="2"/>
  <c r="T40" i="2" s="1"/>
  <c r="R18" i="2"/>
  <c r="T18" i="2" s="1"/>
  <c r="R43" i="2"/>
  <c r="T43" i="2" s="1"/>
  <c r="R30" i="2"/>
  <c r="T30" i="2" s="1"/>
  <c r="R22" i="2"/>
  <c r="T22" i="2" s="1"/>
  <c r="R42" i="2"/>
  <c r="T42" i="2" s="1"/>
  <c r="R29" i="2"/>
  <c r="T29" i="2" s="1"/>
  <c r="M19" i="3"/>
  <c r="R32" i="2"/>
  <c r="T32" i="2" s="1"/>
  <c r="R47" i="2"/>
  <c r="T47" i="2" s="1"/>
  <c r="R41" i="2"/>
  <c r="T41" i="2" s="1"/>
  <c r="R36" i="2"/>
  <c r="T36" i="2" s="1"/>
  <c r="R28" i="2"/>
  <c r="T28" i="2" s="1"/>
  <c r="R20" i="2"/>
  <c r="T20" i="2" s="1"/>
  <c r="R45" i="2"/>
  <c r="T45" i="2" s="1"/>
  <c r="R24" i="2"/>
  <c r="T24" i="2" s="1"/>
  <c r="R16" i="2"/>
  <c r="T16" i="2" s="1"/>
  <c r="E13" i="4"/>
  <c r="R15" i="2"/>
  <c r="T15" i="2" s="1"/>
  <c r="R12" i="2"/>
  <c r="T12" i="2" s="1"/>
  <c r="R11" i="2"/>
  <c r="T11" i="2" l="1"/>
  <c r="T50" i="2" s="1"/>
  <c r="O50" i="2" s="1"/>
  <c r="M50" i="2"/>
  <c r="E12" i="4" s="1"/>
  <c r="F13" i="4"/>
  <c r="E16" i="4" l="1"/>
  <c r="F12" i="4"/>
  <c r="F16" i="4" s="1"/>
</calcChain>
</file>

<file path=xl/sharedStrings.xml><?xml version="1.0" encoding="utf-8"?>
<sst xmlns="http://schemas.openxmlformats.org/spreadsheetml/2006/main" count="710" uniqueCount="451">
  <si>
    <t>Ruimtestaat</t>
  </si>
  <si>
    <t>Onderwijsinstelling:</t>
  </si>
  <si>
    <t>Adres:</t>
  </si>
  <si>
    <t>Plaats:</t>
  </si>
  <si>
    <t>Aantal locaties:</t>
  </si>
  <si>
    <t>Werkprogramma</t>
  </si>
  <si>
    <t>Vloeronderhoud</t>
  </si>
  <si>
    <t>Nr.</t>
  </si>
  <si>
    <t>Locatie</t>
  </si>
  <si>
    <t>Verdieping</t>
  </si>
  <si>
    <t>R. nr.</t>
  </si>
  <si>
    <t>Ruimtesoort</t>
  </si>
  <si>
    <t>VSR cat.</t>
  </si>
  <si>
    <t>Opp.</t>
  </si>
  <si>
    <t>Vloersoort</t>
  </si>
  <si>
    <t>Opmerking</t>
  </si>
  <si>
    <t xml:space="preserve">Werkprogramma (selecteer)   </t>
  </si>
  <si>
    <t>Categorie</t>
  </si>
  <si>
    <t>Prestatie</t>
  </si>
  <si>
    <t>Freq.</t>
  </si>
  <si>
    <t>Tarief</t>
  </si>
  <si>
    <t>Tarief per jaar</t>
  </si>
  <si>
    <t>m2/jaar</t>
  </si>
  <si>
    <t>uren/jaar</t>
  </si>
  <si>
    <t>Type onderhoud (selecteer)</t>
  </si>
  <si>
    <t xml:space="preserve">Freq. </t>
  </si>
  <si>
    <t>gangen, hallen en liften 5 * per week</t>
  </si>
  <si>
    <t>Schrobben harde vloeren excl. uit- en inruimen</t>
  </si>
  <si>
    <t>leslokalen 5 * per week</t>
  </si>
  <si>
    <t>toiletten  onderbouw 5 * per week</t>
  </si>
  <si>
    <t>aula 5 * per week</t>
  </si>
  <si>
    <t>keuken / pantry 5 * per week</t>
  </si>
  <si>
    <t>sportruimten/gymzalen 5 * per week</t>
  </si>
  <si>
    <t>garderobe 5 * per week</t>
  </si>
  <si>
    <t>V01</t>
  </si>
  <si>
    <t>V02</t>
  </si>
  <si>
    <t>V03</t>
  </si>
  <si>
    <t>trappen 3 * per week</t>
  </si>
  <si>
    <t>TOTAAL</t>
  </si>
  <si>
    <t>Totaal werkprogramma</t>
  </si>
  <si>
    <t>Gemiddelde prestatienorm per jaar</t>
  </si>
  <si>
    <t>Totaal vloer</t>
  </si>
  <si>
    <t>Algemene opmerkingen</t>
  </si>
  <si>
    <t xml:space="preserve">Indien in een ruimte een wastafel en/of keukenblok aanwezig is, dient deze in dezelfde schoonmaakfrequentie van de ruimte meegenomen te worden, </t>
  </si>
  <si>
    <t>inclusief aanvullen sanitaire voorzieningen.</t>
  </si>
  <si>
    <t>Specialistisch vloeronderhoud en glasbewassing kan pas gefactureerd worden na uitvoering en oplevering aan de Opdrachtgever.</t>
  </si>
  <si>
    <t>Glasstaat</t>
  </si>
  <si>
    <t>Inventarisatie gegevens te wassen glas</t>
  </si>
  <si>
    <t>Soort glas</t>
  </si>
  <si>
    <t>Afmeting</t>
  </si>
  <si>
    <t>Aantal</t>
  </si>
  <si>
    <t>Totaal m2 (per beurt)</t>
  </si>
  <si>
    <t>Specifieke opmerkingen</t>
  </si>
  <si>
    <t>per jaar</t>
  </si>
  <si>
    <t>H</t>
  </si>
  <si>
    <t>B</t>
  </si>
  <si>
    <t>BI / E.Z.</t>
  </si>
  <si>
    <t>BU / E.Z.</t>
  </si>
  <si>
    <t>Totaal M2</t>
  </si>
  <si>
    <t>Totaal M2 per jaar</t>
  </si>
  <si>
    <t>Binnen/buiten</t>
  </si>
  <si>
    <t>Separatieglas</t>
  </si>
  <si>
    <t>(BI / E.Z. = Binnenzijde/enkelzijdig en BI / E.Z. = Buitenzijde/enkelzijdig)</t>
  </si>
  <si>
    <t>Totaal:</t>
  </si>
  <si>
    <t>Alle glas is gemeten inclusief de kozijnen, kozijnen dienen tijdens het wassen meegenomen worden.</t>
  </si>
  <si>
    <t>EVENTUELE BIJZONDERHEDEN: glas in lood, roedes bij glaswerk</t>
  </si>
  <si>
    <t>Ruimesoort</t>
  </si>
  <si>
    <t>entree 5 * per week</t>
  </si>
  <si>
    <t>entree 4 * per week</t>
  </si>
  <si>
    <t>entree 3 * per week</t>
  </si>
  <si>
    <t>entree 2 * per week</t>
  </si>
  <si>
    <t>entree 1 * per week</t>
  </si>
  <si>
    <t>gangen, hallen en liften 4 * per week</t>
  </si>
  <si>
    <t>gangen, hallen en liften 3 * per week</t>
  </si>
  <si>
    <t>gangen, hallen en liften 2 * per week</t>
  </si>
  <si>
    <t>gangen, hallen en liften 1 * per week</t>
  </si>
  <si>
    <t>trappen 5 * per week</t>
  </si>
  <si>
    <t>trappen 4 * per week</t>
  </si>
  <si>
    <t>trappen 2 * per week</t>
  </si>
  <si>
    <t>trappen 1 * per week</t>
  </si>
  <si>
    <t>kleuterlokalen 5 * per week</t>
  </si>
  <si>
    <t>kleuterlokalen 4 * per week</t>
  </si>
  <si>
    <t>kleuterlokalen 3 * per week</t>
  </si>
  <si>
    <t>kleuterlokalen 2 * per week</t>
  </si>
  <si>
    <t>kleuterlokalen 1 * per week</t>
  </si>
  <si>
    <t>peuterspeelzaal 5 * per week</t>
  </si>
  <si>
    <t>peuterspeelzaal 4 * per week</t>
  </si>
  <si>
    <t>peuterspeelzaal 3 * per week</t>
  </si>
  <si>
    <t>peuterspeelzaal 2 * per week</t>
  </si>
  <si>
    <t>peuterspeelzaal 1 * per week</t>
  </si>
  <si>
    <t>leslokalen 4 * per week</t>
  </si>
  <si>
    <t>leslokalen 3 * per week</t>
  </si>
  <si>
    <t>leslokalen 2 * per week</t>
  </si>
  <si>
    <t>leslokalen 1 * per week</t>
  </si>
  <si>
    <t>speelzaal 5 * per week</t>
  </si>
  <si>
    <t>speelzaal 4 * per week</t>
  </si>
  <si>
    <t>speelzaal 3 * per week</t>
  </si>
  <si>
    <t>speelzaal 2 * per week</t>
  </si>
  <si>
    <t>speelzaal 1 * per week</t>
  </si>
  <si>
    <t>kantoren / leerkrachtruimte 5 * per week</t>
  </si>
  <si>
    <t>kantoren / leerkrachtruimte 4 * per week</t>
  </si>
  <si>
    <t>kantoren / leerkrachtruimte 3 * per week</t>
  </si>
  <si>
    <t>kantoren / leerkrachtruimte 2 * per week</t>
  </si>
  <si>
    <t>kantoren / leerkrachtruimte 1 * per week</t>
  </si>
  <si>
    <t>toiletten onderbouw 4 * per week</t>
  </si>
  <si>
    <t>toiletten onderbouw 3 * per week</t>
  </si>
  <si>
    <t>toiletten onderbouw 2 * per week</t>
  </si>
  <si>
    <t>toiletten onderbouw 1 * per week</t>
  </si>
  <si>
    <t>toiletten bovenbouw/personeel 5 * per week</t>
  </si>
  <si>
    <t>toiletten bovenbouw/personeel 4 * per week</t>
  </si>
  <si>
    <t>toiletten bovenbouw/personeel 3 * per week</t>
  </si>
  <si>
    <t>toiletten bovenbouw/personeel 2 * per week</t>
  </si>
  <si>
    <t>toiletten bovenbouw/personeel 1 * per week</t>
  </si>
  <si>
    <t>douches 5 * per week</t>
  </si>
  <si>
    <t>sportruimten/gymzalen 3 * per week</t>
  </si>
  <si>
    <t>sportruimten/gymzalen 1 * per week</t>
  </si>
  <si>
    <t>kleedruimten 5 * per week</t>
  </si>
  <si>
    <t>kleedruimten 3 * per week</t>
  </si>
  <si>
    <t>kleedruimten 1 * per week</t>
  </si>
  <si>
    <t>aula 3 * per week</t>
  </si>
  <si>
    <t>aula 1 * per week</t>
  </si>
  <si>
    <t>keuken / pantry 3 * per week</t>
  </si>
  <si>
    <t>keuken / pantry 1 * per week</t>
  </si>
  <si>
    <t>berging / archief</t>
  </si>
  <si>
    <t>garderobe 3 * per week</t>
  </si>
  <si>
    <t>garderobe 1 * per week</t>
  </si>
  <si>
    <t>programma</t>
  </si>
  <si>
    <t>1a</t>
  </si>
  <si>
    <t>1b</t>
  </si>
  <si>
    <t>1c</t>
  </si>
  <si>
    <t>1d</t>
  </si>
  <si>
    <t>1e</t>
  </si>
  <si>
    <t>2a</t>
  </si>
  <si>
    <t>2b</t>
  </si>
  <si>
    <t>2c</t>
  </si>
  <si>
    <t>2d</t>
  </si>
  <si>
    <t>2e</t>
  </si>
  <si>
    <t>3a</t>
  </si>
  <si>
    <t>3b</t>
  </si>
  <si>
    <t>3c</t>
  </si>
  <si>
    <t>3d</t>
  </si>
  <si>
    <t>3e</t>
  </si>
  <si>
    <t>4a</t>
  </si>
  <si>
    <t>4b</t>
  </si>
  <si>
    <t>4c</t>
  </si>
  <si>
    <t>4d</t>
  </si>
  <si>
    <t>4e</t>
  </si>
  <si>
    <t>5a</t>
  </si>
  <si>
    <t>5b</t>
  </si>
  <si>
    <t>5c</t>
  </si>
  <si>
    <t>5d</t>
  </si>
  <si>
    <t>5e</t>
  </si>
  <si>
    <t>6a</t>
  </si>
  <si>
    <t>6b</t>
  </si>
  <si>
    <t>6c</t>
  </si>
  <si>
    <t>6d</t>
  </si>
  <si>
    <t>6e</t>
  </si>
  <si>
    <t>7a</t>
  </si>
  <si>
    <t>7b</t>
  </si>
  <si>
    <t>7c</t>
  </si>
  <si>
    <t>7d</t>
  </si>
  <si>
    <t>7e</t>
  </si>
  <si>
    <t>8a</t>
  </si>
  <si>
    <t>8b</t>
  </si>
  <si>
    <t>8c</t>
  </si>
  <si>
    <t>8d</t>
  </si>
  <si>
    <t>8e</t>
  </si>
  <si>
    <t>10a</t>
  </si>
  <si>
    <t>10b</t>
  </si>
  <si>
    <t>10c</t>
  </si>
  <si>
    <t>11a</t>
  </si>
  <si>
    <t>11b</t>
  </si>
  <si>
    <t>11c</t>
  </si>
  <si>
    <t>12a</t>
  </si>
  <si>
    <t>12b</t>
  </si>
  <si>
    <t>12c</t>
  </si>
  <si>
    <t>13a</t>
  </si>
  <si>
    <t>13b</t>
  </si>
  <si>
    <t>13c</t>
  </si>
  <si>
    <t>15a</t>
  </si>
  <si>
    <t>15b</t>
  </si>
  <si>
    <t>15c</t>
  </si>
  <si>
    <t>activiteit</t>
  </si>
  <si>
    <t>ledigen van papierbakken en prullenbakken en vervangen van afvalzakken</t>
  </si>
  <si>
    <t>afnemen van bovenbladen van tafels en bureau's en lage kasten</t>
  </si>
  <si>
    <t>afnemen van vingertasten van (kast-)deuren</t>
  </si>
  <si>
    <t>bijtippend stofzuigen van tapijtvloeren</t>
  </si>
  <si>
    <t>geheel stofzuigen van tapijtvloeren en inloopmatten</t>
  </si>
  <si>
    <t>stofwissen en vlekken verwijderen van harde vloeren</t>
  </si>
  <si>
    <t>stofwissen en moppen van harde vloeren</t>
  </si>
  <si>
    <t>afnemen van de bovenzijde van radiatoren</t>
  </si>
  <si>
    <t>afnemen van vensterbanken</t>
  </si>
  <si>
    <t>afnemen van randen, richels, contacten enzovoorts</t>
  </si>
  <si>
    <t>wassen van glasdeuren</t>
  </si>
  <si>
    <t>Nat reinigen van spoelbakken en wastafels</t>
  </si>
  <si>
    <t>nat reinigen van aanrecht, schappen, kastdeurtjes en gootsteen</t>
  </si>
  <si>
    <t>afnemen van telefoontoestellen</t>
  </si>
  <si>
    <t>afnemen van zitbanken</t>
  </si>
  <si>
    <t>afnemen van liftwanden en deuren</t>
  </si>
  <si>
    <t>afnemen van kapstokken</t>
  </si>
  <si>
    <t>nat in- en uitwendig reinigen van papierbakken en prullenbakken</t>
  </si>
  <si>
    <t>afnemen van verticale vlakken van bureau's en kasten</t>
  </si>
  <si>
    <t>afnemen van de bovenzijde van hoge kasten</t>
  </si>
  <si>
    <t>afnemen van deuren met omlijsting en sponning</t>
  </si>
  <si>
    <t>afnemen van stoelframes</t>
  </si>
  <si>
    <t>stofzuigen van stoelbekleding</t>
  </si>
  <si>
    <t>geheel reinigen van meubels</t>
  </si>
  <si>
    <t>geheel reinigen van radiatoren</t>
  </si>
  <si>
    <t>ragen van plafonds, buizen en verlichtingsornamenten, ventilatieroosters</t>
  </si>
  <si>
    <t>nat reinigen van toiletpot, urinoir, doucheruimte, wastafel, bad enzovoorts</t>
  </si>
  <si>
    <t>vlekken verwijderen van wanden, spiegels en planchetten</t>
  </si>
  <si>
    <t>moppen van vloeren</t>
  </si>
  <si>
    <t>aanvullen van sanitaire benodigdheden</t>
  </si>
  <si>
    <t>afnemen van papierhouders, zeephouders, handdoekautomaten enzovoorts</t>
  </si>
  <si>
    <t>afnemen van separatieschotten</t>
  </si>
  <si>
    <t>opwrijven van chroom</t>
  </si>
  <si>
    <t>zemen van spiegels en planchetten</t>
  </si>
  <si>
    <t>nat reinigen van stortbakken en valbuizen</t>
  </si>
  <si>
    <t>nat reinigen van tegelwanden</t>
  </si>
  <si>
    <t>schrobben van vloeren</t>
  </si>
  <si>
    <t>afnemen van de bovenzijde van de afzuigkap</t>
  </si>
  <si>
    <t>200 iedere schooldag</t>
  </si>
  <si>
    <t>160: vier keer per schoolweek</t>
  </si>
  <si>
    <t>120: drie keer per schoolweek</t>
  </si>
  <si>
    <t>80: tweemaal per schoolweek</t>
  </si>
  <si>
    <t>40: eenmaal per schoolweek</t>
  </si>
  <si>
    <t>12: twaalf maal per jaar / maandelijks</t>
  </si>
  <si>
    <t>5: vijfmaal per jaar / in alle schoolvakanties</t>
  </si>
  <si>
    <t>4: viermaal per jaar / in alle schoolvakanties m.u.v. de zomervakantie</t>
  </si>
  <si>
    <t>1: eenmaal per jaar / in de zomervakantie</t>
  </si>
  <si>
    <t xml:space="preserve">Leverancier vult de prestatie in vierkante meter per uur in op basis van zijn eigen calculatie en tarieven per uur, per vierkante meter glasbewassing, en eventueel vloeren zoals onderstaand weergeven. </t>
  </si>
  <si>
    <t>Prestatie in vierkante meter per uur</t>
  </si>
  <si>
    <t>Kosten divers vloer (allemaal invullen)</t>
  </si>
  <si>
    <t>Strippen en conserveren incl. uit- en inruimen</t>
  </si>
  <si>
    <t>Strippen en conserveren excl. uit- en inruimen</t>
  </si>
  <si>
    <t>Tapijtreiniging incl. uit- en inruimen</t>
  </si>
  <si>
    <t>Tapijtreiniging excl. uit- en inruimen</t>
  </si>
  <si>
    <t>Schrobben harde vloeren incl. uit- en inruimen</t>
  </si>
  <si>
    <t xml:space="preserve">uurtarief schoonmaak conform huidige CAO </t>
  </si>
  <si>
    <t>uurtarief regie uren op afroep* (indien niet ingevuld hanteren we het tarief uit B67)</t>
  </si>
  <si>
    <t>tarief glasbewassing per vierkante meter enkelzijdig binnen / buiten en separatieglas</t>
  </si>
  <si>
    <t>Regietarieven voor uren op afroep (niet specialistisch)</t>
  </si>
  <si>
    <t>MA</t>
  </si>
  <si>
    <t>DI</t>
  </si>
  <si>
    <t>WO</t>
  </si>
  <si>
    <t>DO</t>
  </si>
  <si>
    <t>VR</t>
  </si>
  <si>
    <t>ZA</t>
  </si>
  <si>
    <t>ZO</t>
  </si>
  <si>
    <t>FE</t>
  </si>
  <si>
    <t>00.00 tot 06.00 uur</t>
  </si>
  <si>
    <t>06.00 tot 21.30 uur</t>
  </si>
  <si>
    <t>21.30 tot 24.00 uur</t>
  </si>
  <si>
    <t xml:space="preserve">* Maximaal 10% hoger dan reguliere uurtarief </t>
  </si>
  <si>
    <t>Kostenoverzicht</t>
  </si>
  <si>
    <t>Calculatie inschrijver</t>
  </si>
  <si>
    <t>Exclusief btw</t>
  </si>
  <si>
    <t>Inclusief btw</t>
  </si>
  <si>
    <t>Werkprogramma obv ruimtestaat</t>
  </si>
  <si>
    <t>Kopier de dikgedrukte getallen naar de lichtblauwe cellen</t>
  </si>
  <si>
    <t>Inschrijfprijs</t>
  </si>
  <si>
    <t>Voorcalculatie</t>
  </si>
  <si>
    <t>Minimale kosten</t>
  </si>
  <si>
    <t>Maximale kosten</t>
  </si>
  <si>
    <t>Totaal</t>
  </si>
  <si>
    <t>Personeelsovername</t>
  </si>
  <si>
    <t>Naam locatie</t>
  </si>
  <si>
    <t>M/V</t>
  </si>
  <si>
    <t>Geb.jaar</t>
  </si>
  <si>
    <t>Datum in dienst</t>
  </si>
  <si>
    <t xml:space="preserve">Branche datum </t>
  </si>
  <si>
    <t xml:space="preserve">Uurloon </t>
  </si>
  <si>
    <t>VET-toeslag</t>
  </si>
  <si>
    <t>Totaal uurloon</t>
  </si>
  <si>
    <t>Contractsoort</t>
  </si>
  <si>
    <t>Contracturen per week</t>
  </si>
  <si>
    <t>weken per jaar</t>
  </si>
  <si>
    <t>Branchopleiding(en) *)</t>
  </si>
  <si>
    <t>Opmerkingen</t>
  </si>
  <si>
    <t>(naam schoollocatie)</t>
  </si>
  <si>
    <t>d-m-j</t>
  </si>
  <si>
    <t>d-m-j-</t>
  </si>
  <si>
    <t>*) Van toepassing bij medewerkers welke per of na 1-1-2012 indienst zijn getreden bij leverancier</t>
  </si>
  <si>
    <t>Naam schoonmaakleverancier</t>
  </si>
  <si>
    <t>Ingangsdatum contract</t>
  </si>
  <si>
    <t>Naam</t>
  </si>
  <si>
    <t>E-mailadres</t>
  </si>
  <si>
    <t>Telefoonnummer</t>
  </si>
  <si>
    <t>Contactpersonen</t>
  </si>
  <si>
    <t>Centraal</t>
  </si>
  <si>
    <t>Facturatie</t>
  </si>
  <si>
    <t>Contract/calculatie</t>
  </si>
  <si>
    <t>Kwaliteitscontrole</t>
  </si>
  <si>
    <t xml:space="preserve">Gegevens opdrachtgever: </t>
  </si>
  <si>
    <t xml:space="preserve">Vul hier uw eigen gegevens in. Deze gegevens worden gebruikt om de </t>
  </si>
  <si>
    <t xml:space="preserve">overeenkomst zo spoedig mogelijk op te kunnen stellen na de gunning. </t>
  </si>
  <si>
    <t>Let op:</t>
  </si>
  <si>
    <t xml:space="preserve"> Zorg ervoor dat de rechtsgeldig ondertekenaar beschikbaar is voor 
ondertekening of tref intern andere maatregelen</t>
  </si>
  <si>
    <t xml:space="preserve">Gegevens voor de overeenkomst </t>
  </si>
  <si>
    <t xml:space="preserve">Rechtsgeldige naam Opdrachtgever </t>
  </si>
  <si>
    <t>Vestigingsplaats</t>
  </si>
  <si>
    <t xml:space="preserve">Rechtsgeldig ondertekenaar </t>
  </si>
  <si>
    <t xml:space="preserve">Functie rechtsgeldig ondertekenaar </t>
  </si>
  <si>
    <t xml:space="preserve">Mobiel nr. rechtgeldig ondertekenaar </t>
  </si>
  <si>
    <t>E-mailadres rechtsgeldig ondertekenaar</t>
  </si>
  <si>
    <t xml:space="preserve">Naam contactpersoon overeenkomst </t>
  </si>
  <si>
    <t xml:space="preserve">E-mailadres contactpersoon overeenkomst </t>
  </si>
  <si>
    <t xml:space="preserve">Telefoonnummer contactpersoon overeenkomst </t>
  </si>
  <si>
    <t xml:space="preserve">E-mailadres ter facturatie </t>
  </si>
  <si>
    <t xml:space="preserve">NAW gegevens t.b.v. facturatie </t>
  </si>
  <si>
    <t xml:space="preserve">Facturatie kenmerk </t>
  </si>
  <si>
    <t>Naam contactpersoon Nadere Uitvraag</t>
  </si>
  <si>
    <t xml:space="preserve">E-mailadres contactpersoon Nadere Uitvraag </t>
  </si>
  <si>
    <t xml:space="preserve">Telefoonnummer contactpersoon Nadere Uitvraag </t>
  </si>
  <si>
    <t>Beoordelaar(s)</t>
  </si>
  <si>
    <t>Naam beoordelaar(s) Nadere Uitvraag</t>
  </si>
  <si>
    <t xml:space="preserve">E-mailadres(sen) beoordelaar(s) Nadere Uitvraag </t>
  </si>
  <si>
    <t xml:space="preserve">Telefoonnummer beoordelaar(s) Nadere Uitvraag </t>
  </si>
  <si>
    <t xml:space="preserve">Naam inventarisator: </t>
  </si>
  <si>
    <t xml:space="preserve">Let op: </t>
  </si>
  <si>
    <t xml:space="preserve">Zeg pas de bestaande schoonmaakovereenkomsten op op het moment dat er vanuit de aanbestedingsdesk gecommuniceerd is dat alle informatie volledig en correct is ontvangen EN nadat de planning is opgesteld. </t>
  </si>
  <si>
    <t xml:space="preserve">De maximale tarieven die in het kostenoverzicht te zien zijn worden meegenomen in de Nadere Uitvraag. 
</t>
  </si>
  <si>
    <t xml:space="preserve">Inschrijvers die boven het vastgestelde maximale tarief inschrijven worden uitgesloten van deelname en worden niet beoordeeld. </t>
  </si>
  <si>
    <t xml:space="preserve">Mocht het zo uitkomen dat de berekende maximale tarieven (kostenoverzicht) boven het budget van de school uitkomt, dan wordt dit met de school overlegd. </t>
  </si>
  <si>
    <t xml:space="preserve">Algemene omschrijving: </t>
  </si>
  <si>
    <t>Geef hier een concrete omschrijving van wat u belangrijk vindt bij de uitvoering van de schoonmaak van uw school.</t>
  </si>
  <si>
    <t xml:space="preserve">Alle elementen in de uitvoering van de schoonmaak of in de samenwerking met de leverancier kunnen hierbij van </t>
  </si>
  <si>
    <t xml:space="preserve">belang zijn. Wees hierin concreet en denk aan schoolspecifieke eisen. Ook zaken die in het verleden frustratie hebben </t>
  </si>
  <si>
    <t>opgeleverd ten behoeve van de schoonmaak en niet in het werkprogramma tot uiting komen kunt u hier opnemen.</t>
  </si>
  <si>
    <t>Dit geeft leveranciers wat houvast om te bepalen welke additionele services ze aan uw organisatie kunnen aanbieden</t>
  </si>
  <si>
    <t xml:space="preserve">of waar ze zich in hun dienstverlening (en offerte) op kunnen focussen. </t>
  </si>
  <si>
    <t xml:space="preserve"> (denk aan wijze van communicatie met schoonmaak(st)er, schoonmaakmiddelen, ) </t>
  </si>
  <si>
    <t xml:space="preserve">Per locatie gewenste dienstverlening: </t>
  </si>
  <si>
    <t xml:space="preserve">Vul hier in welke dienstverlening gewenst is (per locatie indien van toepassing). </t>
  </si>
  <si>
    <t xml:space="preserve">Naam + adres locatie: </t>
  </si>
  <si>
    <t>Reguliere schoonmaak:</t>
  </si>
  <si>
    <t>Ja/nee</t>
  </si>
  <si>
    <t xml:space="preserve">Glasbewassing: </t>
  </si>
  <si>
    <t>Ja/nee, frequentie per jaar</t>
  </si>
  <si>
    <t xml:space="preserve">Vloeronderhoud: </t>
  </si>
  <si>
    <t xml:space="preserve">Ja/nee, 
- frequentie per jaar polymeren
- frequentie per jaar sprayen </t>
  </si>
  <si>
    <t xml:space="preserve">Gewenste ingangsdatum overeenkomst: </t>
  </si>
  <si>
    <t xml:space="preserve">0-meting ja/nee? Zo ja, door wie </t>
  </si>
  <si>
    <t xml:space="preserve">Vragen aan latende partij (zie eisen) </t>
  </si>
  <si>
    <t xml:space="preserve">Per locatie aan te leveren: </t>
  </si>
  <si>
    <t>·       Combiformulier</t>
  </si>
  <si>
    <t xml:space="preserve">·       Plattegrond(en) </t>
  </si>
  <si>
    <t>·       Indien van toepassing: Lijst met over te nemen werknemers in Excel</t>
  </si>
  <si>
    <t xml:space="preserve">·       Optioneel: Huisregels </t>
  </si>
  <si>
    <t xml:space="preserve">Gunningsvragen ten aanzien van de opdracht: </t>
  </si>
  <si>
    <t xml:space="preserve">Op basis van onderstaande gaan leveranciers een offerte opleveren. De prijs wordt los daarvan aangeleverd. </t>
  </si>
  <si>
    <t>Gunningvraag 1: Plan van aanpak implementatie</t>
  </si>
  <si>
    <t xml:space="preserve">Beschrijf in het plan van aanpak op welke wijze u de implementatie van het schoonmaakcontract gaat organiseren zodanig dat er bij start van de werkzaamheden direct gestart kan worden conform overeenkomst. </t>
  </si>
  <si>
    <t>Inschrijver dient tenminste in te gaan op:
•	de bezetting van het personeel op de verschillende locaties;
•	de instructie aan het personeel bij implementatie;
•	de wijze en frequentie van communicatie van de contactpersoon van Opdrachtnemer naar Opdrachtgever gedurende de implementatie;</t>
  </si>
  <si>
    <t xml:space="preserve">Doelstelling: Opdrachtgever wenst zaken te doen met een Opdrachtnemer die het schoonmaakcontract snel en adequaat implementeert, waarbij de medewerkers goed op de hoogte worden gebracht van de nieuwe afspraken en bij overname goed worden opgevangen als medewerker. </t>
  </si>
  <si>
    <t>Daarnaast is het mogelijk om te beschrijven welke aanvullingen inschrijver biedt op het vlak van de implementatie die conform het beoordelingskader beoordeeld worden.</t>
  </si>
  <si>
    <t>Het is niet toegestaan om links naar aanvullende informatie op te nemen in de inschrijving.</t>
  </si>
  <si>
    <t xml:space="preserve">
Alle elementen die inschrijver benoemt in haar inschrijving, dienen onderdeel te zijn van de ingediende prijzen, tenzij expliciet anders benoemd. In dit geval dienen de kosten inzichtelijk gemaakt te worden in de inschrijving.</t>
  </si>
  <si>
    <t>Gunningvraag 2:  Plan van aanpak uitvoering opdracht</t>
  </si>
  <si>
    <t>Beschrijf in het plan van aanpak op welke wijze u de schoonmaak gaat organiseren zodanig dat er wordt voldaan aan de vraag van Opdrachtgever.</t>
  </si>
  <si>
    <t>Inschrijver dient tenminste in te gaan op:
•	De wijze waarop de elementen die opdrachtgever van belang acht (algemene omschrijving opdracht) worden ingevuld;
•	de wijze van aansturing en instructie aan het personeel bij eventuele bijzonderheden of wijzigingen;
•	de controle van het resultaat van de schoonmaakwerkzaamheden;
•	de wijze en frequentie van communicatie van de contactpersoon van Opdrachtnemer naar Opdrachtgever;</t>
  </si>
  <si>
    <t>Doelstelling: Opdrachtgever wenst zaken te doen met een Opdrachtnemer die de schoonmaak zo organiseert dat aantoonbaar wordt voldaan de verwachting van Opdrachtgever en aan alle gestelde eisen naar tevredenheid van Opdrachtgever.</t>
  </si>
  <si>
    <t>Daarnaast is het mogelijk om te beschrijven welke aanvullingen inschrijver biedt op het vlak van de schoonmaak en inhoudelijke eisen die conform het beoordelingskader beoordeeld worden.</t>
  </si>
  <si>
    <t xml:space="preserve">Eisen ten aanzien van de opdracht: </t>
  </si>
  <si>
    <t xml:space="preserve">Dit is een voorstel voor de eisen die gesteld kunnen worden bij de opdracht. </t>
  </si>
  <si>
    <t>Het is van belang dat uw organisatie bekijkt of en welke eisen op u van toepassing zijn. Past u de eisen zodanig aan zodat ze passen bij uw wensen.</t>
  </si>
  <si>
    <t>Algemeen</t>
  </si>
  <si>
    <t xml:space="preserve">De overeenkomst wordt gesloten met de duur van 10 jaar. De overeenkomst kan tussentijds beëindigd worden door Opdrachtgever met een opzegtermijn van drie maanden. De overeenkomst kan worden opgezegd met een opzegtermijn van zes maanden door Opdrachtnemer. De overeenkomst kan ook gedeeltelijk opgezegd worden (zowel in locaties als in onderdelen van dienstverlening). </t>
  </si>
  <si>
    <t xml:space="preserve">Opdrachtnemer is verantwoordelijk voor het nauwgezet en consequent naleven van alle relevante wet- en regelgeving met betrekking tot de opdracht en Opdrachtnemer vrijwaart Opdrachtgever van alle gevolgen van het niet naleven van wet- en regelgeving. </t>
  </si>
  <si>
    <t>Opdrachtnemer werkt volgens het bijgevoegde werkprogramma.</t>
  </si>
  <si>
    <t xml:space="preserve">Het basiswerkprogramma gaat uit van 200 werkdagen, 40 weken. Voor scholen met een (wisselend) vakantieprogramma worden het eerste jaar na gunning en vervolgens jaarlijks aanvullende afspraken gemaakt voor het aantal vakantieweken en het schoon te maken oppervlak gedurende die weken. </t>
  </si>
  <si>
    <t xml:space="preserve">Het verwijderen van kauwgom en graffiti e.d. op tafelbladen en dergelijke is onderdeel van de periodieke werkzaamheden in de opdracht. </t>
  </si>
  <si>
    <t>Opdrachtnemer draagt zorg voor het openen en / of sluiten (inclusief alarm) van de gebouwen ten behoeve van de schoonmaak buiten schooltijden. Opdrachtnemer sluit ramen en deuren bij het verlaten van ruimten waarin werkzaamheden zijn verricht. Eventuele kosten voor alarmmeldingen welke veroorzaakt worden door de Opdrachtnemer worden aan de Opdrachtnemer doorbelast.</t>
  </si>
  <si>
    <t>Opdrachtnemer voorziet in alle te gebruiken (schoonmaak)middelen, inclusief vuilniszakken.</t>
  </si>
  <si>
    <t>Opdrachtnemer vult sanitaire artikelen aan die verstrekt worden door (de leverancier van) Opdrachtgever.</t>
  </si>
  <si>
    <t>Schoonmaakpersoneel</t>
  </si>
  <si>
    <t>Werknemers bij de huidige schoonmaakleveranciers die langer dan 1,5 jaar in dienst zijn, dienen conform de geldende cao voor schoonmaakpersoneel door Opdrachtnemer een aanbod te krijgen om te worden overgenomen. Zie hiervoor de bijgevoegde overnamegegevens.</t>
  </si>
  <si>
    <t>Voor alle in te zetten uitvoerende en toezichthoudende werknemers geldt dat zij op voorhand een geldige Verklaring Omtrent het Gedrag (VOG) op het profiel onderwijs moeten kunnen overleggen die bij aanvang van de opdracht niet ouder is dan 6 maanden. De kosten voor het aanvragen van VOG`s voor alle in te zetten personen zijn voor Opdrachtnemer.</t>
  </si>
  <si>
    <t>In te zetten schoonmaakmedewerkers beheersen de Nederlandse taal op een niveau dat het mogelijk maakt adequaat mondeling en schriftelijk te communiceren met medewerkers van Opdrachtgever.</t>
  </si>
  <si>
    <t>Medewerkers dragen bedrijfskleding van Opdrachtnemer zodat zij herkenbaar zijn.</t>
  </si>
  <si>
    <t xml:space="preserve">Medewerkers houden zich aan de ter plekke geldende huisregels. </t>
  </si>
  <si>
    <t>Opdrachtgever verwacht van het in te zetten personeel een professionele en integere houding.</t>
  </si>
  <si>
    <t xml:space="preserve">Opdrachtnemer voorziet het in te zetten schoonmaakpersoneel van relevante scholing en kennis voor het kunnen blijven leveren van, volgens de eisen en doelstellingen van opdrachtgever, goede schoonmaakdienstverlening. </t>
  </si>
  <si>
    <t xml:space="preserve">Er wordt, aangezien het schoonmaak op scholen betreft, veel waarde gehecht aan ‘gedrag’. In te zetten medewerkers spreken leerlingen of medewerkers er niet op aan wanneer er sprake is van onwenselijk gedrag. Zij spreken de locatieverantwoordelijke hier op aan. </t>
  </si>
  <si>
    <t>Kwaliteit</t>
  </si>
  <si>
    <t>Indien (structurele) ernstige of abnormale vervuiling geconstateerd is, wordt door Opdrachtnemer met de verantwoordelijke contactpersoon van Opdrachtgever gezocht naar een oplossing. Die mogelijkheid ontslaat Opdrachtnemer niet van de verplichting de ernstige of abnormale vervuiling te verhelpen zo lang geen definitieve oplossing is bereikt, ook als de werkzaamheden die daarvoor vereist zijn niet in het werkprogramma zijn opgenomen.</t>
  </si>
  <si>
    <t>Middelen en materialen worden veilig en netjes opgeborgen op de hiervoor door Opdrachtgever beschikbaar gestelde (gesloten) opbergruimten.</t>
  </si>
  <si>
    <t>Glasbewassing, periodiek vloeronderhoud en periodieke schoonmaak</t>
  </si>
  <si>
    <t>De glasbewassing vindt in overleg met de school plaats (meestal in vakanties). De frequenties en aangegeven periodes zijn afhankelijk van de interne organisatie en weersinvloeden. Opdrachtnemer adviseert hierbij.</t>
  </si>
  <si>
    <t xml:space="preserve">Het vloeronderhoud dient twee weken na oplevering met de Opdrachtgever gecontroleerd te worden en indien er sprake is van gebreken binnen twee weken hersteld. Hierbij tellen vakantieweken niet mee. Vloeronderhoud geschiedt conform werkprogramma. Op te geven tarieven zijn inclusief in- en uitruimen. Van het vloeronderhoud wordt verwacht dat het resultaat daarvan, vloeren gedurende een schooljaar, naar oordeel van Opdrachtgever, in acceptabele conditie houdt, behoudens normale slijtage door gebruik. De leverancier dient hiertoe de juiste middelen en wijze van onderhoud toe te passen. Vloeronderhoud kan pas gefactureerd worden na volledige utivoering. </t>
  </si>
  <si>
    <t xml:space="preserve">Er is ieder jaar sprake van periodieke schoonmaak zoals gecommuniceerd in het werkprogramma. Alle onderdelen in het schoonmaakprogramma die 12 keer per schooljaar of minder vaak plaatsvinden, vallen onder periodieke schoonmaak. Uitvoering is vaak gekoppeld aan vakantieperiodes maar wordt per locatie definitief afgestemd. Uitvoering geschiedt in één keer. </t>
  </si>
  <si>
    <t>Financieel</t>
  </si>
  <si>
    <t xml:space="preserve">De door opdrachtgever vastgestelde prijs is inclusief alle bijkomende kosten. Opdrachtgever kan gedurende de looptijd van het contract niet geconfronteerd worden met extra kosten. </t>
  </si>
  <si>
    <t xml:space="preserve">Bedragen voor de dienstverlening mogen éénmaal per kalenderjaar bijgesteld worden, voor het eerst op 1 januari van het eerstvolgende jaar nadat er een volledig kalenderjaar is verstreken binnen de overeenkomst is gestart. Hierbij worden alleen de verhogingen toegestaan zoals in de cao beschreven zijn. Opdrachtnemer maakt indexeringen schriftelijk 3 maanden voor ingang van de indexering onderbouwd kenbaar aan Opdrachtgever. </t>
  </si>
  <si>
    <t>In geval van het afstoten van of uitbreiden met een schoolgebouw of ruimte, waardoor het aantal vierkante meters wijzigt, wordt Opdrachtnemer uiterlijk één maand van te voren schriftelijk op de hoogte gesteld over deze wijziging. De vergoeding wordt naar rato aangepast.</t>
  </si>
  <si>
    <t xml:space="preserve">Bij inkrimping c.q. uitbreiding van ruimten en of locaties dient Opdrachtnemer de prijs per gebouw, met in acht neming van de geoffreerde normen en tarieven  binnen één maand na mededeling van Opdrachtgever aan te passen. </t>
  </si>
  <si>
    <t>Facturatie achteraf is per maand en per locatie gespecificeerd. Betalingsvoorwaarde is 30 dagen vanaf ontvangstdatum van de factuur, met uitzondering van de zomervakantieperiode gezien de personele bezetting van de Opdrachtgever.</t>
  </si>
  <si>
    <t xml:space="preserve">Opdrachtgever hecht eraan om een relatie te kunnen blijven zien tussen de kostencalculatie en het aantal uren dat daadwerkelijk wordt geleverd door de opdrachtnemer. Daarom zal opdrachtnemer op verzoek van de opdrachtgever aantonen hoeveel uren daadwerkelijk zijn ingezet. ls het aantal ingezette uren meer dan 5% lager is dan gecalculeerd en als de kwaliteit, naar oordeel van Opdrachtgever, niet voldoet aan de eisen, kan Opdrachtgever terugbetaling eisen van te weinig ingezette uren. Het staat Opdrachtgever vrij het aantal ingezette uren te achterhalen. </t>
  </si>
  <si>
    <t>Communicatie/rapportage</t>
  </si>
  <si>
    <t>Opdrachtnemer wijst een contactpersoon aan, die verantwoordelijk is voor aansturing van medewerkers van Opdrachtnemer op alle locaties van Opdrachtgever. Op het moment dat de contactpersoon, naar oordeel van Opdrachtgever, niet past bij Opdrachtgever wordt die binnen een maand na eerste verzoek daartoe vervangen.</t>
  </si>
  <si>
    <t>Op het moment dat de vaste contactpersoon voor Opdrachtgever op initiatief van Opdrachtnemer vervangen wordt, kan die pas na akkoord van Opdrachtgever ingezet worden.</t>
  </si>
  <si>
    <t>Opdrachtnemer voorziet in een (digitaal) logboek per locatie dat dagelijks wordt afgetekend door degene die verantwoordelijk is voor het resultaat van de schoonmaak en de aanwezigheid van het personeel.</t>
  </si>
  <si>
    <t>Twee maal per jaar (indien nodig vaker) vindt een evaluatie plaats tussen de contactpersonen van Opdrachtgever en Opdrachtnemer. Hierbij wordt de dienstverlening geevalueerd en bijgestuurd indien nodig.</t>
  </si>
  <si>
    <t>Overig</t>
  </si>
  <si>
    <t>Opdrachtgever heeft de mogelijkheid om 10% van de opdrachtwaarde boven op de opdrachtwaarde in te zetten voor aanvullende werkzaamheden (bv. extra ronde glasbewassing wanneer nodig).</t>
  </si>
  <si>
    <t>In de prijs die inschrijver opgeeft zijn alle eisen en aangeboden zaken verdisconteerd.</t>
  </si>
  <si>
    <t>Het is niet toegestaan om links naar aanvullende informatie op te nemen in de inschrijving. Alle elementen die inschrijver benoemt in haar inschrijving, dienen onderdeel te zijn van de ingediende prijzen, tenzij expliciet anders benoemd. In dit geval dienen de kosten inzichtelijk gemaakt te worden in de inschrijving.</t>
  </si>
  <si>
    <t xml:space="preserve">Contactpersoon voor aanbestedingsdesk </t>
  </si>
  <si>
    <t xml:space="preserve">Opdrachtnemer is verantwoordelijk voor de inzet van de juiste bereikbaarheidsmiddelen ten behoeve van de glasbewassing. Hij stelt daartoe per locatie voor de eerst uit te voeren wasbeurt een risico inventarisatie op waarvan een kopie wordt verstrekt aan Opdrachtgever. Vloeronderhoud kan pas gefactureerd worden na volledige uitvoering. </t>
  </si>
  <si>
    <t xml:space="preserve">Alle werkzaamheden met een frequentie van 5 (of minder per jaar), dienen in vakanties te worden uitgevoerd. Inschrijver levert hier een planning aan met concrete data bij Onderwijs Inkoopgroep en Opdrachtgever. </t>
  </si>
  <si>
    <t xml:space="preserve">Opdrachtnemer stuurt facturen rechtstreeks naar Opdrachtgever. </t>
  </si>
  <si>
    <t xml:space="preserve">Voor het contractbeheer voor het contract voortkomend uit deze Nadere Uitvraag wordt 5% van de jaarlijkse opdrachtwaarde in rekening gebracht aan Opdrachtnemer. Dit wordt halverwege het eerste contractjaar (6 maanden na gunningsdatum) aan Opdrachtnemer gefactureerd door OIG Facilitair. De tweede factuur volgt precies één jaar later, en zo verder tot het einde van de looptijd van de overeenkomst.   </t>
  </si>
  <si>
    <t xml:space="preserve">Eventuele wijzigingen (afstoten of toevoegen) van ruimtes worden op basis van de ingediende calculatie op de juiste wijze financieel naar rato  gewijzigd. Opdrachtnemer dient in deze bij (afstoten of toevoegen) van ruimtes, de informatie aan Opdrachtgever aan te leveren, waarna Opdrachtgever deze zal (laten) verwerken in het aangeleverde overzicht. Opdrachtnemer en Opdrachtgever zijn gezamenlijk verantwoordelijk voor een juiste aanlevering van mutaties binnen het contract. </t>
  </si>
  <si>
    <t>Eben Haëzer</t>
  </si>
  <si>
    <t>Kweekschoolstraat 2</t>
  </si>
  <si>
    <t>Dokkum</t>
  </si>
  <si>
    <t>Begane</t>
  </si>
  <si>
    <t>Speellokaal</t>
  </si>
  <si>
    <t>Sportvloer</t>
  </si>
  <si>
    <t>Lokaal</t>
  </si>
  <si>
    <t>Hal</t>
  </si>
  <si>
    <t>Tapijt</t>
  </si>
  <si>
    <t>Lino</t>
  </si>
  <si>
    <t>Toilet</t>
  </si>
  <si>
    <t>Gietvloer</t>
  </si>
  <si>
    <t>Entree</t>
  </si>
  <si>
    <t>Personeelskamer</t>
  </si>
  <si>
    <t>PC</t>
  </si>
  <si>
    <t>Kantoor</t>
  </si>
  <si>
    <t>Berging</t>
  </si>
  <si>
    <t>Directiekantoor</t>
  </si>
  <si>
    <t>Trappenhuis</t>
  </si>
  <si>
    <t>Spreekkamer</t>
  </si>
  <si>
    <t>Vide</t>
  </si>
  <si>
    <t>Garderobe</t>
  </si>
  <si>
    <t>V4</t>
  </si>
  <si>
    <t>Stichting Arlanta</t>
  </si>
  <si>
    <t>Jan-Willem Sakko</t>
  </si>
  <si>
    <t>ehdokkum@arlanta.nl</t>
  </si>
  <si>
    <t>0519-221440</t>
  </si>
  <si>
    <t>M. Jongedijk</t>
  </si>
  <si>
    <t>Eben Haëzer, Kweekschoolstraat 3-1, 9101AC, Dokkum</t>
  </si>
  <si>
    <t>Ja</t>
  </si>
  <si>
    <t>Ja, 2x</t>
  </si>
  <si>
    <t>Ja, zie tabblad ruimtestaat</t>
  </si>
  <si>
    <t>Directeur</t>
  </si>
  <si>
    <t>06-22412076</t>
  </si>
  <si>
    <t>j.w.sakko@arlanta.nl</t>
  </si>
  <si>
    <t>Kweekschoolstraat 3-1, 9101AC, Dokkum</t>
  </si>
  <si>
    <t>Vanaf 14.30 uur ivm schooltijden, op woensdag vanaf 12.30 uur. Afsluiting door schoonmaakmedewerker. Geen wasmachine(aansluiting) binnen. Levering van sanitaire voorzieningen door leverancier.</t>
  </si>
  <si>
    <t>Standaard wordt de schoonmaak uitgevoerd buiten lestijden. Lestijden zijn standaard van 8.30-14.30 uur, op woensdag van 8.30-12.30 uur. Met iedere afzonderlijke locatie kunnen individuele afspraken gemaakt over de tijden waarop de schoonmaakdienstverlening plaatsvindt, en over de accenten die gelegd moeten worden binnen de schoonmaakdienstverlening. Het werkprogramma vormt de basis voor afspraken, in overleg met de school kan van het werkprogramma worden afgeweken.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</si>
</sst>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d/mm/yy;@"/>
  </numFmts>
  <fonts count="33"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sz val="9.5"/>
      <name val="Open Sans Light"/>
      <family val="2"/>
    </font>
    <font>
      <b/>
      <sz val="9.5"/>
      <name val="Open Sans Light"/>
      <family val="2"/>
    </font>
    <font>
      <sz val="9.5"/>
      <color theme="1"/>
      <name val="Open Sans Light"/>
      <family val="2"/>
    </font>
    <font>
      <b/>
      <sz val="9.5"/>
      <color theme="1"/>
      <name val="Open Sans Light"/>
      <family val="2"/>
    </font>
    <font>
      <i/>
      <sz val="9.5"/>
      <color theme="1"/>
      <name val="Open Sans Light"/>
      <family val="2"/>
    </font>
    <font>
      <b/>
      <u/>
      <sz val="18"/>
      <color rgb="FF31A39B"/>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sz val="14"/>
      <color rgb="FFFF0000"/>
      <name val="Calibri"/>
      <family val="2"/>
      <scheme val="minor"/>
    </font>
    <font>
      <sz val="14"/>
      <name val="Calibri"/>
      <family val="2"/>
      <scheme val="minor"/>
    </font>
    <font>
      <b/>
      <sz val="14"/>
      <name val="Calibri"/>
      <family val="2"/>
      <scheme val="minor"/>
    </font>
    <font>
      <b/>
      <i/>
      <sz val="14"/>
      <name val="Calibri"/>
      <family val="2"/>
      <scheme val="minor"/>
    </font>
    <font>
      <i/>
      <sz val="12"/>
      <name val="Calibri"/>
      <family val="2"/>
      <scheme val="minor"/>
    </font>
    <font>
      <b/>
      <u/>
      <sz val="18"/>
      <color rgb="FF376BA1"/>
      <name val="Calibri"/>
      <family val="2"/>
      <scheme val="minor"/>
    </font>
    <font>
      <b/>
      <sz val="14"/>
      <color rgb="FF000000"/>
      <name val="Calibri"/>
      <family val="2"/>
      <scheme val="minor"/>
    </font>
    <font>
      <i/>
      <sz val="14"/>
      <color rgb="FF000000"/>
      <name val="Calibri"/>
      <family val="2"/>
      <scheme val="minor"/>
    </font>
    <font>
      <sz val="14"/>
      <color rgb="FF0070C0"/>
      <name val="Calibri"/>
      <family val="2"/>
      <scheme val="minor"/>
    </font>
    <font>
      <sz val="14"/>
      <color rgb="FF000000"/>
      <name val="Calibri"/>
      <family val="2"/>
      <scheme val="minor"/>
    </font>
    <font>
      <b/>
      <i/>
      <sz val="14"/>
      <color rgb="FF000000"/>
      <name val="Calibri"/>
      <family val="2"/>
      <scheme val="minor"/>
    </font>
    <font>
      <b/>
      <sz val="18"/>
      <color theme="1"/>
      <name val="Calibri"/>
      <family val="2"/>
      <scheme val="minor"/>
    </font>
    <font>
      <b/>
      <sz val="18"/>
      <color rgb="FF000000"/>
      <name val="Calibri"/>
      <family val="2"/>
      <scheme val="minor"/>
    </font>
    <font>
      <sz val="12"/>
      <color theme="1"/>
      <name val="Calibri"/>
      <family val="2"/>
      <scheme val="minor"/>
    </font>
    <font>
      <sz val="11"/>
      <color rgb="FF313131"/>
      <name val="Calibri"/>
      <family val="2"/>
      <scheme val="minor"/>
    </font>
    <font>
      <b/>
      <sz val="11"/>
      <color rgb="FF313131"/>
      <name val="Calibri"/>
      <family val="2"/>
      <scheme val="minor"/>
    </font>
    <font>
      <u/>
      <sz val="11"/>
      <color theme="10"/>
      <name val="Calibri"/>
      <family val="2"/>
      <scheme val="minor"/>
    </font>
    <font>
      <sz val="8"/>
      <name val="Calibri"/>
      <family val="2"/>
      <scheme val="minor"/>
    </font>
    <font>
      <sz val="9.5"/>
      <color rgb="FFFF0000"/>
      <name val="Open Sans Light"/>
      <family val="2"/>
    </font>
  </fonts>
  <fills count="9">
    <fill>
      <patternFill patternType="none"/>
    </fill>
    <fill>
      <patternFill patternType="gray125"/>
    </fill>
    <fill>
      <patternFill patternType="solid">
        <fgColor theme="0" tint="-0.24994659260841701"/>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59999389629810485"/>
        <bgColor indexed="64"/>
      </patternFill>
    </fill>
  </fills>
  <borders count="74">
    <border>
      <left/>
      <right/>
      <top/>
      <bottom/>
      <diagonal/>
    </border>
    <border>
      <left style="medium">
        <color indexed="64"/>
      </left>
      <right style="medium">
        <color indexed="64"/>
      </right>
      <top style="medium">
        <color indexed="64"/>
      </top>
      <bottom style="medium">
        <color indexed="64"/>
      </bottom>
      <diagonal/>
    </border>
    <border>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thick">
        <color rgb="FF376BA1"/>
      </left>
      <right/>
      <top style="thick">
        <color rgb="FF376BA1"/>
      </top>
      <bottom/>
      <diagonal/>
    </border>
    <border>
      <left/>
      <right/>
      <top style="thick">
        <color rgb="FF376BA1"/>
      </top>
      <bottom/>
      <diagonal/>
    </border>
    <border>
      <left/>
      <right style="thick">
        <color rgb="FF376BA1"/>
      </right>
      <top style="thick">
        <color rgb="FF376BA1"/>
      </top>
      <bottom/>
      <diagonal/>
    </border>
    <border>
      <left style="thick">
        <color rgb="FF376BA1"/>
      </left>
      <right/>
      <top/>
      <bottom/>
      <diagonal/>
    </border>
    <border>
      <left/>
      <right style="thick">
        <color rgb="FF376BA1"/>
      </right>
      <top/>
      <bottom/>
      <diagonal/>
    </border>
    <border>
      <left style="thick">
        <color rgb="FF376BA1"/>
      </left>
      <right/>
      <top/>
      <bottom style="thick">
        <color rgb="FF376BA1"/>
      </bottom>
      <diagonal/>
    </border>
    <border>
      <left/>
      <right/>
      <top/>
      <bottom style="thick">
        <color rgb="FF376BA1"/>
      </bottom>
      <diagonal/>
    </border>
    <border>
      <left/>
      <right style="thick">
        <color rgb="FF376BA1"/>
      </right>
      <top/>
      <bottom style="thick">
        <color rgb="FF376BA1"/>
      </bottom>
      <diagonal/>
    </border>
    <border>
      <left style="medium">
        <color rgb="FF376BA1"/>
      </left>
      <right style="medium">
        <color rgb="FF376BA1"/>
      </right>
      <top style="medium">
        <color rgb="FF376BA1"/>
      </top>
      <bottom style="medium">
        <color rgb="FF376BA1"/>
      </bottom>
      <diagonal/>
    </border>
    <border>
      <left style="medium">
        <color rgb="FF376BA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rgb="FF376BA1"/>
      </right>
      <top style="medium">
        <color theme="0" tint="-0.14996795556505021"/>
      </top>
      <bottom style="medium">
        <color theme="0" tint="-0.14996795556505021"/>
      </bottom>
      <diagonal/>
    </border>
    <border>
      <left style="medium">
        <color rgb="FF376BA1"/>
      </left>
      <right/>
      <top style="medium">
        <color theme="0" tint="-0.14996795556505021"/>
      </top>
      <bottom style="medium">
        <color theme="0" tint="-0.14996795556505021"/>
      </bottom>
      <diagonal/>
    </border>
    <border>
      <left/>
      <right style="medium">
        <color rgb="FF376BA1"/>
      </right>
      <top style="medium">
        <color theme="0" tint="-0.14996795556505021"/>
      </top>
      <bottom style="medium">
        <color theme="0" tint="-0.14996795556505021"/>
      </bottom>
      <diagonal/>
    </border>
    <border>
      <left style="medium">
        <color rgb="FF376BA1"/>
      </left>
      <right/>
      <top style="medium">
        <color theme="0" tint="-0.14996795556505021"/>
      </top>
      <bottom style="medium">
        <color rgb="FF376BA1"/>
      </bottom>
      <diagonal/>
    </border>
    <border>
      <left/>
      <right/>
      <top style="medium">
        <color theme="0" tint="-0.14996795556505021"/>
      </top>
      <bottom style="medium">
        <color rgb="FF376BA1"/>
      </bottom>
      <diagonal/>
    </border>
    <border>
      <left/>
      <right style="medium">
        <color rgb="FF376BA1"/>
      </right>
      <top style="medium">
        <color theme="0" tint="-0.14996795556505021"/>
      </top>
      <bottom style="medium">
        <color rgb="FF376BA1"/>
      </bottom>
      <diagonal/>
    </border>
    <border>
      <left style="medium">
        <color rgb="FF376BA1"/>
      </left>
      <right/>
      <top/>
      <bottom style="medium">
        <color theme="0" tint="-0.14996795556505021"/>
      </bottom>
      <diagonal/>
    </border>
    <border>
      <left/>
      <right/>
      <top/>
      <bottom style="medium">
        <color theme="0" tint="-0.14996795556505021"/>
      </bottom>
      <diagonal/>
    </border>
    <border>
      <left/>
      <right style="medium">
        <color rgb="FF376BA1"/>
      </right>
      <top/>
      <bottom style="medium">
        <color theme="0" tint="-0.14996795556505021"/>
      </bottom>
      <diagonal/>
    </border>
    <border>
      <left style="medium">
        <color rgb="FF376BA1"/>
      </left>
      <right/>
      <top style="medium">
        <color rgb="FF376BA1"/>
      </top>
      <bottom style="medium">
        <color rgb="FF376BA1"/>
      </bottom>
      <diagonal/>
    </border>
    <border>
      <left/>
      <right/>
      <top style="medium">
        <color rgb="FF376BA1"/>
      </top>
      <bottom style="medium">
        <color rgb="FF376BA1"/>
      </bottom>
      <diagonal/>
    </border>
    <border>
      <left/>
      <right style="medium">
        <color rgb="FF376BA1"/>
      </right>
      <top style="medium">
        <color rgb="FF376BA1"/>
      </top>
      <bottom style="medium">
        <color rgb="FF376BA1"/>
      </bottom>
      <diagonal/>
    </border>
    <border>
      <left style="medium">
        <color rgb="FF376BA1"/>
      </left>
      <right style="medium">
        <color theme="0" tint="-0.14996795556505021"/>
      </right>
      <top/>
      <bottom style="medium">
        <color theme="0" tint="-0.14996795556505021"/>
      </bottom>
      <diagonal/>
    </border>
    <border>
      <left/>
      <right style="medium">
        <color theme="0" tint="-0.14996795556505021"/>
      </right>
      <top/>
      <bottom style="medium">
        <color theme="0" tint="-0.14996795556505021"/>
      </bottom>
      <diagonal/>
    </border>
    <border>
      <left style="medium">
        <color theme="0" tint="-0.14996795556505021"/>
      </left>
      <right style="medium">
        <color theme="0" tint="-0.14996795556505021"/>
      </right>
      <top/>
      <bottom style="medium">
        <color theme="0" tint="-0.14996795556505021"/>
      </bottom>
      <diagonal/>
    </border>
    <border>
      <left style="medium">
        <color theme="0" tint="-0.14996795556505021"/>
      </left>
      <right/>
      <top/>
      <bottom style="medium">
        <color theme="0" tint="-0.14996795556505021"/>
      </bottom>
      <diagonal/>
    </border>
    <border>
      <left style="medium">
        <color theme="0" tint="-0.14996795556505021"/>
      </left>
      <right style="medium">
        <color rgb="FF376BA1"/>
      </right>
      <top/>
      <bottom style="medium">
        <color theme="0" tint="-0.14996795556505021"/>
      </bottom>
      <diagonal/>
    </border>
    <border>
      <left style="medium">
        <color rgb="FF376BA1"/>
      </left>
      <right style="medium">
        <color rgb="FF376BA1"/>
      </right>
      <top style="medium">
        <color rgb="FF376BA1"/>
      </top>
      <bottom/>
      <diagonal/>
    </border>
    <border>
      <left/>
      <right style="thin">
        <color rgb="FF376BA1"/>
      </right>
      <top style="medium">
        <color rgb="FF376BA1"/>
      </top>
      <bottom/>
      <diagonal/>
    </border>
    <border>
      <left style="thin">
        <color rgb="FF376BA1"/>
      </left>
      <right style="medium">
        <color rgb="FF376BA1"/>
      </right>
      <top style="medium">
        <color rgb="FF376BA1"/>
      </top>
      <bottom/>
      <diagonal/>
    </border>
    <border>
      <left/>
      <right style="medium">
        <color rgb="FF31A39B"/>
      </right>
      <top style="medium">
        <color rgb="FF376BA1"/>
      </top>
      <bottom/>
      <diagonal/>
    </border>
    <border>
      <left/>
      <right/>
      <top style="medium">
        <color rgb="FF376BA1"/>
      </top>
      <bottom/>
      <diagonal/>
    </border>
    <border>
      <left style="medium">
        <color rgb="FF376BA1"/>
      </left>
      <right style="medium">
        <color theme="0" tint="-0.14996795556505021"/>
      </right>
      <top style="medium">
        <color rgb="FF376BA1"/>
      </top>
      <bottom style="medium">
        <color theme="0" tint="-0.14996795556505021"/>
      </bottom>
      <diagonal/>
    </border>
    <border>
      <left style="medium">
        <color theme="0" tint="-0.14996795556505021"/>
      </left>
      <right style="medium">
        <color theme="0" tint="-0.14996795556505021"/>
      </right>
      <top style="medium">
        <color rgb="FF376BA1"/>
      </top>
      <bottom style="medium">
        <color theme="0" tint="-0.14996795556505021"/>
      </bottom>
      <diagonal/>
    </border>
    <border>
      <left style="medium">
        <color theme="0" tint="-0.14996795556505021"/>
      </left>
      <right style="medium">
        <color rgb="FF376BA1"/>
      </right>
      <top style="medium">
        <color rgb="FF376BA1"/>
      </top>
      <bottom style="medium">
        <color theme="0" tint="-0.14996795556505021"/>
      </bottom>
      <diagonal/>
    </border>
    <border>
      <left style="medium">
        <color rgb="FF376BA1"/>
      </left>
      <right style="medium">
        <color theme="0" tint="-0.14996795556505021"/>
      </right>
      <top style="medium">
        <color theme="0" tint="-0.14996795556505021"/>
      </top>
      <bottom style="medium">
        <color rgb="FF376BA1"/>
      </bottom>
      <diagonal/>
    </border>
    <border>
      <left style="medium">
        <color theme="0" tint="-0.14996795556505021"/>
      </left>
      <right style="medium">
        <color theme="0" tint="-0.14996795556505021"/>
      </right>
      <top style="medium">
        <color theme="0" tint="-0.14996795556505021"/>
      </top>
      <bottom style="medium">
        <color rgb="FF376BA1"/>
      </bottom>
      <diagonal/>
    </border>
    <border>
      <left style="medium">
        <color theme="0" tint="-0.14996795556505021"/>
      </left>
      <right style="medium">
        <color rgb="FF376BA1"/>
      </right>
      <top style="medium">
        <color theme="0" tint="-0.14996795556505021"/>
      </top>
      <bottom style="medium">
        <color rgb="FF376BA1"/>
      </bottom>
      <diagonal/>
    </border>
    <border>
      <left/>
      <right style="medium">
        <color theme="0" tint="-0.14996795556505021"/>
      </right>
      <top style="medium">
        <color rgb="FF376BA1"/>
      </top>
      <bottom style="medium">
        <color theme="0" tint="-0.14996795556505021"/>
      </bottom>
      <diagonal/>
    </border>
    <border>
      <left style="medium">
        <color rgb="FF376BA1"/>
      </left>
      <right style="medium">
        <color rgb="FF376BA1"/>
      </right>
      <top style="medium">
        <color rgb="FF376BA1"/>
      </top>
      <bottom style="medium">
        <color theme="0" tint="-0.14996795556505021"/>
      </bottom>
      <diagonal/>
    </border>
    <border>
      <left style="medium">
        <color rgb="FF376BA1"/>
      </left>
      <right/>
      <top style="medium">
        <color rgb="FF376BA1"/>
      </top>
      <bottom/>
      <diagonal/>
    </border>
    <border>
      <left style="thin">
        <color rgb="FF376BA1"/>
      </left>
      <right style="thin">
        <color rgb="FF376BA1"/>
      </right>
      <top style="thin">
        <color rgb="FF376BA1"/>
      </top>
      <bottom style="thin">
        <color rgb="FF376BA1"/>
      </bottom>
      <diagonal/>
    </border>
    <border>
      <left style="medium">
        <color rgb="FF31A39B"/>
      </left>
      <right/>
      <top style="medium">
        <color rgb="FF31A39B"/>
      </top>
      <bottom style="thin">
        <color rgb="FF376BA1"/>
      </bottom>
      <diagonal/>
    </border>
    <border>
      <left/>
      <right/>
      <top style="medium">
        <color rgb="FF31A39B"/>
      </top>
      <bottom style="thin">
        <color rgb="FF376BA1"/>
      </bottom>
      <diagonal/>
    </border>
    <border>
      <left/>
      <right style="medium">
        <color rgb="FF31A39B"/>
      </right>
      <top style="medium">
        <color rgb="FF31A39B"/>
      </top>
      <bottom style="thin">
        <color rgb="FF376BA1"/>
      </bottom>
      <diagonal/>
    </border>
    <border>
      <left style="medium">
        <color rgb="FF376BA1"/>
      </left>
      <right style="thin">
        <color rgb="FF376BA1"/>
      </right>
      <top style="medium">
        <color rgb="FF376BA1"/>
      </top>
      <bottom style="thin">
        <color rgb="FF376BA1"/>
      </bottom>
      <diagonal/>
    </border>
    <border>
      <left style="thin">
        <color rgb="FF376BA1"/>
      </left>
      <right style="thin">
        <color rgb="FF376BA1"/>
      </right>
      <top style="medium">
        <color rgb="FF376BA1"/>
      </top>
      <bottom style="thin">
        <color rgb="FF376BA1"/>
      </bottom>
      <diagonal/>
    </border>
    <border>
      <left style="thin">
        <color rgb="FF376BA1"/>
      </left>
      <right style="medium">
        <color rgb="FF376BA1"/>
      </right>
      <top style="medium">
        <color rgb="FF376BA1"/>
      </top>
      <bottom style="thin">
        <color rgb="FF376BA1"/>
      </bottom>
      <diagonal/>
    </border>
    <border>
      <left style="medium">
        <color rgb="FF376BA1"/>
      </left>
      <right style="thin">
        <color rgb="FF376BA1"/>
      </right>
      <top style="thin">
        <color rgb="FF376BA1"/>
      </top>
      <bottom style="thin">
        <color rgb="FF376BA1"/>
      </bottom>
      <diagonal/>
    </border>
    <border>
      <left style="thin">
        <color rgb="FF376BA1"/>
      </left>
      <right style="medium">
        <color rgb="FF376BA1"/>
      </right>
      <top style="thin">
        <color rgb="FF376BA1"/>
      </top>
      <bottom style="thin">
        <color rgb="FF376BA1"/>
      </bottom>
      <diagonal/>
    </border>
    <border>
      <left style="medium">
        <color rgb="FF376BA1"/>
      </left>
      <right style="thin">
        <color rgb="FF376BA1"/>
      </right>
      <top style="thin">
        <color rgb="FF376BA1"/>
      </top>
      <bottom style="medium">
        <color rgb="FF376BA1"/>
      </bottom>
      <diagonal/>
    </border>
    <border>
      <left style="thin">
        <color rgb="FF376BA1"/>
      </left>
      <right style="thin">
        <color rgb="FF376BA1"/>
      </right>
      <top style="thin">
        <color rgb="FF376BA1"/>
      </top>
      <bottom style="medium">
        <color rgb="FF376BA1"/>
      </bottom>
      <diagonal/>
    </border>
    <border>
      <left style="thin">
        <color rgb="FF376BA1"/>
      </left>
      <right style="medium">
        <color rgb="FF376BA1"/>
      </right>
      <top style="thin">
        <color rgb="FF376BA1"/>
      </top>
      <bottom style="medium">
        <color rgb="FF376BA1"/>
      </bottom>
      <diagonal/>
    </border>
    <border>
      <left/>
      <right style="medium">
        <color rgb="FF376BA1"/>
      </right>
      <top style="medium">
        <color rgb="FF376BA1"/>
      </top>
      <bottom/>
      <diagonal/>
    </border>
    <border>
      <left style="medium">
        <color rgb="FF376BA1"/>
      </left>
      <right/>
      <top/>
      <bottom/>
      <diagonal/>
    </border>
    <border>
      <left/>
      <right style="medium">
        <color rgb="FF376BA1"/>
      </right>
      <top/>
      <bottom/>
      <diagonal/>
    </border>
    <border>
      <left style="medium">
        <color rgb="FF376BA1"/>
      </left>
      <right/>
      <top/>
      <bottom style="medium">
        <color rgb="FF376BA1"/>
      </bottom>
      <diagonal/>
    </border>
    <border>
      <left/>
      <right/>
      <top/>
      <bottom style="medium">
        <color rgb="FF376BA1"/>
      </bottom>
      <diagonal/>
    </border>
    <border>
      <left/>
      <right style="medium">
        <color rgb="FF376BA1"/>
      </right>
      <top/>
      <bottom style="medium">
        <color rgb="FF376BA1"/>
      </bottom>
      <diagonal/>
    </border>
    <border>
      <left/>
      <right style="thin">
        <color rgb="FF376BA1"/>
      </right>
      <top style="medium">
        <color rgb="FF376BA1"/>
      </top>
      <bottom style="thin">
        <color rgb="FF376BA1"/>
      </bottom>
      <diagonal/>
    </border>
    <border>
      <left/>
      <right style="thin">
        <color rgb="FF376BA1"/>
      </right>
      <top style="thin">
        <color rgb="FF376BA1"/>
      </top>
      <bottom style="thin">
        <color rgb="FF376BA1"/>
      </bottom>
      <diagonal/>
    </border>
    <border>
      <left style="medium">
        <color rgb="FF376BA1"/>
      </left>
      <right style="medium">
        <color rgb="FF376BA1"/>
      </right>
      <top style="medium">
        <color rgb="FF376BA1"/>
      </top>
      <bottom style="thin">
        <color rgb="FF376BA1"/>
      </bottom>
      <diagonal/>
    </border>
    <border>
      <left style="medium">
        <color rgb="FF376BA1"/>
      </left>
      <right style="medium">
        <color rgb="FF376BA1"/>
      </right>
      <top style="thin">
        <color rgb="FF376BA1"/>
      </top>
      <bottom style="thin">
        <color rgb="FF376BA1"/>
      </bottom>
      <diagonal/>
    </border>
    <border>
      <left style="medium">
        <color rgb="FF376BA1"/>
      </left>
      <right style="medium">
        <color rgb="FF376BA1"/>
      </right>
      <top style="thin">
        <color rgb="FF376BA1"/>
      </top>
      <bottom/>
      <diagonal/>
    </border>
    <border>
      <left style="medium">
        <color rgb="FF376BA1"/>
      </left>
      <right style="thin">
        <color rgb="FF376BA1"/>
      </right>
      <top style="thin">
        <color rgb="FF376BA1"/>
      </top>
      <bottom/>
      <diagonal/>
    </border>
    <border>
      <left style="thin">
        <color indexed="64"/>
      </left>
      <right style="thin">
        <color indexed="64"/>
      </right>
      <top style="thin">
        <color indexed="64"/>
      </top>
      <bottom style="thin">
        <color indexed="64"/>
      </bottom>
      <diagonal/>
    </border>
    <border>
      <left/>
      <right style="medium">
        <color rgb="FF376BA1"/>
      </right>
      <top style="thin">
        <color rgb="FF376BA1"/>
      </top>
      <bottom style="thin">
        <color rgb="FF376BA1"/>
      </bottom>
      <diagonal/>
    </border>
    <border>
      <left/>
      <right style="thin">
        <color rgb="FF376BA1"/>
      </right>
      <top style="thin">
        <color rgb="FF376BA1"/>
      </top>
      <bottom/>
      <diagonal/>
    </border>
  </borders>
  <cellStyleXfs count="5">
    <xf numFmtId="0" fontId="0" fillId="0" borderId="0"/>
    <xf numFmtId="44" fontId="4" fillId="0" borderId="0" applyFont="0" applyFill="0" applyBorder="0" applyAlignment="0" applyProtection="0"/>
    <xf numFmtId="0" fontId="27" fillId="0" borderId="0"/>
    <xf numFmtId="0" fontId="30" fillId="0" borderId="0" applyNumberFormat="0" applyFill="0" applyBorder="0" applyAlignment="0" applyProtection="0"/>
    <xf numFmtId="44" fontId="4" fillId="0" borderId="0" applyFont="0" applyFill="0" applyBorder="0" applyAlignment="0" applyProtection="0"/>
  </cellStyleXfs>
  <cellXfs count="313">
    <xf numFmtId="0" fontId="0" fillId="0" borderId="0" xfId="0"/>
    <xf numFmtId="0" fontId="0" fillId="0" borderId="0" xfId="0" applyAlignment="1">
      <alignment horizontal="left"/>
    </xf>
    <xf numFmtId="0" fontId="3" fillId="0" borderId="0" xfId="0" applyFont="1"/>
    <xf numFmtId="44" fontId="0" fillId="0" borderId="0" xfId="1" applyFont="1" applyFill="1" applyBorder="1" applyAlignment="1"/>
    <xf numFmtId="44" fontId="3" fillId="0" borderId="0" xfId="1" applyFont="1" applyBorder="1" applyAlignment="1"/>
    <xf numFmtId="0" fontId="1" fillId="0" borderId="0" xfId="0" applyFont="1"/>
    <xf numFmtId="0" fontId="10" fillId="0" borderId="0" xfId="0" applyFont="1"/>
    <xf numFmtId="0" fontId="11" fillId="0" borderId="0" xfId="0" applyFont="1"/>
    <xf numFmtId="0" fontId="13" fillId="0" borderId="0" xfId="0" applyFont="1"/>
    <xf numFmtId="0" fontId="15" fillId="0" borderId="0" xfId="0" applyFont="1"/>
    <xf numFmtId="0" fontId="16" fillId="0" borderId="0" xfId="0" applyFont="1" applyAlignment="1">
      <alignment horizontal="center"/>
    </xf>
    <xf numFmtId="0" fontId="17" fillId="0" borderId="0" xfId="0" applyFont="1"/>
    <xf numFmtId="165" fontId="11" fillId="0" borderId="0" xfId="0" applyNumberFormat="1" applyFont="1"/>
    <xf numFmtId="165" fontId="15" fillId="0" borderId="0" xfId="0" applyNumberFormat="1" applyFont="1"/>
    <xf numFmtId="165" fontId="17" fillId="0" borderId="0" xfId="0" applyNumberFormat="1" applyFont="1"/>
    <xf numFmtId="4" fontId="11" fillId="0" borderId="0" xfId="0" applyNumberFormat="1" applyFont="1"/>
    <xf numFmtId="4" fontId="15" fillId="0" borderId="0" xfId="0" applyNumberFormat="1" applyFont="1"/>
    <xf numFmtId="4" fontId="17" fillId="0" borderId="0" xfId="0" applyNumberFormat="1" applyFont="1"/>
    <xf numFmtId="164" fontId="11" fillId="0" borderId="0" xfId="0" applyNumberFormat="1" applyFont="1"/>
    <xf numFmtId="164" fontId="15" fillId="0" borderId="0" xfId="0" applyNumberFormat="1" applyFont="1"/>
    <xf numFmtId="164" fontId="17" fillId="0" borderId="0" xfId="0" applyNumberFormat="1" applyFont="1"/>
    <xf numFmtId="2" fontId="11" fillId="0" borderId="0" xfId="0" applyNumberFormat="1" applyFont="1"/>
    <xf numFmtId="2" fontId="15" fillId="0" borderId="0" xfId="0" applyNumberFormat="1" applyFont="1"/>
    <xf numFmtId="2" fontId="17" fillId="0" borderId="0" xfId="0" applyNumberFormat="1" applyFont="1"/>
    <xf numFmtId="1" fontId="11" fillId="0" borderId="0" xfId="0" applyNumberFormat="1" applyFont="1"/>
    <xf numFmtId="1" fontId="15" fillId="0" borderId="0" xfId="0" applyNumberFormat="1" applyFont="1"/>
    <xf numFmtId="1" fontId="17" fillId="0" borderId="0" xfId="0" applyNumberFormat="1" applyFont="1"/>
    <xf numFmtId="0" fontId="18" fillId="0" borderId="0" xfId="0" applyFont="1" applyAlignment="1">
      <alignment horizontal="center"/>
    </xf>
    <xf numFmtId="165" fontId="18" fillId="0" borderId="0" xfId="0" applyNumberFormat="1" applyFont="1" applyAlignment="1">
      <alignment horizontal="center"/>
    </xf>
    <xf numFmtId="4" fontId="18" fillId="0" borderId="0" xfId="0" applyNumberFormat="1" applyFont="1" applyAlignment="1">
      <alignment horizontal="center"/>
    </xf>
    <xf numFmtId="164" fontId="18" fillId="0" borderId="0" xfId="0" applyNumberFormat="1" applyFont="1" applyAlignment="1">
      <alignment horizontal="center"/>
    </xf>
    <xf numFmtId="2" fontId="18" fillId="0" borderId="0" xfId="0" applyNumberFormat="1" applyFont="1" applyAlignment="1">
      <alignment horizontal="center"/>
    </xf>
    <xf numFmtId="1" fontId="18" fillId="0" borderId="0" xfId="0" applyNumberFormat="1" applyFont="1" applyAlignment="1">
      <alignment horizontal="center"/>
    </xf>
    <xf numFmtId="0" fontId="19" fillId="0" borderId="0" xfId="0" applyFont="1"/>
    <xf numFmtId="0" fontId="16" fillId="0" borderId="14" xfId="0" applyFont="1" applyBorder="1" applyAlignment="1">
      <alignment horizontal="center"/>
    </xf>
    <xf numFmtId="165" fontId="16" fillId="0" borderId="14" xfId="0" applyNumberFormat="1" applyFont="1" applyBorder="1" applyAlignment="1">
      <alignment horizontal="center"/>
    </xf>
    <xf numFmtId="4" fontId="16" fillId="0" borderId="14" xfId="0" applyNumberFormat="1" applyFont="1" applyBorder="1" applyAlignment="1">
      <alignment horizontal="center"/>
    </xf>
    <xf numFmtId="164" fontId="16" fillId="0" borderId="14" xfId="0" applyNumberFormat="1" applyFont="1" applyBorder="1" applyAlignment="1">
      <alignment horizontal="center"/>
    </xf>
    <xf numFmtId="2" fontId="16" fillId="0" borderId="14" xfId="0" applyNumberFormat="1" applyFont="1" applyBorder="1" applyAlignment="1">
      <alignment horizontal="center"/>
    </xf>
    <xf numFmtId="1" fontId="16" fillId="0" borderId="14" xfId="0" applyNumberFormat="1" applyFont="1" applyBorder="1" applyAlignment="1">
      <alignment horizontal="center"/>
    </xf>
    <xf numFmtId="0" fontId="15" fillId="0" borderId="51" xfId="0" applyFont="1" applyBorder="1"/>
    <xf numFmtId="0" fontId="15" fillId="0" borderId="52" xfId="0" applyFont="1" applyBorder="1"/>
    <xf numFmtId="165" fontId="15" fillId="0" borderId="52" xfId="0" applyNumberFormat="1" applyFont="1" applyBorder="1"/>
    <xf numFmtId="4" fontId="15" fillId="0" borderId="52" xfId="0" applyNumberFormat="1" applyFont="1" applyBorder="1"/>
    <xf numFmtId="164" fontId="15" fillId="0" borderId="52" xfId="0" applyNumberFormat="1" applyFont="1" applyBorder="1"/>
    <xf numFmtId="2" fontId="15" fillId="0" borderId="52" xfId="0" applyNumberFormat="1" applyFont="1" applyBorder="1"/>
    <xf numFmtId="1" fontId="15" fillId="0" borderId="52" xfId="0" applyNumberFormat="1" applyFont="1" applyBorder="1"/>
    <xf numFmtId="0" fontId="15" fillId="0" borderId="53" xfId="0" applyFont="1" applyBorder="1"/>
    <xf numFmtId="0" fontId="15" fillId="0" borderId="54" xfId="0" applyFont="1" applyBorder="1"/>
    <xf numFmtId="0" fontId="15" fillId="0" borderId="47" xfId="0" applyFont="1" applyBorder="1"/>
    <xf numFmtId="165" fontId="15" fillId="0" borderId="47" xfId="0" applyNumberFormat="1" applyFont="1" applyBorder="1"/>
    <xf numFmtId="4" fontId="15" fillId="0" borderId="47" xfId="0" applyNumberFormat="1" applyFont="1" applyBorder="1"/>
    <xf numFmtId="164" fontId="15" fillId="0" borderId="47" xfId="0" applyNumberFormat="1" applyFont="1" applyBorder="1"/>
    <xf numFmtId="2" fontId="15" fillId="0" borderId="47" xfId="0" applyNumberFormat="1" applyFont="1" applyBorder="1"/>
    <xf numFmtId="1" fontId="15" fillId="0" borderId="47" xfId="0" applyNumberFormat="1" applyFont="1" applyBorder="1"/>
    <xf numFmtId="0" fontId="15" fillId="0" borderId="55" xfId="0" applyFont="1" applyBorder="1"/>
    <xf numFmtId="0" fontId="15" fillId="0" borderId="56" xfId="0" applyFont="1" applyBorder="1"/>
    <xf numFmtId="0" fontId="15" fillId="0" borderId="57" xfId="0" applyFont="1" applyBorder="1"/>
    <xf numFmtId="165" fontId="15" fillId="0" borderId="57" xfId="0" applyNumberFormat="1" applyFont="1" applyBorder="1"/>
    <xf numFmtId="4" fontId="15" fillId="0" borderId="57" xfId="0" applyNumberFormat="1" applyFont="1" applyBorder="1"/>
    <xf numFmtId="164" fontId="15" fillId="0" borderId="57" xfId="0" applyNumberFormat="1" applyFont="1" applyBorder="1"/>
    <xf numFmtId="2" fontId="15" fillId="0" borderId="57" xfId="0" applyNumberFormat="1" applyFont="1" applyBorder="1"/>
    <xf numFmtId="1" fontId="15" fillId="0" borderId="57" xfId="0" applyNumberFormat="1" applyFont="1" applyBorder="1"/>
    <xf numFmtId="0" fontId="15" fillId="0" borderId="58" xfId="0" applyFont="1" applyBorder="1"/>
    <xf numFmtId="0" fontId="20" fillId="0" borderId="0" xfId="0" applyFont="1" applyAlignment="1">
      <alignment vertical="center"/>
    </xf>
    <xf numFmtId="0" fontId="21" fillId="0" borderId="0" xfId="0" applyFont="1" applyAlignment="1">
      <alignment vertical="center"/>
    </xf>
    <xf numFmtId="0" fontId="13" fillId="0" borderId="0" xfId="0" applyFont="1" applyAlignment="1">
      <alignment vertical="center"/>
    </xf>
    <xf numFmtId="0" fontId="11" fillId="0" borderId="0" xfId="0" applyFont="1" applyAlignment="1">
      <alignment vertical="center"/>
    </xf>
    <xf numFmtId="0" fontId="22" fillId="0" borderId="0" xfId="0" applyFont="1" applyAlignment="1">
      <alignment vertical="center"/>
    </xf>
    <xf numFmtId="0" fontId="12" fillId="0" borderId="0" xfId="0" applyFont="1" applyAlignment="1">
      <alignment vertical="center"/>
    </xf>
    <xf numFmtId="0" fontId="11" fillId="0" borderId="0" xfId="0" applyFont="1" applyAlignment="1">
      <alignment horizontal="left" vertical="center" indent="4"/>
    </xf>
    <xf numFmtId="0" fontId="11" fillId="0" borderId="51" xfId="0" applyFont="1" applyBorder="1" applyAlignment="1">
      <alignment vertical="center" wrapText="1"/>
    </xf>
    <xf numFmtId="0" fontId="11" fillId="0" borderId="53" xfId="0" applyFont="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56" xfId="0" applyFont="1" applyBorder="1" applyAlignment="1">
      <alignment vertical="center" wrapText="1"/>
    </xf>
    <xf numFmtId="0" fontId="11" fillId="0" borderId="58" xfId="0" applyFont="1" applyBorder="1" applyAlignment="1">
      <alignment vertical="center" wrapText="1"/>
    </xf>
    <xf numFmtId="0" fontId="20" fillId="0" borderId="65" xfId="0" applyFont="1" applyBorder="1" applyAlignment="1">
      <alignment vertical="center" wrapText="1"/>
    </xf>
    <xf numFmtId="0" fontId="23" fillId="0" borderId="66" xfId="0" applyFont="1" applyBorder="1" applyAlignment="1">
      <alignment vertical="center" wrapText="1"/>
    </xf>
    <xf numFmtId="0" fontId="20" fillId="0" borderId="67" xfId="0" applyFont="1" applyBorder="1" applyAlignment="1">
      <alignment vertical="center" wrapText="1"/>
    </xf>
    <xf numFmtId="0" fontId="23" fillId="0" borderId="68" xfId="0" applyFont="1" applyBorder="1" applyAlignment="1">
      <alignment vertical="center" wrapText="1"/>
    </xf>
    <xf numFmtId="0" fontId="11" fillId="0" borderId="0" xfId="0" applyFont="1" applyAlignment="1">
      <alignment vertical="center" wrapText="1"/>
    </xf>
    <xf numFmtId="0" fontId="15" fillId="3" borderId="53" xfId="0" applyFont="1" applyFill="1" applyBorder="1" applyAlignment="1">
      <alignment vertical="center" wrapText="1"/>
    </xf>
    <xf numFmtId="0" fontId="15" fillId="3" borderId="55" xfId="0" applyFont="1" applyFill="1" applyBorder="1" applyAlignment="1">
      <alignment vertical="center" wrapText="1"/>
    </xf>
    <xf numFmtId="0" fontId="11" fillId="0" borderId="0" xfId="0" applyFont="1" applyAlignment="1">
      <alignment horizontal="left" vertical="top" wrapText="1"/>
    </xf>
    <xf numFmtId="0" fontId="11" fillId="0" borderId="0" xfId="0" applyFont="1" applyAlignment="1">
      <alignment horizontal="left" vertical="top"/>
    </xf>
    <xf numFmtId="0" fontId="11" fillId="0" borderId="0" xfId="0" applyFont="1" applyAlignment="1">
      <alignment vertical="top"/>
    </xf>
    <xf numFmtId="0" fontId="11" fillId="0" borderId="0" xfId="0" applyFont="1" applyAlignment="1">
      <alignment vertical="top" wrapText="1"/>
    </xf>
    <xf numFmtId="0" fontId="13" fillId="4" borderId="0" xfId="0" applyFont="1" applyFill="1" applyAlignment="1">
      <alignment vertical="center"/>
    </xf>
    <xf numFmtId="0" fontId="24" fillId="4" borderId="0" xfId="0" applyFont="1" applyFill="1" applyAlignment="1">
      <alignment vertical="center"/>
    </xf>
    <xf numFmtId="0" fontId="25" fillId="0" borderId="0" xfId="0" applyFont="1" applyAlignment="1">
      <alignment vertical="center"/>
    </xf>
    <xf numFmtId="0" fontId="26" fillId="0" borderId="0" xfId="0" applyFont="1" applyAlignment="1">
      <alignment vertical="center"/>
    </xf>
    <xf numFmtId="0" fontId="23" fillId="0" borderId="70" xfId="0" applyFont="1" applyBorder="1" applyAlignment="1">
      <alignment vertical="top" wrapText="1"/>
    </xf>
    <xf numFmtId="0" fontId="23" fillId="0" borderId="69" xfId="0" applyFont="1" applyBorder="1" applyAlignment="1">
      <alignment vertical="top" wrapText="1"/>
    </xf>
    <xf numFmtId="0" fontId="13" fillId="0" borderId="0" xfId="0" applyFont="1" applyAlignment="1">
      <alignment vertical="center" wrapText="1"/>
    </xf>
    <xf numFmtId="0" fontId="0" fillId="5" borderId="0" xfId="0" applyFill="1"/>
    <xf numFmtId="0" fontId="0" fillId="5" borderId="0" xfId="0" applyFill="1" applyAlignment="1">
      <alignment horizontal="left"/>
    </xf>
    <xf numFmtId="0" fontId="5" fillId="0" borderId="6" xfId="0" applyFont="1" applyBorder="1"/>
    <xf numFmtId="0" fontId="5" fillId="0" borderId="7" xfId="0" applyFont="1" applyBorder="1"/>
    <xf numFmtId="2" fontId="5" fillId="0" borderId="7" xfId="0" applyNumberFormat="1" applyFont="1" applyBorder="1"/>
    <xf numFmtId="0" fontId="5" fillId="0" borderId="8" xfId="0" applyFont="1" applyBorder="1"/>
    <xf numFmtId="0" fontId="5" fillId="0" borderId="0" xfId="0" applyFont="1"/>
    <xf numFmtId="44" fontId="3" fillId="0" borderId="0" xfId="1" applyFont="1" applyProtection="1"/>
    <xf numFmtId="0" fontId="3" fillId="0" borderId="0" xfId="0" applyFont="1" applyAlignment="1">
      <alignment wrapText="1"/>
    </xf>
    <xf numFmtId="44" fontId="3" fillId="0" borderId="0" xfId="1" applyFont="1" applyAlignment="1" applyProtection="1">
      <alignment wrapText="1"/>
    </xf>
    <xf numFmtId="0" fontId="6" fillId="0" borderId="9" xfId="0" applyFont="1" applyBorder="1"/>
    <xf numFmtId="0" fontId="6" fillId="0" borderId="0" xfId="0" applyFont="1"/>
    <xf numFmtId="14" fontId="5" fillId="0" borderId="0" xfId="0" applyNumberFormat="1" applyFont="1" applyAlignment="1">
      <alignment horizontal="center"/>
    </xf>
    <xf numFmtId="2" fontId="5" fillId="0" borderId="0" xfId="0" applyNumberFormat="1" applyFont="1"/>
    <xf numFmtId="0" fontId="6" fillId="0" borderId="10" xfId="0" applyFont="1" applyBorder="1"/>
    <xf numFmtId="0" fontId="5" fillId="0" borderId="9" xfId="0" applyFont="1" applyBorder="1"/>
    <xf numFmtId="0" fontId="5" fillId="0" borderId="10" xfId="0" applyFont="1" applyBorder="1"/>
    <xf numFmtId="1" fontId="5" fillId="0" borderId="0" xfId="0" applyNumberFormat="1" applyFont="1"/>
    <xf numFmtId="0" fontId="6" fillId="0" borderId="9" xfId="0" applyFont="1" applyBorder="1" applyAlignment="1">
      <alignment horizontal="center"/>
    </xf>
    <xf numFmtId="0" fontId="6" fillId="2" borderId="14" xfId="0" applyFont="1" applyFill="1" applyBorder="1" applyAlignment="1">
      <alignment horizontal="center"/>
    </xf>
    <xf numFmtId="2" fontId="6" fillId="2" borderId="14" xfId="0" applyNumberFormat="1" applyFont="1" applyFill="1" applyBorder="1" applyAlignment="1">
      <alignment horizontal="center"/>
    </xf>
    <xf numFmtId="0" fontId="6" fillId="0" borderId="10" xfId="0" applyFont="1" applyBorder="1" applyAlignment="1">
      <alignment horizontal="center"/>
    </xf>
    <xf numFmtId="0" fontId="6" fillId="0" borderId="0" xfId="0" applyFont="1" applyAlignment="1">
      <alignment horizontal="center"/>
    </xf>
    <xf numFmtId="0" fontId="2" fillId="0" borderId="0" xfId="0" applyFont="1"/>
    <xf numFmtId="44" fontId="2" fillId="0" borderId="0" xfId="1" applyFont="1" applyProtection="1"/>
    <xf numFmtId="44" fontId="2" fillId="0" borderId="0" xfId="1" applyFont="1" applyAlignment="1" applyProtection="1">
      <alignment vertical="top"/>
    </xf>
    <xf numFmtId="0" fontId="2" fillId="0" borderId="0" xfId="0" applyFont="1" applyAlignment="1">
      <alignment wrapText="1"/>
    </xf>
    <xf numFmtId="44" fontId="2" fillId="0" borderId="0" xfId="1" applyFont="1" applyAlignment="1" applyProtection="1">
      <alignment wrapText="1"/>
    </xf>
    <xf numFmtId="0" fontId="1" fillId="0" borderId="0" xfId="0" applyFont="1" applyAlignment="1">
      <alignment wrapText="1"/>
    </xf>
    <xf numFmtId="0" fontId="5" fillId="0" borderId="28" xfId="0" applyFont="1" applyBorder="1" applyAlignment="1">
      <alignment horizontal="left"/>
    </xf>
    <xf numFmtId="0" fontId="5" fillId="0" borderId="29" xfId="0" applyFont="1" applyBorder="1" applyAlignment="1">
      <alignment horizontal="left"/>
    </xf>
    <xf numFmtId="0" fontId="5" fillId="0" borderId="30" xfId="0" applyFont="1" applyBorder="1" applyAlignment="1">
      <alignment horizontal="left"/>
    </xf>
    <xf numFmtId="0" fontId="5" fillId="0" borderId="30" xfId="0" applyFont="1" applyBorder="1" applyAlignment="1">
      <alignment horizontal="center"/>
    </xf>
    <xf numFmtId="2" fontId="5" fillId="0" borderId="30" xfId="0" applyNumberFormat="1" applyFont="1" applyBorder="1" applyAlignment="1">
      <alignment horizontal="left"/>
    </xf>
    <xf numFmtId="0" fontId="5" fillId="0" borderId="31" xfId="0" applyFont="1" applyBorder="1" applyAlignment="1">
      <alignment horizontal="left"/>
    </xf>
    <xf numFmtId="0" fontId="5" fillId="0" borderId="32" xfId="0" applyFont="1" applyBorder="1" applyAlignment="1">
      <alignment horizontal="left"/>
    </xf>
    <xf numFmtId="44" fontId="3" fillId="0" borderId="0" xfId="0" applyNumberFormat="1" applyFont="1"/>
    <xf numFmtId="0" fontId="5" fillId="0" borderId="3" xfId="0" applyFont="1" applyBorder="1" applyAlignment="1">
      <alignment horizontal="left"/>
    </xf>
    <xf numFmtId="0" fontId="5" fillId="0" borderId="3" xfId="0" applyFont="1" applyBorder="1" applyAlignment="1">
      <alignment horizontal="center"/>
    </xf>
    <xf numFmtId="2" fontId="5" fillId="0" borderId="3" xfId="0" applyNumberFormat="1" applyFont="1" applyBorder="1" applyAlignment="1">
      <alignment horizontal="left"/>
    </xf>
    <xf numFmtId="0" fontId="5" fillId="0" borderId="4" xfId="0" applyFont="1" applyBorder="1" applyAlignment="1">
      <alignment horizontal="left"/>
    </xf>
    <xf numFmtId="0" fontId="5" fillId="0" borderId="16" xfId="0" applyFont="1" applyBorder="1" applyAlignment="1">
      <alignment horizontal="left"/>
    </xf>
    <xf numFmtId="0" fontId="5" fillId="2" borderId="25" xfId="0" applyFont="1" applyFill="1" applyBorder="1"/>
    <xf numFmtId="0" fontId="5" fillId="2" borderId="26" xfId="0" applyFont="1" applyFill="1" applyBorder="1"/>
    <xf numFmtId="2" fontId="5" fillId="2" borderId="14" xfId="0" applyNumberFormat="1" applyFont="1" applyFill="1" applyBorder="1"/>
    <xf numFmtId="0" fontId="6" fillId="2" borderId="26" xfId="0" applyFont="1" applyFill="1" applyBorder="1"/>
    <xf numFmtId="0" fontId="6" fillId="2" borderId="27" xfId="0" applyFont="1" applyFill="1" applyBorder="1"/>
    <xf numFmtId="0" fontId="6" fillId="0" borderId="11" xfId="0" applyFont="1" applyBorder="1"/>
    <xf numFmtId="0" fontId="6" fillId="0" borderId="12" xfId="0" applyFont="1" applyBorder="1"/>
    <xf numFmtId="2" fontId="6" fillId="0" borderId="12" xfId="0" applyNumberFormat="1" applyFont="1" applyBorder="1"/>
    <xf numFmtId="0" fontId="6" fillId="0" borderId="13" xfId="0" applyFont="1" applyBorder="1"/>
    <xf numFmtId="44" fontId="0" fillId="0" borderId="1" xfId="0" applyNumberFormat="1" applyBorder="1"/>
    <xf numFmtId="44" fontId="3" fillId="0" borderId="1" xfId="1" applyFont="1" applyBorder="1" applyProtection="1"/>
    <xf numFmtId="0" fontId="7" fillId="0" borderId="9" xfId="0" applyFont="1" applyBorder="1"/>
    <xf numFmtId="0" fontId="7" fillId="0" borderId="0" xfId="0" applyFont="1"/>
    <xf numFmtId="0" fontId="7" fillId="0" borderId="0" xfId="0" applyFont="1" applyAlignment="1">
      <alignment horizontal="center"/>
    </xf>
    <xf numFmtId="2" fontId="7" fillId="0" borderId="0" xfId="0" applyNumberFormat="1" applyFont="1"/>
    <xf numFmtId="0" fontId="7" fillId="0" borderId="10" xfId="0" applyFont="1" applyBorder="1"/>
    <xf numFmtId="0" fontId="7" fillId="0" borderId="9" xfId="0" applyFont="1" applyBorder="1" applyAlignment="1">
      <alignment horizontal="center"/>
    </xf>
    <xf numFmtId="0" fontId="7" fillId="0" borderId="10" xfId="0" applyFont="1" applyBorder="1" applyAlignment="1">
      <alignment horizontal="center"/>
    </xf>
    <xf numFmtId="0" fontId="7" fillId="0" borderId="11" xfId="0" applyFont="1" applyBorder="1"/>
    <xf numFmtId="0" fontId="7" fillId="0" borderId="12" xfId="0" applyFont="1" applyBorder="1"/>
    <xf numFmtId="0" fontId="7" fillId="0" borderId="12" xfId="0" applyFont="1" applyBorder="1" applyAlignment="1">
      <alignment horizontal="center"/>
    </xf>
    <xf numFmtId="2" fontId="7" fillId="0" borderId="12" xfId="0" applyNumberFormat="1" applyFont="1" applyBorder="1"/>
    <xf numFmtId="0" fontId="7" fillId="0" borderId="13" xfId="0" applyFont="1" applyBorder="1"/>
    <xf numFmtId="0" fontId="7" fillId="0" borderId="6" xfId="0" applyFont="1" applyBorder="1"/>
    <xf numFmtId="0" fontId="7" fillId="0" borderId="7" xfId="0" applyFont="1" applyBorder="1"/>
    <xf numFmtId="0" fontId="7" fillId="0" borderId="7" xfId="0" applyFont="1" applyBorder="1" applyAlignment="1">
      <alignment horizontal="center"/>
    </xf>
    <xf numFmtId="2" fontId="7" fillId="0" borderId="7" xfId="0" applyNumberFormat="1" applyFont="1" applyBorder="1"/>
    <xf numFmtId="0" fontId="7" fillId="0" borderId="8" xfId="0" applyFont="1" applyBorder="1"/>
    <xf numFmtId="0" fontId="8" fillId="0" borderId="0" xfId="0" applyFont="1"/>
    <xf numFmtId="2" fontId="8" fillId="0" borderId="0" xfId="0" applyNumberFormat="1" applyFont="1"/>
    <xf numFmtId="1" fontId="7" fillId="0" borderId="0" xfId="0" applyNumberFormat="1" applyFont="1"/>
    <xf numFmtId="0" fontId="8" fillId="0" borderId="9" xfId="0" applyFont="1" applyBorder="1" applyAlignment="1">
      <alignment horizontal="center"/>
    </xf>
    <xf numFmtId="0" fontId="8" fillId="2" borderId="14" xfId="0" applyFont="1" applyFill="1" applyBorder="1" applyAlignment="1">
      <alignment horizontal="center"/>
    </xf>
    <xf numFmtId="2" fontId="8" fillId="2" borderId="14" xfId="0" applyNumberFormat="1" applyFont="1" applyFill="1" applyBorder="1" applyAlignment="1">
      <alignment horizontal="center"/>
    </xf>
    <xf numFmtId="0" fontId="6" fillId="0" borderId="14" xfId="0" applyFont="1" applyBorder="1" applyAlignment="1">
      <alignment horizontal="center"/>
    </xf>
    <xf numFmtId="0" fontId="8" fillId="0" borderId="10" xfId="0" applyFont="1" applyBorder="1" applyAlignment="1">
      <alignment horizontal="center"/>
    </xf>
    <xf numFmtId="0" fontId="8" fillId="0" borderId="0" xfId="0" applyFont="1" applyAlignment="1">
      <alignment horizontal="center"/>
    </xf>
    <xf numFmtId="2" fontId="8" fillId="2" borderId="33" xfId="0" applyNumberFormat="1" applyFont="1" applyFill="1" applyBorder="1" applyAlignment="1">
      <alignment horizontal="center"/>
    </xf>
    <xf numFmtId="2" fontId="8" fillId="2" borderId="34" xfId="0" applyNumberFormat="1" applyFont="1" applyFill="1" applyBorder="1" applyAlignment="1">
      <alignment horizontal="center"/>
    </xf>
    <xf numFmtId="2" fontId="8" fillId="2" borderId="35" xfId="0" applyNumberFormat="1" applyFont="1" applyFill="1" applyBorder="1" applyAlignment="1">
      <alignment horizontal="center"/>
    </xf>
    <xf numFmtId="2" fontId="8" fillId="0" borderId="36" xfId="0" applyNumberFormat="1" applyFont="1" applyBorder="1" applyAlignment="1">
      <alignment horizontal="center"/>
    </xf>
    <xf numFmtId="2" fontId="8" fillId="2" borderId="37" xfId="0" applyNumberFormat="1" applyFont="1" applyFill="1" applyBorder="1" applyAlignment="1">
      <alignment horizontal="center"/>
    </xf>
    <xf numFmtId="2" fontId="8" fillId="2" borderId="33" xfId="0" applyNumberFormat="1" applyFont="1" applyFill="1" applyBorder="1" applyAlignment="1">
      <alignment horizontal="center" wrapText="1"/>
    </xf>
    <xf numFmtId="0" fontId="7" fillId="0" borderId="38" xfId="0" applyFont="1" applyBorder="1" applyAlignment="1">
      <alignment horizontal="left"/>
    </xf>
    <xf numFmtId="0" fontId="7" fillId="0" borderId="39" xfId="0" applyFont="1" applyBorder="1" applyAlignment="1">
      <alignment horizontal="left"/>
    </xf>
    <xf numFmtId="0" fontId="7" fillId="0" borderId="39" xfId="0" applyFont="1" applyBorder="1" applyAlignment="1">
      <alignment horizontal="center"/>
    </xf>
    <xf numFmtId="2" fontId="7" fillId="0" borderId="39" xfId="0" applyNumberFormat="1" applyFont="1" applyBorder="1"/>
    <xf numFmtId="2" fontId="7" fillId="0" borderId="45" xfId="0" applyNumberFormat="1" applyFont="1" applyBorder="1"/>
    <xf numFmtId="0" fontId="7" fillId="0" borderId="15" xfId="0" applyFont="1" applyBorder="1" applyAlignment="1">
      <alignment horizontal="left"/>
    </xf>
    <xf numFmtId="0" fontId="7" fillId="0" borderId="3" xfId="0" applyFont="1" applyBorder="1" applyAlignment="1">
      <alignment horizontal="left"/>
    </xf>
    <xf numFmtId="0" fontId="7" fillId="0" borderId="3" xfId="0" applyFont="1" applyBorder="1" applyAlignment="1">
      <alignment horizontal="center"/>
    </xf>
    <xf numFmtId="2" fontId="7" fillId="0" borderId="3" xfId="0" applyNumberFormat="1" applyFont="1" applyBorder="1"/>
    <xf numFmtId="0" fontId="9" fillId="2" borderId="25" xfId="0" applyFont="1" applyFill="1" applyBorder="1" applyAlignment="1">
      <alignment horizontal="left"/>
    </xf>
    <xf numFmtId="0" fontId="7" fillId="2" borderId="26" xfId="0" applyFont="1" applyFill="1" applyBorder="1" applyAlignment="1">
      <alignment horizontal="center"/>
    </xf>
    <xf numFmtId="0" fontId="8" fillId="2" borderId="26" xfId="0" applyFont="1" applyFill="1" applyBorder="1" applyAlignment="1">
      <alignment horizontal="center"/>
    </xf>
    <xf numFmtId="0" fontId="7" fillId="2" borderId="14" xfId="0" applyFont="1" applyFill="1" applyBorder="1" applyAlignment="1">
      <alignment horizontal="center"/>
    </xf>
    <xf numFmtId="0" fontId="1" fillId="0" borderId="46" xfId="0" applyFont="1" applyBorder="1" applyAlignment="1">
      <alignment horizontal="right" textRotation="90"/>
    </xf>
    <xf numFmtId="0" fontId="1" fillId="0" borderId="14" xfId="0" applyFont="1" applyBorder="1" applyAlignment="1">
      <alignment horizontal="right" textRotation="90"/>
    </xf>
    <xf numFmtId="0" fontId="0" fillId="0" borderId="14" xfId="0" applyBorder="1" applyAlignment="1">
      <alignment horizontal="center" textRotation="90"/>
    </xf>
    <xf numFmtId="0" fontId="0" fillId="0" borderId="0" xfId="0" applyAlignment="1">
      <alignment textRotation="90"/>
    </xf>
    <xf numFmtId="0" fontId="2" fillId="0" borderId="14" xfId="0" applyFont="1" applyBorder="1" applyAlignment="1">
      <alignment horizontal="center"/>
    </xf>
    <xf numFmtId="0" fontId="2" fillId="0" borderId="14" xfId="0" applyFont="1" applyBorder="1" applyAlignment="1">
      <alignment horizontal="right"/>
    </xf>
    <xf numFmtId="0" fontId="1" fillId="0" borderId="14" xfId="0" applyFont="1" applyBorder="1" applyAlignment="1">
      <alignment horizontal="left"/>
    </xf>
    <xf numFmtId="0" fontId="2" fillId="0" borderId="0" xfId="0" applyFont="1" applyAlignment="1">
      <alignment horizontal="right"/>
    </xf>
    <xf numFmtId="0" fontId="1" fillId="0" borderId="48" xfId="0" applyFont="1" applyBorder="1" applyAlignment="1">
      <alignment horizontal="center"/>
    </xf>
    <xf numFmtId="0" fontId="1" fillId="0" borderId="49" xfId="0" applyFont="1" applyBorder="1" applyAlignment="1">
      <alignment horizontal="left"/>
    </xf>
    <xf numFmtId="0" fontId="0" fillId="0" borderId="49" xfId="0" applyBorder="1" applyAlignment="1">
      <alignment horizontal="left"/>
    </xf>
    <xf numFmtId="0" fontId="0" fillId="0" borderId="50" xfId="0" applyBorder="1" applyAlignment="1">
      <alignment horizontal="left"/>
    </xf>
    <xf numFmtId="0" fontId="0" fillId="0" borderId="47" xfId="0" applyBorder="1"/>
    <xf numFmtId="0" fontId="0" fillId="0" borderId="47" xfId="0" applyBorder="1" applyAlignment="1">
      <alignment horizontal="left"/>
    </xf>
    <xf numFmtId="0" fontId="0" fillId="0" borderId="47" xfId="0" applyBorder="1" applyAlignment="1">
      <alignment horizontal="center" vertical="center"/>
    </xf>
    <xf numFmtId="0" fontId="5" fillId="0" borderId="0" xfId="0" applyFont="1" applyAlignment="1">
      <alignment horizontal="center"/>
    </xf>
    <xf numFmtId="44" fontId="0" fillId="0" borderId="0" xfId="0" applyNumberFormat="1"/>
    <xf numFmtId="0" fontId="15" fillId="3" borderId="72" xfId="0" applyFont="1" applyFill="1" applyBorder="1" applyAlignment="1">
      <alignment vertical="center" wrapText="1"/>
    </xf>
    <xf numFmtId="0" fontId="23" fillId="0" borderId="69" xfId="0" applyFont="1" applyBorder="1" applyAlignment="1">
      <alignment vertical="center" wrapText="1"/>
    </xf>
    <xf numFmtId="0" fontId="23" fillId="0" borderId="73" xfId="0" applyFont="1" applyBorder="1" applyAlignment="1">
      <alignment vertical="center" wrapText="1"/>
    </xf>
    <xf numFmtId="0" fontId="11" fillId="0" borderId="71" xfId="0" applyFont="1" applyBorder="1" applyAlignment="1">
      <alignment vertical="center"/>
    </xf>
    <xf numFmtId="0" fontId="11" fillId="0" borderId="71" xfId="0" applyFont="1" applyBorder="1"/>
    <xf numFmtId="0" fontId="28" fillId="0" borderId="0" xfId="2" applyFont="1" applyAlignment="1">
      <alignment horizontal="left"/>
    </xf>
    <xf numFmtId="0" fontId="1" fillId="0" borderId="0" xfId="0" applyFont="1" applyAlignment="1">
      <alignment horizontal="left"/>
    </xf>
    <xf numFmtId="164" fontId="29" fillId="0" borderId="0" xfId="2" applyNumberFormat="1" applyFont="1" applyAlignment="1">
      <alignment horizontal="center"/>
    </xf>
    <xf numFmtId="164" fontId="28" fillId="0" borderId="0" xfId="2" applyNumberFormat="1" applyFont="1" applyAlignment="1">
      <alignment horizontal="center"/>
    </xf>
    <xf numFmtId="0" fontId="0" fillId="5" borderId="0" xfId="0" applyFill="1" applyAlignment="1" applyProtection="1">
      <alignment horizontal="left"/>
      <protection locked="0"/>
    </xf>
    <xf numFmtId="44" fontId="3" fillId="5" borderId="0" xfId="1" applyFont="1" applyFill="1" applyBorder="1" applyProtection="1">
      <protection locked="0"/>
    </xf>
    <xf numFmtId="44" fontId="0" fillId="5" borderId="0" xfId="0" applyNumberFormat="1" applyFill="1" applyProtection="1">
      <protection locked="0"/>
    </xf>
    <xf numFmtId="44" fontId="0" fillId="5" borderId="0" xfId="1" applyFont="1" applyFill="1" applyBorder="1" applyProtection="1">
      <protection locked="0"/>
    </xf>
    <xf numFmtId="0" fontId="11" fillId="0" borderId="55" xfId="0" quotePrefix="1" applyFont="1" applyBorder="1" applyAlignment="1">
      <alignment vertical="center" wrapText="1"/>
    </xf>
    <xf numFmtId="0" fontId="30" fillId="0" borderId="55" xfId="3" applyBorder="1" applyAlignment="1">
      <alignment vertical="center" wrapText="1"/>
    </xf>
    <xf numFmtId="0" fontId="11" fillId="0" borderId="58" xfId="0" quotePrefix="1" applyFont="1" applyBorder="1" applyAlignment="1">
      <alignment vertical="center" wrapText="1"/>
    </xf>
    <xf numFmtId="44" fontId="6" fillId="0" borderId="0" xfId="0" applyNumberFormat="1" applyFont="1"/>
    <xf numFmtId="1" fontId="6" fillId="0" borderId="0" xfId="0" applyNumberFormat="1" applyFont="1"/>
    <xf numFmtId="44" fontId="0" fillId="0" borderId="0" xfId="1" applyFont="1" applyFill="1" applyBorder="1" applyProtection="1">
      <protection locked="0"/>
    </xf>
    <xf numFmtId="0" fontId="29" fillId="0" borderId="0" xfId="2" applyFont="1"/>
    <xf numFmtId="44" fontId="0" fillId="0" borderId="0" xfId="1" applyFont="1" applyFill="1" applyAlignment="1" applyProtection="1">
      <alignment horizontal="left"/>
      <protection locked="0"/>
    </xf>
    <xf numFmtId="44" fontId="0" fillId="6" borderId="0" xfId="0" applyNumberFormat="1" applyFill="1"/>
    <xf numFmtId="0" fontId="0" fillId="0" borderId="0" xfId="0" applyAlignment="1">
      <alignment horizontal="right"/>
    </xf>
    <xf numFmtId="0" fontId="3" fillId="0" borderId="14" xfId="0" applyFont="1" applyBorder="1" applyAlignment="1">
      <alignment horizontal="center" textRotation="90"/>
    </xf>
    <xf numFmtId="0" fontId="3" fillId="0" borderId="0" xfId="0" applyFont="1" applyAlignment="1">
      <alignment horizontal="left"/>
    </xf>
    <xf numFmtId="0" fontId="3" fillId="0" borderId="49" xfId="0" applyFont="1" applyBorder="1" applyAlignment="1">
      <alignment horizontal="left"/>
    </xf>
    <xf numFmtId="0" fontId="3" fillId="0" borderId="47" xfId="0" applyFont="1" applyBorder="1" applyAlignment="1">
      <alignment horizontal="left"/>
    </xf>
    <xf numFmtId="0" fontId="3" fillId="0" borderId="47" xfId="0" applyFont="1" applyBorder="1" applyAlignment="1">
      <alignment horizontal="center" vertical="center"/>
    </xf>
    <xf numFmtId="0" fontId="3" fillId="5" borderId="0" xfId="0" applyFont="1" applyFill="1" applyAlignment="1">
      <alignment horizontal="left"/>
    </xf>
    <xf numFmtId="0" fontId="3" fillId="5" borderId="0" xfId="0" applyFont="1" applyFill="1" applyAlignment="1" applyProtection="1">
      <alignment horizontal="left"/>
      <protection locked="0"/>
    </xf>
    <xf numFmtId="0" fontId="2" fillId="0" borderId="0" xfId="2" applyFont="1"/>
    <xf numFmtId="0" fontId="2" fillId="0" borderId="0" xfId="0" applyFont="1" applyAlignment="1">
      <alignment horizontal="left"/>
    </xf>
    <xf numFmtId="164" fontId="3" fillId="0" borderId="0" xfId="2" applyNumberFormat="1" applyFont="1" applyAlignment="1">
      <alignment horizontal="center"/>
    </xf>
    <xf numFmtId="44" fontId="3" fillId="0" borderId="0" xfId="1" applyFont="1" applyFill="1" applyAlignment="1" applyProtection="1">
      <alignment horizontal="left"/>
      <protection locked="0"/>
    </xf>
    <xf numFmtId="44" fontId="1" fillId="0" borderId="0" xfId="0" applyNumberFormat="1" applyFont="1"/>
    <xf numFmtId="0" fontId="16" fillId="0" borderId="0" xfId="0" applyFont="1"/>
    <xf numFmtId="0" fontId="15" fillId="0" borderId="0" xfId="0" applyFont="1" applyAlignment="1">
      <alignment wrapText="1"/>
    </xf>
    <xf numFmtId="0" fontId="16" fillId="0" borderId="0" xfId="0" applyFont="1" applyAlignment="1">
      <alignment vertical="center" wrapText="1"/>
    </xf>
    <xf numFmtId="44" fontId="3" fillId="7" borderId="0" xfId="1" applyFont="1" applyFill="1" applyProtection="1"/>
    <xf numFmtId="44" fontId="0" fillId="8" borderId="0" xfId="0" applyNumberFormat="1" applyFill="1"/>
    <xf numFmtId="0" fontId="1" fillId="0" borderId="0" xfId="0" applyFont="1" applyAlignment="1">
      <alignment horizontal="left"/>
    </xf>
    <xf numFmtId="0" fontId="1" fillId="0" borderId="0" xfId="0" applyFont="1" applyAlignment="1">
      <alignment horizontal="left" vertical="top"/>
    </xf>
    <xf numFmtId="0" fontId="7" fillId="0" borderId="19" xfId="0" applyFont="1" applyBorder="1" applyAlignment="1">
      <alignment horizontal="left"/>
    </xf>
    <xf numFmtId="0" fontId="7" fillId="0" borderId="20" xfId="0" applyFont="1" applyBorder="1" applyAlignment="1">
      <alignment horizontal="left"/>
    </xf>
    <xf numFmtId="0" fontId="7" fillId="0" borderId="21" xfId="0" applyFont="1" applyBorder="1" applyAlignment="1">
      <alignment horizontal="left"/>
    </xf>
    <xf numFmtId="0" fontId="32" fillId="0" borderId="0" xfId="0" applyFont="1"/>
    <xf numFmtId="0" fontId="7" fillId="0" borderId="22" xfId="0" applyFont="1" applyBorder="1" applyAlignment="1">
      <alignment horizontal="left"/>
    </xf>
    <xf numFmtId="0" fontId="7" fillId="0" borderId="23" xfId="0" applyFont="1" applyBorder="1" applyAlignment="1">
      <alignment horizontal="left"/>
    </xf>
    <xf numFmtId="0" fontId="7" fillId="0" borderId="24" xfId="0" applyFont="1" applyBorder="1" applyAlignment="1">
      <alignment horizontal="left"/>
    </xf>
    <xf numFmtId="0" fontId="7" fillId="0" borderId="17" xfId="0" applyFont="1" applyBorder="1" applyAlignment="1">
      <alignment horizontal="left"/>
    </xf>
    <xf numFmtId="0" fontId="7" fillId="0" borderId="2" xfId="0" applyFont="1" applyBorder="1" applyAlignment="1">
      <alignment horizontal="left"/>
    </xf>
    <xf numFmtId="0" fontId="7" fillId="0" borderId="18" xfId="0" applyFont="1" applyBorder="1" applyAlignment="1">
      <alignment horizontal="left"/>
    </xf>
    <xf numFmtId="0" fontId="8" fillId="2" borderId="25" xfId="0" applyFont="1" applyFill="1" applyBorder="1"/>
    <xf numFmtId="0" fontId="0" fillId="0" borderId="26" xfId="0" applyBorder="1"/>
    <xf numFmtId="0" fontId="0" fillId="0" borderId="27" xfId="0" applyBorder="1"/>
    <xf numFmtId="2" fontId="8" fillId="2" borderId="25" xfId="0" applyNumberFormat="1" applyFont="1" applyFill="1" applyBorder="1" applyAlignment="1">
      <alignment horizontal="center"/>
    </xf>
    <xf numFmtId="2" fontId="6" fillId="2" borderId="26" xfId="0" applyNumberFormat="1" applyFont="1" applyFill="1" applyBorder="1" applyAlignment="1">
      <alignment horizontal="center"/>
    </xf>
    <xf numFmtId="0" fontId="6" fillId="0" borderId="27" xfId="0" applyFont="1" applyBorder="1" applyAlignment="1">
      <alignment horizontal="center"/>
    </xf>
    <xf numFmtId="0" fontId="6" fillId="0" borderId="26" xfId="0" applyFont="1" applyBorder="1" applyAlignment="1">
      <alignment horizontal="center"/>
    </xf>
    <xf numFmtId="0" fontId="8" fillId="2" borderId="25" xfId="0" applyFont="1" applyFill="1" applyBorder="1" applyAlignment="1">
      <alignment horizontal="center"/>
    </xf>
    <xf numFmtId="0" fontId="7" fillId="0" borderId="0" xfId="0" applyFont="1"/>
    <xf numFmtId="0" fontId="8" fillId="2" borderId="25" xfId="0" applyFont="1" applyFill="1" applyBorder="1" applyAlignment="1">
      <alignment horizontal="center" vertical="top"/>
    </xf>
    <xf numFmtId="0" fontId="8" fillId="2" borderId="26" xfId="0" applyFont="1" applyFill="1" applyBorder="1" applyAlignment="1">
      <alignment horizontal="center" vertical="top"/>
    </xf>
    <xf numFmtId="0" fontId="6" fillId="0" borderId="26" xfId="0" applyFont="1" applyBorder="1" applyAlignment="1">
      <alignment horizontal="center" vertical="top"/>
    </xf>
    <xf numFmtId="0" fontId="6" fillId="0" borderId="27" xfId="0" applyFont="1" applyBorder="1" applyAlignment="1">
      <alignment horizontal="center" vertical="top"/>
    </xf>
    <xf numFmtId="0" fontId="7" fillId="0" borderId="44" xfId="0" applyFont="1" applyBorder="1" applyAlignment="1">
      <alignment horizontal="left"/>
    </xf>
    <xf numFmtId="0" fontId="5" fillId="0" borderId="40" xfId="0" applyFont="1" applyBorder="1" applyAlignment="1">
      <alignment horizontal="left"/>
    </xf>
    <xf numFmtId="0" fontId="7" fillId="0" borderId="5" xfId="0" applyFont="1" applyBorder="1" applyAlignment="1">
      <alignment horizontal="left"/>
    </xf>
    <xf numFmtId="0" fontId="5" fillId="0" borderId="16" xfId="0" applyFont="1" applyBorder="1" applyAlignment="1">
      <alignment horizontal="left"/>
    </xf>
    <xf numFmtId="0" fontId="7" fillId="0" borderId="15" xfId="0" applyFont="1" applyBorder="1"/>
    <xf numFmtId="0" fontId="7" fillId="0" borderId="3" xfId="0" applyFont="1" applyBorder="1"/>
    <xf numFmtId="0" fontId="5" fillId="0" borderId="3" xfId="0" applyFont="1" applyBorder="1"/>
    <xf numFmtId="0" fontId="5" fillId="0" borderId="16" xfId="0" applyFont="1" applyBorder="1"/>
    <xf numFmtId="0" fontId="7" fillId="0" borderId="41" xfId="0" applyFont="1" applyBorder="1"/>
    <xf numFmtId="0" fontId="7" fillId="0" borderId="42" xfId="0" applyFont="1" applyBorder="1"/>
    <xf numFmtId="0" fontId="5" fillId="0" borderId="42" xfId="0" applyFont="1" applyBorder="1"/>
    <xf numFmtId="0" fontId="5" fillId="0" borderId="43" xfId="0" applyFont="1" applyBorder="1"/>
    <xf numFmtId="0" fontId="7" fillId="0" borderId="16" xfId="0" applyFont="1" applyBorder="1" applyAlignment="1">
      <alignment horizontal="left"/>
    </xf>
    <xf numFmtId="0" fontId="8" fillId="2" borderId="25" xfId="0" applyFont="1" applyFill="1" applyBorder="1" applyAlignment="1">
      <alignment horizontal="left"/>
    </xf>
    <xf numFmtId="0" fontId="5" fillId="0" borderId="26" xfId="0" applyFont="1" applyBorder="1" applyAlignment="1">
      <alignment horizontal="left"/>
    </xf>
    <xf numFmtId="0" fontId="5" fillId="0" borderId="27" xfId="0" applyFont="1" applyBorder="1" applyAlignment="1">
      <alignment horizontal="left"/>
    </xf>
    <xf numFmtId="0" fontId="5" fillId="0" borderId="28" xfId="0" applyFont="1" applyBorder="1"/>
    <xf numFmtId="0" fontId="5" fillId="0" borderId="30" xfId="0" applyFont="1" applyBorder="1"/>
    <xf numFmtId="0" fontId="5" fillId="0" borderId="32" xfId="0" applyFont="1" applyBorder="1"/>
    <xf numFmtId="0" fontId="32" fillId="0" borderId="15" xfId="0" applyFont="1" applyBorder="1"/>
    <xf numFmtId="0" fontId="32" fillId="0" borderId="3" xfId="0" applyFont="1" applyBorder="1"/>
    <xf numFmtId="0" fontId="32" fillId="0" borderId="16" xfId="0" applyFont="1" applyBorder="1"/>
    <xf numFmtId="0" fontId="5" fillId="0" borderId="0" xfId="0" applyFont="1"/>
    <xf numFmtId="0" fontId="15" fillId="0" borderId="0" xfId="0" applyFont="1" applyAlignment="1">
      <alignment horizontal="left" vertical="top" wrapText="1"/>
    </xf>
    <xf numFmtId="0" fontId="14" fillId="0" borderId="0" xfId="0" applyFont="1" applyAlignment="1">
      <alignment horizontal="left" vertical="top" wrapText="1"/>
    </xf>
    <xf numFmtId="0" fontId="11" fillId="0" borderId="0" xfId="0" applyFont="1" applyAlignment="1">
      <alignment horizontal="left" vertical="top" wrapText="1"/>
    </xf>
    <xf numFmtId="0" fontId="11" fillId="5" borderId="0" xfId="0" applyFont="1" applyFill="1" applyAlignment="1">
      <alignment horizontal="left" vertical="top" wrapText="1"/>
    </xf>
    <xf numFmtId="0" fontId="11" fillId="0" borderId="46" xfId="0" applyFont="1" applyBorder="1" applyAlignment="1">
      <alignment horizontal="left" vertical="top" wrapText="1"/>
    </xf>
    <xf numFmtId="0" fontId="0" fillId="0" borderId="37" xfId="0" applyBorder="1" applyAlignment="1">
      <alignment horizontal="left" vertical="top"/>
    </xf>
    <xf numFmtId="0" fontId="0" fillId="0" borderId="59" xfId="0" applyBorder="1" applyAlignment="1">
      <alignment horizontal="left" vertical="top"/>
    </xf>
    <xf numFmtId="0" fontId="11" fillId="0" borderId="60" xfId="0" applyFont="1" applyBorder="1" applyAlignment="1">
      <alignment horizontal="left" vertical="top" wrapText="1"/>
    </xf>
    <xf numFmtId="0" fontId="0" fillId="0" borderId="0" xfId="0" applyAlignment="1">
      <alignment horizontal="left" vertical="top"/>
    </xf>
    <xf numFmtId="0" fontId="0" fillId="0" borderId="61" xfId="0" applyBorder="1" applyAlignment="1">
      <alignment horizontal="left" vertical="top"/>
    </xf>
    <xf numFmtId="0" fontId="11" fillId="0" borderId="62" xfId="0" applyFont="1" applyBorder="1" applyAlignment="1">
      <alignment horizontal="left" vertical="top" wrapText="1"/>
    </xf>
    <xf numFmtId="0" fontId="0" fillId="0" borderId="63" xfId="0" applyBorder="1" applyAlignment="1">
      <alignment horizontal="left" vertical="top"/>
    </xf>
    <xf numFmtId="0" fontId="0" fillId="0" borderId="64" xfId="0" applyBorder="1" applyAlignment="1">
      <alignment horizontal="left" vertical="top"/>
    </xf>
    <xf numFmtId="0" fontId="25" fillId="0" borderId="0" xfId="0" applyFont="1" applyAlignment="1">
      <alignment horizontal="left" vertical="top" wrapText="1"/>
    </xf>
    <xf numFmtId="0" fontId="11" fillId="0" borderId="0" xfId="0" applyFont="1" applyAlignment="1">
      <alignment horizontal="left" wrapText="1"/>
    </xf>
  </cellXfs>
  <cellStyles count="5">
    <cellStyle name="Hyperlink" xfId="3" builtinId="8"/>
    <cellStyle name="Standaard" xfId="0" builtinId="0"/>
    <cellStyle name="Standaard 2" xfId="2" xr:uid="{91B973D5-2671-480B-98F1-047C0E15B139}"/>
    <cellStyle name="Valuta" xfId="1" builtinId="4"/>
    <cellStyle name="Valuta 2" xfId="4" xr:uid="{9D76A358-9150-4E16-B351-BC86621F6A52}"/>
  </cellStyles>
  <dxfs count="0"/>
  <tableStyles count="0" defaultTableStyle="TableStyleMedium2" defaultPivotStyle="PivotStyleLight16"/>
  <colors>
    <mruColors>
      <color rgb="FF376BA1"/>
      <color rgb="FF31A3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122465</xdr:colOff>
      <xdr:row>2</xdr:row>
      <xdr:rowOff>40822</xdr:rowOff>
    </xdr:from>
    <xdr:to>
      <xdr:col>0</xdr:col>
      <xdr:colOff>340179</xdr:colOff>
      <xdr:row>2</xdr:row>
      <xdr:rowOff>244929</xdr:rowOff>
    </xdr:to>
    <xdr:sp macro="" textlink="">
      <xdr:nvSpPr>
        <xdr:cNvPr id="3" name="Stroomdiagram: Verbindingslijn 2">
          <a:extLst>
            <a:ext uri="{FF2B5EF4-FFF2-40B4-BE49-F238E27FC236}">
              <a16:creationId xmlns:a16="http://schemas.microsoft.com/office/drawing/2014/main" id="{5014D800-954E-439C-BF9D-D68D29E298F6}"/>
            </a:ext>
          </a:extLst>
        </xdr:cNvPr>
        <xdr:cNvSpPr/>
      </xdr:nvSpPr>
      <xdr:spPr>
        <a:xfrm>
          <a:off x="122465" y="517072"/>
          <a:ext cx="217714" cy="204107"/>
        </a:xfrm>
        <a:prstGeom prst="flowChartConnector">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122464</xdr:colOff>
      <xdr:row>45</xdr:row>
      <xdr:rowOff>54428</xdr:rowOff>
    </xdr:from>
    <xdr:to>
      <xdr:col>0</xdr:col>
      <xdr:colOff>340178</xdr:colOff>
      <xdr:row>45</xdr:row>
      <xdr:rowOff>258535</xdr:rowOff>
    </xdr:to>
    <xdr:sp macro="" textlink="">
      <xdr:nvSpPr>
        <xdr:cNvPr id="4" name="Stroomdiagram: Verbindingslijn 3">
          <a:extLst>
            <a:ext uri="{FF2B5EF4-FFF2-40B4-BE49-F238E27FC236}">
              <a16:creationId xmlns:a16="http://schemas.microsoft.com/office/drawing/2014/main" id="{A30E762F-5EFD-4D36-BD9B-2495F644C40E}"/>
            </a:ext>
          </a:extLst>
        </xdr:cNvPr>
        <xdr:cNvSpPr/>
      </xdr:nvSpPr>
      <xdr:spPr>
        <a:xfrm>
          <a:off x="122464" y="11103428"/>
          <a:ext cx="217714" cy="204107"/>
        </a:xfrm>
        <a:prstGeom prst="flowChartConnector">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108857</xdr:colOff>
      <xdr:row>63</xdr:row>
      <xdr:rowOff>40821</xdr:rowOff>
    </xdr:from>
    <xdr:to>
      <xdr:col>0</xdr:col>
      <xdr:colOff>326571</xdr:colOff>
      <xdr:row>63</xdr:row>
      <xdr:rowOff>244928</xdr:rowOff>
    </xdr:to>
    <xdr:sp macro="" textlink="">
      <xdr:nvSpPr>
        <xdr:cNvPr id="5" name="Stroomdiagram: Verbindingslijn 4">
          <a:extLst>
            <a:ext uri="{FF2B5EF4-FFF2-40B4-BE49-F238E27FC236}">
              <a16:creationId xmlns:a16="http://schemas.microsoft.com/office/drawing/2014/main" id="{7C207F6B-CA21-4C9E-8E35-93CF7D39ADA8}"/>
            </a:ext>
          </a:extLst>
        </xdr:cNvPr>
        <xdr:cNvSpPr/>
      </xdr:nvSpPr>
      <xdr:spPr>
        <a:xfrm>
          <a:off x="108857" y="15452271"/>
          <a:ext cx="217714" cy="204107"/>
        </a:xfrm>
        <a:prstGeom prst="flowChartConnector">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122464</xdr:colOff>
      <xdr:row>81</xdr:row>
      <xdr:rowOff>40822</xdr:rowOff>
    </xdr:from>
    <xdr:to>
      <xdr:col>0</xdr:col>
      <xdr:colOff>340178</xdr:colOff>
      <xdr:row>81</xdr:row>
      <xdr:rowOff>244929</xdr:rowOff>
    </xdr:to>
    <xdr:sp macro="" textlink="">
      <xdr:nvSpPr>
        <xdr:cNvPr id="6" name="Stroomdiagram: Verbindingslijn 5">
          <a:extLst>
            <a:ext uri="{FF2B5EF4-FFF2-40B4-BE49-F238E27FC236}">
              <a16:creationId xmlns:a16="http://schemas.microsoft.com/office/drawing/2014/main" id="{1241B196-E44C-4DF4-BF77-B821B87C81DD}"/>
            </a:ext>
          </a:extLst>
        </xdr:cNvPr>
        <xdr:cNvSpPr/>
      </xdr:nvSpPr>
      <xdr:spPr>
        <a:xfrm>
          <a:off x="122464" y="20338597"/>
          <a:ext cx="217714" cy="204107"/>
        </a:xfrm>
        <a:prstGeom prst="flowChartConnector">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122464</xdr:colOff>
      <xdr:row>110</xdr:row>
      <xdr:rowOff>40822</xdr:rowOff>
    </xdr:from>
    <xdr:to>
      <xdr:col>0</xdr:col>
      <xdr:colOff>340178</xdr:colOff>
      <xdr:row>110</xdr:row>
      <xdr:rowOff>244929</xdr:rowOff>
    </xdr:to>
    <xdr:sp macro="" textlink="">
      <xdr:nvSpPr>
        <xdr:cNvPr id="7" name="Stroomdiagram: Verbindingslijn 6">
          <a:extLst>
            <a:ext uri="{FF2B5EF4-FFF2-40B4-BE49-F238E27FC236}">
              <a16:creationId xmlns:a16="http://schemas.microsoft.com/office/drawing/2014/main" id="{CFC22246-DE01-4EAE-AC93-BE5B8A75E9F0}"/>
            </a:ext>
          </a:extLst>
        </xdr:cNvPr>
        <xdr:cNvSpPr/>
      </xdr:nvSpPr>
      <xdr:spPr>
        <a:xfrm>
          <a:off x="122464" y="29063497"/>
          <a:ext cx="217714" cy="204107"/>
        </a:xfrm>
        <a:prstGeom prst="flowChartConnector">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mailto:j.w.sakko@arlanta.nl" TargetMode="External"/><Relationship Id="rId7" Type="http://schemas.openxmlformats.org/officeDocument/2006/relationships/drawing" Target="../drawings/drawing1.xml"/><Relationship Id="rId2" Type="http://schemas.openxmlformats.org/officeDocument/2006/relationships/hyperlink" Target="mailto:j.w.sakko@arlanta.nl" TargetMode="External"/><Relationship Id="rId1" Type="http://schemas.openxmlformats.org/officeDocument/2006/relationships/hyperlink" Target="mailto:ehdokkum@arlanta.nl" TargetMode="External"/><Relationship Id="rId6" Type="http://schemas.openxmlformats.org/officeDocument/2006/relationships/printerSettings" Target="../printerSettings/printerSettings5.bin"/><Relationship Id="rId5" Type="http://schemas.openxmlformats.org/officeDocument/2006/relationships/hyperlink" Target="mailto:j.w.sakko@arlanta.nl" TargetMode="External"/><Relationship Id="rId4" Type="http://schemas.openxmlformats.org/officeDocument/2006/relationships/hyperlink" Target="mailto:j.w.sakko@arlanta.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E1D6E-71E8-4471-902C-95EAD4B1F795}">
  <dimension ref="A1:Z63"/>
  <sheetViews>
    <sheetView topLeftCell="I17" zoomScale="85" zoomScaleNormal="85" workbookViewId="0">
      <selection activeCell="M44" sqref="M44"/>
    </sheetView>
  </sheetViews>
  <sheetFormatPr defaultColWidth="8.7109375" defaultRowHeight="15" x14ac:dyDescent="0.25"/>
  <cols>
    <col min="1" max="1" width="1.7109375" customWidth="1"/>
    <col min="2" max="2" width="4.7109375" customWidth="1"/>
    <col min="3" max="3" width="34.7109375" customWidth="1"/>
    <col min="4" max="4" width="12.7109375" customWidth="1"/>
    <col min="5" max="5" width="9.7109375" customWidth="1"/>
    <col min="6" max="6" width="23.42578125" customWidth="1"/>
    <col min="7" max="7" width="9.7109375" hidden="1" customWidth="1"/>
    <col min="8" max="8" width="10.7109375" customWidth="1"/>
    <col min="9" max="9" width="14.7109375" customWidth="1"/>
    <col min="10" max="10" width="26.7109375" customWidth="1"/>
    <col min="11" max="11" width="1.7109375" customWidth="1"/>
    <col min="13" max="13" width="44.42578125" customWidth="1"/>
    <col min="14" max="14" width="11.28515625" customWidth="1"/>
    <col min="15" max="15" width="21.5703125" style="2" customWidth="1"/>
    <col min="16" max="17" width="13.7109375" style="2" customWidth="1"/>
    <col min="18" max="18" width="20.7109375" style="102" customWidth="1"/>
    <col min="19" max="20" width="20.7109375" style="102" hidden="1" customWidth="1"/>
    <col min="21" max="21" width="3.28515625" style="102" customWidth="1"/>
    <col min="22" max="22" width="67.7109375" style="102" customWidth="1"/>
    <col min="23" max="23" width="13.7109375" style="103" customWidth="1"/>
    <col min="24" max="24" width="13.7109375" style="104" customWidth="1"/>
    <col min="25" max="25" width="20.7109375" style="104" customWidth="1"/>
    <col min="26" max="26" width="14.28515625" customWidth="1"/>
  </cols>
  <sheetData>
    <row r="1" spans="1:26" ht="16.5" thickTop="1" x14ac:dyDescent="0.3">
      <c r="A1" s="97"/>
      <c r="B1" s="98" t="s">
        <v>435</v>
      </c>
      <c r="C1" s="98"/>
      <c r="D1" s="98"/>
      <c r="E1" s="98"/>
      <c r="F1" s="98"/>
      <c r="G1" s="98"/>
      <c r="H1" s="99"/>
      <c r="I1" s="98"/>
      <c r="J1" s="98"/>
      <c r="K1" s="100"/>
      <c r="L1" s="101"/>
    </row>
    <row r="2" spans="1:26" ht="15.75" x14ac:dyDescent="0.3">
      <c r="A2" s="105"/>
      <c r="B2" s="106"/>
      <c r="C2" s="106" t="s">
        <v>0</v>
      </c>
      <c r="D2" s="101"/>
      <c r="E2" s="101"/>
      <c r="F2" s="107"/>
      <c r="G2" s="101"/>
      <c r="H2" s="108"/>
      <c r="I2" s="101"/>
      <c r="J2" s="101"/>
      <c r="K2" s="109"/>
      <c r="L2" s="106"/>
    </row>
    <row r="3" spans="1:26" ht="15.75" x14ac:dyDescent="0.3">
      <c r="A3" s="110"/>
      <c r="B3" s="101"/>
      <c r="C3" s="101"/>
      <c r="D3" s="101"/>
      <c r="E3" s="101"/>
      <c r="F3" s="101"/>
      <c r="G3" s="101"/>
      <c r="H3" s="101"/>
      <c r="I3" s="101"/>
      <c r="J3" s="101"/>
      <c r="K3" s="111"/>
      <c r="L3" s="101"/>
    </row>
    <row r="4" spans="1:26" ht="15.75" x14ac:dyDescent="0.3">
      <c r="A4" s="105"/>
      <c r="B4" s="106"/>
      <c r="C4" s="106" t="s">
        <v>1</v>
      </c>
      <c r="D4" s="255" t="s">
        <v>413</v>
      </c>
      <c r="E4" s="255"/>
      <c r="F4" s="255"/>
      <c r="G4" s="101"/>
      <c r="H4" s="101"/>
      <c r="I4" s="101"/>
      <c r="J4" s="101"/>
      <c r="K4" s="109"/>
      <c r="L4" s="106"/>
    </row>
    <row r="5" spans="1:26" ht="15.75" x14ac:dyDescent="0.3">
      <c r="A5" s="105"/>
      <c r="B5" s="106"/>
      <c r="C5" s="106" t="s">
        <v>2</v>
      </c>
      <c r="D5" s="255" t="s">
        <v>414</v>
      </c>
      <c r="E5" s="255"/>
      <c r="F5" s="255"/>
      <c r="G5" s="101"/>
      <c r="H5" s="101"/>
      <c r="I5" s="101"/>
      <c r="J5" s="101"/>
      <c r="K5" s="109"/>
      <c r="L5" s="106"/>
    </row>
    <row r="6" spans="1:26" ht="15.75" x14ac:dyDescent="0.3">
      <c r="A6" s="105"/>
      <c r="B6" s="106"/>
      <c r="C6" s="106" t="s">
        <v>3</v>
      </c>
      <c r="D6" s="255" t="s">
        <v>415</v>
      </c>
      <c r="E6" s="255"/>
      <c r="F6" s="255"/>
      <c r="G6" s="101"/>
      <c r="H6" s="101"/>
      <c r="I6" s="101"/>
      <c r="J6" s="101"/>
      <c r="K6" s="109"/>
      <c r="L6" s="106"/>
    </row>
    <row r="7" spans="1:26" ht="15.75" x14ac:dyDescent="0.3">
      <c r="A7" s="105"/>
      <c r="B7" s="106"/>
      <c r="C7" s="101"/>
      <c r="D7" s="101"/>
      <c r="E7" s="101"/>
      <c r="F7" s="101"/>
      <c r="G7" s="101"/>
      <c r="H7" s="101"/>
      <c r="I7" s="101"/>
      <c r="J7" s="101"/>
      <c r="K7" s="109"/>
      <c r="L7" s="106"/>
    </row>
    <row r="8" spans="1:26" ht="15.75" x14ac:dyDescent="0.3">
      <c r="A8" s="105"/>
      <c r="B8" s="106"/>
      <c r="C8" s="106" t="s">
        <v>4</v>
      </c>
      <c r="D8" s="112">
        <v>1</v>
      </c>
      <c r="E8" s="101"/>
      <c r="F8" s="101"/>
      <c r="G8" s="101"/>
      <c r="H8" s="101"/>
      <c r="I8" s="101"/>
      <c r="J8" s="101"/>
      <c r="K8" s="109"/>
      <c r="L8" s="106"/>
    </row>
    <row r="9" spans="1:26" ht="16.5" thickBot="1" x14ac:dyDescent="0.35">
      <c r="A9" s="110"/>
      <c r="B9" s="101"/>
      <c r="C9" s="101"/>
      <c r="D9" s="101"/>
      <c r="E9" s="101"/>
      <c r="F9" s="101"/>
      <c r="G9" s="101"/>
      <c r="H9" s="108"/>
      <c r="I9" s="101"/>
      <c r="J9" s="101"/>
      <c r="K9" s="111"/>
      <c r="L9" s="101"/>
      <c r="M9" s="250" t="s">
        <v>5</v>
      </c>
      <c r="N9" s="250"/>
      <c r="O9" s="250"/>
      <c r="P9" s="250"/>
      <c r="Q9" s="250"/>
      <c r="R9" s="250"/>
      <c r="S9" s="216"/>
      <c r="T9" s="216"/>
      <c r="U9" s="216"/>
      <c r="V9" s="251" t="s">
        <v>6</v>
      </c>
      <c r="W9" s="251"/>
      <c r="X9" s="251"/>
      <c r="Y9" s="251"/>
      <c r="Z9" s="251"/>
    </row>
    <row r="10" spans="1:26" ht="16.5" thickBot="1" x14ac:dyDescent="0.35">
      <c r="A10" s="113"/>
      <c r="B10" s="114" t="s">
        <v>7</v>
      </c>
      <c r="C10" s="114" t="s">
        <v>8</v>
      </c>
      <c r="D10" s="114" t="s">
        <v>9</v>
      </c>
      <c r="E10" s="114" t="s">
        <v>10</v>
      </c>
      <c r="F10" s="114" t="s">
        <v>11</v>
      </c>
      <c r="G10" s="114" t="s">
        <v>12</v>
      </c>
      <c r="H10" s="115" t="s">
        <v>13</v>
      </c>
      <c r="I10" s="114" t="s">
        <v>14</v>
      </c>
      <c r="J10" s="114" t="s">
        <v>15</v>
      </c>
      <c r="K10" s="116"/>
      <c r="L10" s="117"/>
      <c r="M10" s="5" t="s">
        <v>16</v>
      </c>
      <c r="N10" s="5" t="s">
        <v>17</v>
      </c>
      <c r="O10" s="118" t="s">
        <v>18</v>
      </c>
      <c r="P10" s="118" t="s">
        <v>19</v>
      </c>
      <c r="Q10" s="118" t="s">
        <v>20</v>
      </c>
      <c r="R10" s="119" t="s">
        <v>21</v>
      </c>
      <c r="S10" s="119" t="s">
        <v>22</v>
      </c>
      <c r="T10" s="119" t="s">
        <v>23</v>
      </c>
      <c r="U10" s="119"/>
      <c r="V10" s="120" t="s">
        <v>24</v>
      </c>
      <c r="W10" s="121" t="s">
        <v>25</v>
      </c>
      <c r="X10" s="122" t="s">
        <v>20</v>
      </c>
      <c r="Y10" s="122" t="s">
        <v>21</v>
      </c>
      <c r="Z10" s="123"/>
    </row>
    <row r="11" spans="1:26" ht="16.5" thickBot="1" x14ac:dyDescent="0.35">
      <c r="A11" s="110"/>
      <c r="B11" s="124">
        <v>1</v>
      </c>
      <c r="C11" s="125" t="s">
        <v>413</v>
      </c>
      <c r="D11" s="126" t="s">
        <v>416</v>
      </c>
      <c r="E11" s="127">
        <v>1</v>
      </c>
      <c r="F11" s="126" t="s">
        <v>417</v>
      </c>
      <c r="G11" s="127"/>
      <c r="H11" s="128">
        <v>83</v>
      </c>
      <c r="I11" s="129" t="s">
        <v>418</v>
      </c>
      <c r="J11" s="130"/>
      <c r="K11" s="111"/>
      <c r="L11" s="101"/>
      <c r="M11" t="s">
        <v>94</v>
      </c>
      <c r="O11" s="2">
        <f>HLOOKUP(M11,Werkprogramma!$A$1:$BQ$61,57,FALSE)</f>
        <v>383</v>
      </c>
      <c r="P11" s="2">
        <f>HLOOKUP(M11,Werkprogramma!$A$1:$BQ$61,3,FALSE)</f>
        <v>200</v>
      </c>
      <c r="Q11" s="131">
        <f>Werkprogramma!$B$67</f>
        <v>36.5</v>
      </c>
      <c r="R11" s="102">
        <f>((H11*P11)/O11)*Q11</f>
        <v>1581.9843342036554</v>
      </c>
      <c r="S11" s="102">
        <f>H11*P11</f>
        <v>16600</v>
      </c>
      <c r="T11" s="102">
        <f>R11/Q11</f>
        <v>43.342036553524807</v>
      </c>
      <c r="U11" s="248"/>
      <c r="V11" s="102" t="s">
        <v>237</v>
      </c>
      <c r="W11" s="103">
        <v>0</v>
      </c>
      <c r="X11" s="104">
        <f>VLOOKUP(V11,Werkprogramma!$A$59:$B$65,2,FALSE)</f>
        <v>1.5</v>
      </c>
      <c r="Y11" s="104">
        <f>H11*W11*X11</f>
        <v>0</v>
      </c>
    </row>
    <row r="12" spans="1:26" ht="16.5" thickBot="1" x14ac:dyDescent="0.35">
      <c r="A12" s="110"/>
      <c r="B12" s="124">
        <v>1</v>
      </c>
      <c r="C12" s="125" t="s">
        <v>413</v>
      </c>
      <c r="D12" s="126" t="s">
        <v>416</v>
      </c>
      <c r="E12" s="133">
        <v>2</v>
      </c>
      <c r="F12" s="132" t="s">
        <v>419</v>
      </c>
      <c r="G12" s="133"/>
      <c r="H12" s="134">
        <v>70</v>
      </c>
      <c r="I12" s="135" t="s">
        <v>421</v>
      </c>
      <c r="J12" s="136"/>
      <c r="K12" s="111"/>
      <c r="L12" s="101"/>
      <c r="M12" t="s">
        <v>28</v>
      </c>
      <c r="O12" s="2">
        <f>HLOOKUP(M12,Werkprogramma!$A$1:$BQ$61,57,FALSE)</f>
        <v>357</v>
      </c>
      <c r="P12" s="2">
        <f>HLOOKUP(M12,Werkprogramma!$A$1:$BQ$61,3,FALSE)</f>
        <v>200</v>
      </c>
      <c r="Q12" s="131">
        <f>Werkprogramma!$B$67</f>
        <v>36.5</v>
      </c>
      <c r="R12" s="102">
        <f t="shared" ref="R12:R48" si="0">((H12*P12)/O12)*Q12</f>
        <v>1431.372549019608</v>
      </c>
      <c r="S12" s="102">
        <f t="shared" ref="S12:S48" si="1">H12*P12</f>
        <v>14000</v>
      </c>
      <c r="T12" s="102">
        <f t="shared" ref="T12:T48" si="2">R12/Q12</f>
        <v>39.215686274509807</v>
      </c>
      <c r="U12" s="248"/>
      <c r="V12" s="102" t="s">
        <v>235</v>
      </c>
      <c r="W12" s="103">
        <v>0</v>
      </c>
      <c r="X12" s="104">
        <f>VLOOKUP(V12,Werkprogramma!$A$59:$B$65,2,FALSE)</f>
        <v>3.5</v>
      </c>
      <c r="Y12" s="104">
        <f t="shared" ref="Y12:Y48" si="3">H12*W12*X12</f>
        <v>0</v>
      </c>
    </row>
    <row r="13" spans="1:26" ht="16.5" thickBot="1" x14ac:dyDescent="0.35">
      <c r="A13" s="110"/>
      <c r="B13" s="124">
        <v>1</v>
      </c>
      <c r="C13" s="125" t="s">
        <v>413</v>
      </c>
      <c r="D13" s="126" t="s">
        <v>416</v>
      </c>
      <c r="E13" s="133">
        <v>3</v>
      </c>
      <c r="F13" s="132" t="s">
        <v>419</v>
      </c>
      <c r="G13" s="133"/>
      <c r="H13" s="134">
        <v>70</v>
      </c>
      <c r="I13" s="135" t="s">
        <v>421</v>
      </c>
      <c r="J13" s="136"/>
      <c r="K13" s="111"/>
      <c r="L13" s="101"/>
      <c r="M13" t="s">
        <v>28</v>
      </c>
      <c r="O13" s="2">
        <f>HLOOKUP(M13,Werkprogramma!$A$1:$BQ$61,57,FALSE)</f>
        <v>357</v>
      </c>
      <c r="P13" s="2">
        <f>HLOOKUP(M13,Werkprogramma!$A$1:$BQ$61,3,FALSE)</f>
        <v>200</v>
      </c>
      <c r="Q13" s="131">
        <f>Werkprogramma!$B$67</f>
        <v>36.5</v>
      </c>
      <c r="R13" s="102">
        <f t="shared" si="0"/>
        <v>1431.372549019608</v>
      </c>
      <c r="S13" s="102">
        <f t="shared" si="1"/>
        <v>14000</v>
      </c>
      <c r="T13" s="102">
        <f t="shared" si="2"/>
        <v>39.215686274509807</v>
      </c>
      <c r="U13" s="248"/>
      <c r="V13" s="102" t="s">
        <v>235</v>
      </c>
      <c r="W13" s="103">
        <v>0</v>
      </c>
      <c r="X13" s="104">
        <f>VLOOKUP(V13,Werkprogramma!$A$59:$B$65,2,FALSE)</f>
        <v>3.5</v>
      </c>
      <c r="Y13" s="104">
        <f t="shared" si="3"/>
        <v>0</v>
      </c>
    </row>
    <row r="14" spans="1:26" ht="16.5" thickBot="1" x14ac:dyDescent="0.35">
      <c r="A14" s="110"/>
      <c r="B14" s="124">
        <v>1</v>
      </c>
      <c r="C14" s="125" t="s">
        <v>413</v>
      </c>
      <c r="D14" s="126" t="s">
        <v>416</v>
      </c>
      <c r="E14" s="133">
        <v>4</v>
      </c>
      <c r="F14" s="132" t="s">
        <v>419</v>
      </c>
      <c r="G14" s="133"/>
      <c r="H14" s="134">
        <v>70</v>
      </c>
      <c r="I14" s="135" t="s">
        <v>421</v>
      </c>
      <c r="J14" s="136"/>
      <c r="K14" s="111"/>
      <c r="L14" s="101"/>
      <c r="M14" t="s">
        <v>28</v>
      </c>
      <c r="O14" s="2">
        <f>HLOOKUP(M14,Werkprogramma!$A$1:$BQ$61,57,FALSE)</f>
        <v>357</v>
      </c>
      <c r="P14" s="2">
        <f>HLOOKUP(M14,Werkprogramma!$A$1:$BQ$61,3,FALSE)</f>
        <v>200</v>
      </c>
      <c r="Q14" s="131">
        <f>Werkprogramma!$B$67</f>
        <v>36.5</v>
      </c>
      <c r="R14" s="102">
        <f t="shared" si="0"/>
        <v>1431.372549019608</v>
      </c>
      <c r="S14" s="102">
        <f t="shared" si="1"/>
        <v>14000</v>
      </c>
      <c r="T14" s="102">
        <f t="shared" si="2"/>
        <v>39.215686274509807</v>
      </c>
      <c r="U14" s="248"/>
      <c r="V14" s="102" t="s">
        <v>235</v>
      </c>
      <c r="W14" s="103">
        <v>0</v>
      </c>
      <c r="X14" s="104">
        <f>VLOOKUP(V14,Werkprogramma!$A$59:$B$65,2,FALSE)</f>
        <v>3.5</v>
      </c>
      <c r="Y14" s="104">
        <f t="shared" si="3"/>
        <v>0</v>
      </c>
    </row>
    <row r="15" spans="1:26" ht="16.5" thickBot="1" x14ac:dyDescent="0.35">
      <c r="A15" s="110"/>
      <c r="B15" s="124">
        <v>1</v>
      </c>
      <c r="C15" s="125" t="s">
        <v>413</v>
      </c>
      <c r="D15" s="126" t="s">
        <v>416</v>
      </c>
      <c r="E15" s="133">
        <v>5</v>
      </c>
      <c r="F15" s="132" t="s">
        <v>420</v>
      </c>
      <c r="G15" s="133"/>
      <c r="H15" s="134">
        <v>81</v>
      </c>
      <c r="I15" s="135" t="s">
        <v>422</v>
      </c>
      <c r="J15" s="136"/>
      <c r="K15" s="111"/>
      <c r="L15" s="101"/>
      <c r="M15" t="s">
        <v>26</v>
      </c>
      <c r="O15" s="2">
        <f>HLOOKUP(M15,Werkprogramma!$A$1:$BQ$61,57,FALSE)</f>
        <v>579</v>
      </c>
      <c r="P15" s="2">
        <f>HLOOKUP(M15,Werkprogramma!$A$1:$BQ$61,3,FALSE)</f>
        <v>200</v>
      </c>
      <c r="Q15" s="131">
        <f>Werkprogramma!$B$67</f>
        <v>36.5</v>
      </c>
      <c r="R15" s="102">
        <f t="shared" si="0"/>
        <v>1021.2435233160621</v>
      </c>
      <c r="S15" s="102">
        <f t="shared" si="1"/>
        <v>16200</v>
      </c>
      <c r="T15" s="102">
        <f t="shared" si="2"/>
        <v>27.979274611398964</v>
      </c>
      <c r="U15" s="248"/>
      <c r="V15" s="102" t="s">
        <v>233</v>
      </c>
      <c r="W15" s="103">
        <v>0.5</v>
      </c>
      <c r="X15" s="104">
        <f>VLOOKUP(V15,Werkprogramma!$A$59:$B$65,2,FALSE)</f>
        <v>3.75</v>
      </c>
      <c r="Y15" s="104">
        <f t="shared" si="3"/>
        <v>151.875</v>
      </c>
    </row>
    <row r="16" spans="1:26" ht="16.5" thickBot="1" x14ac:dyDescent="0.35">
      <c r="A16" s="110"/>
      <c r="B16" s="124">
        <v>1</v>
      </c>
      <c r="C16" s="125" t="s">
        <v>413</v>
      </c>
      <c r="D16" s="126" t="s">
        <v>416</v>
      </c>
      <c r="E16" s="133">
        <v>6</v>
      </c>
      <c r="F16" s="132" t="s">
        <v>419</v>
      </c>
      <c r="G16" s="133"/>
      <c r="H16" s="134">
        <v>70</v>
      </c>
      <c r="I16" s="135" t="s">
        <v>421</v>
      </c>
      <c r="J16" s="136"/>
      <c r="K16" s="111"/>
      <c r="L16" s="101"/>
      <c r="M16" t="s">
        <v>28</v>
      </c>
      <c r="O16" s="2">
        <f>HLOOKUP(M16,Werkprogramma!$A$1:$BQ$61,57,FALSE)</f>
        <v>357</v>
      </c>
      <c r="P16" s="2">
        <f>HLOOKUP(M16,Werkprogramma!$A$1:$BQ$61,3,FALSE)</f>
        <v>200</v>
      </c>
      <c r="Q16" s="131">
        <f>Werkprogramma!$B$67</f>
        <v>36.5</v>
      </c>
      <c r="R16" s="102">
        <f t="shared" si="0"/>
        <v>1431.372549019608</v>
      </c>
      <c r="S16" s="102">
        <f t="shared" si="1"/>
        <v>14000</v>
      </c>
      <c r="T16" s="102">
        <f t="shared" si="2"/>
        <v>39.215686274509807</v>
      </c>
      <c r="U16" s="248"/>
      <c r="V16" s="102" t="s">
        <v>235</v>
      </c>
      <c r="W16" s="103">
        <v>0</v>
      </c>
      <c r="X16" s="104">
        <f>VLOOKUP(V16,Werkprogramma!$A$59:$B$65,2,FALSE)</f>
        <v>3.5</v>
      </c>
      <c r="Y16" s="104">
        <f t="shared" si="3"/>
        <v>0</v>
      </c>
    </row>
    <row r="17" spans="1:25" ht="16.5" thickBot="1" x14ac:dyDescent="0.35">
      <c r="A17" s="110"/>
      <c r="B17" s="124">
        <v>1</v>
      </c>
      <c r="C17" s="125" t="s">
        <v>413</v>
      </c>
      <c r="D17" s="126" t="s">
        <v>416</v>
      </c>
      <c r="E17" s="133">
        <v>7</v>
      </c>
      <c r="F17" s="132" t="s">
        <v>419</v>
      </c>
      <c r="G17" s="133"/>
      <c r="H17" s="134">
        <v>70</v>
      </c>
      <c r="I17" s="135" t="s">
        <v>421</v>
      </c>
      <c r="J17" s="136"/>
      <c r="K17" s="111"/>
      <c r="L17" s="101"/>
      <c r="M17" t="s">
        <v>28</v>
      </c>
      <c r="O17" s="2">
        <f>HLOOKUP(M17,Werkprogramma!$A$1:$BQ$61,57,FALSE)</f>
        <v>357</v>
      </c>
      <c r="P17" s="2">
        <f>HLOOKUP(M17,Werkprogramma!$A$1:$BQ$61,3,FALSE)</f>
        <v>200</v>
      </c>
      <c r="Q17" s="131">
        <f>Werkprogramma!$B$67</f>
        <v>36.5</v>
      </c>
      <c r="R17" s="102">
        <f t="shared" si="0"/>
        <v>1431.372549019608</v>
      </c>
      <c r="S17" s="102">
        <f t="shared" si="1"/>
        <v>14000</v>
      </c>
      <c r="T17" s="102">
        <f t="shared" si="2"/>
        <v>39.215686274509807</v>
      </c>
      <c r="U17" s="248"/>
      <c r="V17" s="102" t="s">
        <v>235</v>
      </c>
      <c r="W17" s="103">
        <v>0</v>
      </c>
      <c r="X17" s="104">
        <f>VLOOKUP(V17,Werkprogramma!$A$59:$B$65,2,FALSE)</f>
        <v>3.5</v>
      </c>
      <c r="Y17" s="104">
        <f t="shared" si="3"/>
        <v>0</v>
      </c>
    </row>
    <row r="18" spans="1:25" ht="16.5" thickBot="1" x14ac:dyDescent="0.35">
      <c r="A18" s="110"/>
      <c r="B18" s="124">
        <v>1</v>
      </c>
      <c r="C18" s="125" t="s">
        <v>413</v>
      </c>
      <c r="D18" s="126" t="s">
        <v>416</v>
      </c>
      <c r="E18" s="127">
        <v>8</v>
      </c>
      <c r="F18" s="132" t="s">
        <v>419</v>
      </c>
      <c r="G18" s="133"/>
      <c r="H18" s="134">
        <v>70</v>
      </c>
      <c r="I18" s="135" t="s">
        <v>421</v>
      </c>
      <c r="J18" s="136"/>
      <c r="K18" s="111"/>
      <c r="L18" s="101"/>
      <c r="M18" t="s">
        <v>28</v>
      </c>
      <c r="O18" s="2">
        <f>HLOOKUP(M18,Werkprogramma!$A$1:$BQ$61,57,FALSE)</f>
        <v>357</v>
      </c>
      <c r="P18" s="2">
        <f>HLOOKUP(M18,Werkprogramma!$A$1:$BQ$61,3,FALSE)</f>
        <v>200</v>
      </c>
      <c r="Q18" s="131">
        <f>Werkprogramma!$B$67</f>
        <v>36.5</v>
      </c>
      <c r="R18" s="102">
        <f t="shared" si="0"/>
        <v>1431.372549019608</v>
      </c>
      <c r="S18" s="102">
        <f t="shared" si="1"/>
        <v>14000</v>
      </c>
      <c r="T18" s="102">
        <f t="shared" si="2"/>
        <v>39.215686274509807</v>
      </c>
      <c r="U18" s="248"/>
      <c r="V18" s="102" t="s">
        <v>235</v>
      </c>
      <c r="W18" s="103">
        <v>0</v>
      </c>
      <c r="X18" s="104">
        <f>VLOOKUP(V18,Werkprogramma!$A$59:$B$65,2,FALSE)</f>
        <v>3.5</v>
      </c>
      <c r="Y18" s="104">
        <f t="shared" si="3"/>
        <v>0</v>
      </c>
    </row>
    <row r="19" spans="1:25" ht="16.5" thickBot="1" x14ac:dyDescent="0.35">
      <c r="A19" s="110"/>
      <c r="B19" s="124">
        <v>1</v>
      </c>
      <c r="C19" s="125" t="s">
        <v>413</v>
      </c>
      <c r="D19" s="126" t="s">
        <v>416</v>
      </c>
      <c r="E19" s="133">
        <v>9</v>
      </c>
      <c r="F19" s="132" t="s">
        <v>419</v>
      </c>
      <c r="G19" s="133"/>
      <c r="H19" s="134">
        <v>70</v>
      </c>
      <c r="I19" s="135" t="s">
        <v>421</v>
      </c>
      <c r="J19" s="136"/>
      <c r="K19" s="111"/>
      <c r="L19" s="101"/>
      <c r="M19" t="s">
        <v>28</v>
      </c>
      <c r="O19" s="2">
        <f>HLOOKUP(M19,Werkprogramma!$A$1:$BQ$61,57,FALSE)</f>
        <v>357</v>
      </c>
      <c r="P19" s="2">
        <f>HLOOKUP(M19,Werkprogramma!$A$1:$BQ$61,3,FALSE)</f>
        <v>200</v>
      </c>
      <c r="Q19" s="131">
        <f>Werkprogramma!$B$67</f>
        <v>36.5</v>
      </c>
      <c r="R19" s="102">
        <f t="shared" si="0"/>
        <v>1431.372549019608</v>
      </c>
      <c r="S19" s="102">
        <f t="shared" si="1"/>
        <v>14000</v>
      </c>
      <c r="T19" s="102">
        <f t="shared" si="2"/>
        <v>39.215686274509807</v>
      </c>
      <c r="U19" s="248"/>
      <c r="V19" s="102" t="s">
        <v>235</v>
      </c>
      <c r="W19" s="103">
        <v>0</v>
      </c>
      <c r="X19" s="104">
        <f>VLOOKUP(V19,Werkprogramma!$A$59:$B$65,2,FALSE)</f>
        <v>3.5</v>
      </c>
      <c r="Y19" s="104">
        <f t="shared" si="3"/>
        <v>0</v>
      </c>
    </row>
    <row r="20" spans="1:25" ht="16.5" thickBot="1" x14ac:dyDescent="0.35">
      <c r="A20" s="110"/>
      <c r="B20" s="124">
        <v>1</v>
      </c>
      <c r="C20" s="125" t="s">
        <v>413</v>
      </c>
      <c r="D20" s="126" t="s">
        <v>416</v>
      </c>
      <c r="E20" s="133">
        <v>10</v>
      </c>
      <c r="F20" s="132" t="s">
        <v>420</v>
      </c>
      <c r="G20" s="133"/>
      <c r="H20" s="134">
        <v>80</v>
      </c>
      <c r="I20" s="135" t="s">
        <v>422</v>
      </c>
      <c r="J20" s="136"/>
      <c r="K20" s="111"/>
      <c r="L20" s="101"/>
      <c r="M20" t="s">
        <v>26</v>
      </c>
      <c r="O20" s="2">
        <f>HLOOKUP(M20,Werkprogramma!$A$1:$BQ$61,57,FALSE)</f>
        <v>579</v>
      </c>
      <c r="P20" s="2">
        <f>HLOOKUP(M20,Werkprogramma!$A$1:$BQ$61,3,FALSE)</f>
        <v>200</v>
      </c>
      <c r="Q20" s="131">
        <f>Werkprogramma!$B$67</f>
        <v>36.5</v>
      </c>
      <c r="R20" s="102">
        <f t="shared" si="0"/>
        <v>1008.6355785837651</v>
      </c>
      <c r="S20" s="102">
        <f t="shared" si="1"/>
        <v>16000</v>
      </c>
      <c r="T20" s="102">
        <f t="shared" si="2"/>
        <v>27.633851468048359</v>
      </c>
      <c r="U20" s="248"/>
      <c r="V20" s="102" t="s">
        <v>233</v>
      </c>
      <c r="W20" s="103">
        <v>0.5</v>
      </c>
      <c r="X20" s="104">
        <f>VLOOKUP(V20,Werkprogramma!$A$59:$B$65,2,FALSE)</f>
        <v>3.75</v>
      </c>
      <c r="Y20" s="104">
        <f t="shared" si="3"/>
        <v>150</v>
      </c>
    </row>
    <row r="21" spans="1:25" ht="16.5" thickBot="1" x14ac:dyDescent="0.35">
      <c r="A21" s="110"/>
      <c r="B21" s="124">
        <v>1</v>
      </c>
      <c r="C21" s="125" t="s">
        <v>413</v>
      </c>
      <c r="D21" s="126" t="s">
        <v>416</v>
      </c>
      <c r="E21" s="133">
        <v>11</v>
      </c>
      <c r="F21" s="132" t="s">
        <v>423</v>
      </c>
      <c r="G21" s="133"/>
      <c r="H21" s="134">
        <v>10</v>
      </c>
      <c r="I21" s="135" t="s">
        <v>424</v>
      </c>
      <c r="J21" s="136"/>
      <c r="K21" s="111"/>
      <c r="L21" s="101"/>
      <c r="M21" t="s">
        <v>108</v>
      </c>
      <c r="O21" s="2">
        <f>HLOOKUP(M21,Werkprogramma!$A$1:$BQ$61,57,FALSE)</f>
        <v>72</v>
      </c>
      <c r="P21" s="2">
        <f>HLOOKUP(M21,Werkprogramma!$A$1:$BQ$61,3,FALSE)</f>
        <v>200</v>
      </c>
      <c r="Q21" s="131">
        <f>Werkprogramma!$B$67</f>
        <v>36.5</v>
      </c>
      <c r="R21" s="102">
        <f t="shared" si="0"/>
        <v>1013.8888888888889</v>
      </c>
      <c r="S21" s="102">
        <f t="shared" si="1"/>
        <v>2000</v>
      </c>
      <c r="T21" s="102">
        <f t="shared" si="2"/>
        <v>27.777777777777779</v>
      </c>
      <c r="U21" s="248"/>
      <c r="V21" s="102" t="s">
        <v>237</v>
      </c>
      <c r="W21" s="103">
        <v>0.5</v>
      </c>
      <c r="X21" s="104">
        <f>VLOOKUP(V21,Werkprogramma!$A$59:$B$65,2,FALSE)</f>
        <v>1.5</v>
      </c>
      <c r="Y21" s="104">
        <f t="shared" si="3"/>
        <v>7.5</v>
      </c>
    </row>
    <row r="22" spans="1:25" ht="16.5" thickBot="1" x14ac:dyDescent="0.35">
      <c r="A22" s="110"/>
      <c r="B22" s="124">
        <v>1</v>
      </c>
      <c r="C22" s="125" t="s">
        <v>413</v>
      </c>
      <c r="D22" s="126" t="s">
        <v>416</v>
      </c>
      <c r="E22" s="133">
        <v>12</v>
      </c>
      <c r="F22" s="132" t="s">
        <v>425</v>
      </c>
      <c r="G22" s="133"/>
      <c r="H22" s="134">
        <v>4</v>
      </c>
      <c r="I22" s="135" t="s">
        <v>421</v>
      </c>
      <c r="J22" s="136"/>
      <c r="K22" s="111"/>
      <c r="L22" s="101"/>
      <c r="M22" t="s">
        <v>67</v>
      </c>
      <c r="O22" s="2">
        <f>HLOOKUP(M22,Werkprogramma!$A$1:$BQ$61,57,FALSE)</f>
        <v>292</v>
      </c>
      <c r="P22" s="2">
        <f>HLOOKUP(M22,Werkprogramma!$A$1:$BQ$61,3,FALSE)</f>
        <v>200</v>
      </c>
      <c r="Q22" s="131">
        <f>Werkprogramma!$B$67</f>
        <v>36.5</v>
      </c>
      <c r="R22" s="102">
        <f t="shared" si="0"/>
        <v>100</v>
      </c>
      <c r="S22" s="102">
        <f t="shared" si="1"/>
        <v>800</v>
      </c>
      <c r="T22" s="102">
        <f t="shared" si="2"/>
        <v>2.7397260273972601</v>
      </c>
      <c r="U22" s="248"/>
      <c r="V22" s="102" t="s">
        <v>236</v>
      </c>
      <c r="W22" s="103">
        <v>0</v>
      </c>
      <c r="X22" s="104">
        <f>VLOOKUP(V22,Werkprogramma!$A$59:$B$65,2,FALSE)</f>
        <v>3</v>
      </c>
      <c r="Y22" s="104">
        <f t="shared" si="3"/>
        <v>0</v>
      </c>
    </row>
    <row r="23" spans="1:25" ht="16.5" thickBot="1" x14ac:dyDescent="0.35">
      <c r="A23" s="110"/>
      <c r="B23" s="124">
        <v>1</v>
      </c>
      <c r="C23" s="125" t="s">
        <v>413</v>
      </c>
      <c r="D23" s="126" t="s">
        <v>416</v>
      </c>
      <c r="E23" s="133">
        <v>13</v>
      </c>
      <c r="F23" s="132" t="s">
        <v>423</v>
      </c>
      <c r="G23" s="133"/>
      <c r="H23" s="134">
        <v>10</v>
      </c>
      <c r="I23" s="135" t="s">
        <v>424</v>
      </c>
      <c r="J23" s="136"/>
      <c r="K23" s="111"/>
      <c r="L23" s="101"/>
      <c r="M23" t="s">
        <v>108</v>
      </c>
      <c r="O23" s="2">
        <f>HLOOKUP(M23,Werkprogramma!$A$1:$BQ$61,57,FALSE)</f>
        <v>72</v>
      </c>
      <c r="P23" s="2">
        <f>HLOOKUP(M23,Werkprogramma!$A$1:$BQ$61,3,FALSE)</f>
        <v>200</v>
      </c>
      <c r="Q23" s="131">
        <f>Werkprogramma!$B$67</f>
        <v>36.5</v>
      </c>
      <c r="R23" s="102">
        <f t="shared" si="0"/>
        <v>1013.8888888888889</v>
      </c>
      <c r="S23" s="102">
        <f t="shared" si="1"/>
        <v>2000</v>
      </c>
      <c r="T23" s="102">
        <f t="shared" si="2"/>
        <v>27.777777777777779</v>
      </c>
      <c r="U23" s="248"/>
      <c r="V23" s="102" t="s">
        <v>237</v>
      </c>
      <c r="W23" s="103">
        <v>0</v>
      </c>
      <c r="X23" s="104">
        <f>VLOOKUP(V23,Werkprogramma!$A$59:$B$65,2,FALSE)</f>
        <v>1.5</v>
      </c>
      <c r="Y23" s="104">
        <f t="shared" si="3"/>
        <v>0</v>
      </c>
    </row>
    <row r="24" spans="1:25" ht="16.5" thickBot="1" x14ac:dyDescent="0.35">
      <c r="A24" s="110"/>
      <c r="B24" s="124">
        <v>1</v>
      </c>
      <c r="C24" s="125" t="s">
        <v>413</v>
      </c>
      <c r="D24" s="126" t="s">
        <v>416</v>
      </c>
      <c r="E24" s="133">
        <v>14</v>
      </c>
      <c r="F24" s="132" t="s">
        <v>426</v>
      </c>
      <c r="G24" s="133"/>
      <c r="H24" s="134">
        <v>27</v>
      </c>
      <c r="I24" s="135" t="s">
        <v>421</v>
      </c>
      <c r="J24" s="136"/>
      <c r="K24" s="111"/>
      <c r="L24" s="101"/>
      <c r="M24" t="s">
        <v>101</v>
      </c>
      <c r="O24" s="2">
        <f>HLOOKUP(M24,Werkprogramma!$A$1:$BQ$61,57,FALSE)</f>
        <v>325</v>
      </c>
      <c r="P24" s="2">
        <f>HLOOKUP(M24,Werkprogramma!$A$1:$BQ$61,3,FALSE)</f>
        <v>120</v>
      </c>
      <c r="Q24" s="131">
        <f>Werkprogramma!$B$67</f>
        <v>36.5</v>
      </c>
      <c r="R24" s="102">
        <f t="shared" si="0"/>
        <v>363.87692307692311</v>
      </c>
      <c r="S24" s="102">
        <f t="shared" si="1"/>
        <v>3240</v>
      </c>
      <c r="T24" s="102">
        <f t="shared" si="2"/>
        <v>9.9692307692307693</v>
      </c>
      <c r="U24" s="248"/>
      <c r="V24" s="102" t="s">
        <v>235</v>
      </c>
      <c r="W24" s="103">
        <v>0</v>
      </c>
      <c r="X24" s="104">
        <f>VLOOKUP(V24,Werkprogramma!$A$59:$B$65,2,FALSE)</f>
        <v>3.5</v>
      </c>
      <c r="Y24" s="104">
        <f t="shared" si="3"/>
        <v>0</v>
      </c>
    </row>
    <row r="25" spans="1:25" ht="16.5" thickBot="1" x14ac:dyDescent="0.35">
      <c r="A25" s="110"/>
      <c r="B25" s="124">
        <v>1</v>
      </c>
      <c r="C25" s="125" t="s">
        <v>413</v>
      </c>
      <c r="D25" s="126" t="s">
        <v>416</v>
      </c>
      <c r="E25" s="127">
        <v>15</v>
      </c>
      <c r="F25" s="132" t="s">
        <v>420</v>
      </c>
      <c r="G25" s="133"/>
      <c r="H25" s="134">
        <v>63</v>
      </c>
      <c r="I25" s="135" t="s">
        <v>422</v>
      </c>
      <c r="J25" s="136"/>
      <c r="K25" s="111"/>
      <c r="L25" s="101"/>
      <c r="M25" t="s">
        <v>26</v>
      </c>
      <c r="O25" s="2">
        <f>HLOOKUP(M25,Werkprogramma!$A$1:$BQ$61,57,FALSE)</f>
        <v>579</v>
      </c>
      <c r="P25" s="2">
        <f>HLOOKUP(M25,Werkprogramma!$A$1:$BQ$61,3,FALSE)</f>
        <v>200</v>
      </c>
      <c r="Q25" s="131">
        <f>Werkprogramma!$B$67</f>
        <v>36.5</v>
      </c>
      <c r="R25" s="102">
        <f t="shared" si="0"/>
        <v>794.30051813471505</v>
      </c>
      <c r="S25" s="102">
        <f t="shared" si="1"/>
        <v>12600</v>
      </c>
      <c r="T25" s="102">
        <f t="shared" si="2"/>
        <v>21.761658031088082</v>
      </c>
      <c r="U25" s="248"/>
      <c r="V25" s="102" t="s">
        <v>233</v>
      </c>
      <c r="W25" s="103">
        <v>0.5</v>
      </c>
      <c r="X25" s="104">
        <f>VLOOKUP(V25,Werkprogramma!$A$59:$B$65,2,FALSE)</f>
        <v>3.75</v>
      </c>
      <c r="Y25" s="104">
        <f t="shared" si="3"/>
        <v>118.125</v>
      </c>
    </row>
    <row r="26" spans="1:25" ht="16.5" thickBot="1" x14ac:dyDescent="0.35">
      <c r="A26" s="110"/>
      <c r="B26" s="124">
        <v>1</v>
      </c>
      <c r="C26" s="125" t="s">
        <v>413</v>
      </c>
      <c r="D26" s="126" t="s">
        <v>416</v>
      </c>
      <c r="E26" s="133">
        <v>16</v>
      </c>
      <c r="F26" s="132" t="s">
        <v>427</v>
      </c>
      <c r="G26" s="133"/>
      <c r="H26" s="134">
        <v>29</v>
      </c>
      <c r="I26" s="135" t="s">
        <v>421</v>
      </c>
      <c r="J26" s="136"/>
      <c r="K26" s="111"/>
      <c r="L26" s="101"/>
      <c r="M26" t="s">
        <v>101</v>
      </c>
      <c r="O26" s="2">
        <f>HLOOKUP(M26,Werkprogramma!$A$1:$BQ$61,57,FALSE)</f>
        <v>325</v>
      </c>
      <c r="P26" s="2">
        <f>HLOOKUP(M26,Werkprogramma!$A$1:$BQ$61,3,FALSE)</f>
        <v>120</v>
      </c>
      <c r="Q26" s="131">
        <f>Werkprogramma!$B$67</f>
        <v>36.5</v>
      </c>
      <c r="R26" s="102">
        <f t="shared" si="0"/>
        <v>390.83076923076919</v>
      </c>
      <c r="S26" s="102">
        <f t="shared" si="1"/>
        <v>3480</v>
      </c>
      <c r="T26" s="102">
        <f t="shared" si="2"/>
        <v>10.707692307692307</v>
      </c>
      <c r="U26" s="248"/>
      <c r="V26" s="102" t="s">
        <v>235</v>
      </c>
      <c r="W26" s="103">
        <v>0</v>
      </c>
      <c r="X26" s="104">
        <f>VLOOKUP(V26,Werkprogramma!$A$59:$B$65,2,FALSE)</f>
        <v>3.5</v>
      </c>
      <c r="Y26" s="104">
        <f t="shared" si="3"/>
        <v>0</v>
      </c>
    </row>
    <row r="27" spans="1:25" ht="16.5" thickBot="1" x14ac:dyDescent="0.35">
      <c r="A27" s="110"/>
      <c r="B27" s="124">
        <v>1</v>
      </c>
      <c r="C27" s="125" t="s">
        <v>413</v>
      </c>
      <c r="D27" s="126" t="s">
        <v>416</v>
      </c>
      <c r="E27" s="133">
        <v>17</v>
      </c>
      <c r="F27" s="132" t="s">
        <v>428</v>
      </c>
      <c r="G27" s="133"/>
      <c r="H27" s="134">
        <v>15</v>
      </c>
      <c r="I27" s="135" t="s">
        <v>422</v>
      </c>
      <c r="J27" s="136"/>
      <c r="K27" s="111"/>
      <c r="L27" s="101"/>
      <c r="M27" t="s">
        <v>101</v>
      </c>
      <c r="O27" s="2">
        <f>HLOOKUP(M27,Werkprogramma!$A$1:$BQ$61,57,FALSE)</f>
        <v>325</v>
      </c>
      <c r="P27" s="2">
        <f>HLOOKUP(M27,Werkprogramma!$A$1:$BQ$61,3,FALSE)</f>
        <v>120</v>
      </c>
      <c r="Q27" s="131">
        <f>Werkprogramma!$B$67</f>
        <v>36.5</v>
      </c>
      <c r="R27" s="102">
        <f t="shared" si="0"/>
        <v>202.15384615384616</v>
      </c>
      <c r="S27" s="102">
        <f t="shared" si="1"/>
        <v>1800</v>
      </c>
      <c r="T27" s="102">
        <f t="shared" si="2"/>
        <v>5.5384615384615383</v>
      </c>
      <c r="U27" s="248"/>
      <c r="V27" s="102" t="s">
        <v>233</v>
      </c>
      <c r="W27" s="103">
        <v>0.5</v>
      </c>
      <c r="X27" s="104">
        <f>VLOOKUP(V27,Werkprogramma!$A$59:$B$65,2,FALSE)</f>
        <v>3.75</v>
      </c>
      <c r="Y27" s="104">
        <f t="shared" si="3"/>
        <v>28.125</v>
      </c>
    </row>
    <row r="28" spans="1:25" ht="16.5" thickBot="1" x14ac:dyDescent="0.35">
      <c r="A28" s="110"/>
      <c r="B28" s="124">
        <v>1</v>
      </c>
      <c r="C28" s="125" t="s">
        <v>413</v>
      </c>
      <c r="D28" s="126" t="s">
        <v>416</v>
      </c>
      <c r="E28" s="133">
        <v>18</v>
      </c>
      <c r="F28" s="132" t="s">
        <v>428</v>
      </c>
      <c r="G28" s="133"/>
      <c r="H28" s="134">
        <v>20</v>
      </c>
      <c r="I28" s="135" t="s">
        <v>422</v>
      </c>
      <c r="J28" s="136"/>
      <c r="K28" s="111"/>
      <c r="L28" s="101"/>
      <c r="M28" t="s">
        <v>101</v>
      </c>
      <c r="O28" s="2">
        <f>HLOOKUP(M28,Werkprogramma!$A$1:$BQ$61,57,FALSE)</f>
        <v>325</v>
      </c>
      <c r="P28" s="2">
        <f>HLOOKUP(M28,Werkprogramma!$A$1:$BQ$61,3,FALSE)</f>
        <v>120</v>
      </c>
      <c r="Q28" s="131">
        <f>Werkprogramma!$B$67</f>
        <v>36.5</v>
      </c>
      <c r="R28" s="102">
        <f t="shared" si="0"/>
        <v>269.53846153846155</v>
      </c>
      <c r="S28" s="102">
        <f t="shared" si="1"/>
        <v>2400</v>
      </c>
      <c r="T28" s="102">
        <f t="shared" si="2"/>
        <v>7.384615384615385</v>
      </c>
      <c r="U28" s="248"/>
      <c r="V28" s="102" t="s">
        <v>233</v>
      </c>
      <c r="W28" s="103">
        <v>0.5</v>
      </c>
      <c r="X28" s="104">
        <f>VLOOKUP(V28,Werkprogramma!$A$59:$B$65,2,FALSE)</f>
        <v>3.75</v>
      </c>
      <c r="Y28" s="104">
        <f t="shared" si="3"/>
        <v>37.5</v>
      </c>
    </row>
    <row r="29" spans="1:25" ht="16.5" thickBot="1" x14ac:dyDescent="0.35">
      <c r="A29" s="110"/>
      <c r="B29" s="124">
        <v>1</v>
      </c>
      <c r="C29" s="125" t="s">
        <v>413</v>
      </c>
      <c r="D29" s="126" t="s">
        <v>416</v>
      </c>
      <c r="E29" s="133">
        <v>19</v>
      </c>
      <c r="F29" s="132" t="s">
        <v>429</v>
      </c>
      <c r="G29" s="133"/>
      <c r="H29" s="134">
        <v>3.5</v>
      </c>
      <c r="I29" s="135" t="s">
        <v>422</v>
      </c>
      <c r="J29" s="136"/>
      <c r="K29" s="111"/>
      <c r="L29" s="101"/>
      <c r="M29" t="s">
        <v>123</v>
      </c>
      <c r="O29" s="2">
        <f>HLOOKUP(M29,Werkprogramma!$A$1:$BQ$61,57,FALSE)</f>
        <v>393</v>
      </c>
      <c r="P29" s="2">
        <f>HLOOKUP(M29,Werkprogramma!$A$1:$BQ$61,3,FALSE)</f>
        <v>12</v>
      </c>
      <c r="Q29" s="131">
        <f>Werkprogramma!$B$67</f>
        <v>36.5</v>
      </c>
      <c r="R29" s="102">
        <f t="shared" si="0"/>
        <v>3.9007633587786259</v>
      </c>
      <c r="S29" s="102">
        <f t="shared" si="1"/>
        <v>42</v>
      </c>
      <c r="T29" s="102">
        <f t="shared" si="2"/>
        <v>0.10687022900763359</v>
      </c>
      <c r="U29" s="248"/>
      <c r="V29" s="102" t="s">
        <v>27</v>
      </c>
      <c r="W29" s="103">
        <v>0</v>
      </c>
      <c r="X29" s="104">
        <f>VLOOKUP(V29,Werkprogramma!$A$59:$B$65,2,FALSE)</f>
        <v>1</v>
      </c>
      <c r="Y29" s="104">
        <f t="shared" si="3"/>
        <v>0</v>
      </c>
    </row>
    <row r="30" spans="1:25" ht="16.5" thickBot="1" x14ac:dyDescent="0.35">
      <c r="A30" s="110"/>
      <c r="B30" s="124">
        <v>1</v>
      </c>
      <c r="C30" s="125" t="s">
        <v>413</v>
      </c>
      <c r="D30" s="126" t="s">
        <v>416</v>
      </c>
      <c r="E30" s="133">
        <v>20</v>
      </c>
      <c r="F30" s="132" t="s">
        <v>428</v>
      </c>
      <c r="G30" s="133"/>
      <c r="H30" s="134">
        <v>20</v>
      </c>
      <c r="I30" s="135" t="s">
        <v>422</v>
      </c>
      <c r="J30" s="136"/>
      <c r="K30" s="111"/>
      <c r="L30" s="101"/>
      <c r="M30" t="s">
        <v>101</v>
      </c>
      <c r="O30" s="2">
        <f>HLOOKUP(M30,Werkprogramma!$A$1:$BQ$61,57,FALSE)</f>
        <v>325</v>
      </c>
      <c r="P30" s="2">
        <f>HLOOKUP(M30,Werkprogramma!$A$1:$BQ$61,3,FALSE)</f>
        <v>120</v>
      </c>
      <c r="Q30" s="131">
        <f>Werkprogramma!$B$67</f>
        <v>36.5</v>
      </c>
      <c r="R30" s="102">
        <f t="shared" si="0"/>
        <v>269.53846153846155</v>
      </c>
      <c r="S30" s="102">
        <f t="shared" si="1"/>
        <v>2400</v>
      </c>
      <c r="T30" s="102">
        <f t="shared" si="2"/>
        <v>7.384615384615385</v>
      </c>
      <c r="U30" s="248"/>
      <c r="V30" s="102" t="s">
        <v>233</v>
      </c>
      <c r="W30" s="103">
        <v>0.5</v>
      </c>
      <c r="X30" s="104">
        <f>VLOOKUP(V30,Werkprogramma!$A$59:$B$65,2,FALSE)</f>
        <v>3.75</v>
      </c>
      <c r="Y30" s="104">
        <f t="shared" si="3"/>
        <v>37.5</v>
      </c>
    </row>
    <row r="31" spans="1:25" ht="16.5" thickBot="1" x14ac:dyDescent="0.35">
      <c r="A31" s="110"/>
      <c r="B31" s="124">
        <v>1</v>
      </c>
      <c r="C31" s="125" t="s">
        <v>413</v>
      </c>
      <c r="D31" s="126" t="s">
        <v>416</v>
      </c>
      <c r="E31" s="133">
        <v>21</v>
      </c>
      <c r="F31" s="132" t="s">
        <v>430</v>
      </c>
      <c r="G31" s="133"/>
      <c r="H31" s="134">
        <v>19</v>
      </c>
      <c r="I31" s="135" t="s">
        <v>421</v>
      </c>
      <c r="J31" s="136"/>
      <c r="K31" s="111"/>
      <c r="L31" s="101"/>
      <c r="M31" t="s">
        <v>101</v>
      </c>
      <c r="O31" s="2">
        <f>HLOOKUP(M31,Werkprogramma!$A$1:$BQ$61,57,FALSE)</f>
        <v>325</v>
      </c>
      <c r="P31" s="2">
        <f>HLOOKUP(M31,Werkprogramma!$A$1:$BQ$61,3,FALSE)</f>
        <v>120</v>
      </c>
      <c r="Q31" s="131">
        <f>Werkprogramma!$B$67</f>
        <v>36.5</v>
      </c>
      <c r="R31" s="102">
        <f t="shared" si="0"/>
        <v>256.06153846153848</v>
      </c>
      <c r="S31" s="102">
        <f t="shared" si="1"/>
        <v>2280</v>
      </c>
      <c r="T31" s="102">
        <f t="shared" si="2"/>
        <v>7.0153846153846153</v>
      </c>
      <c r="U31" s="248"/>
      <c r="V31" s="102" t="s">
        <v>235</v>
      </c>
      <c r="W31" s="103">
        <v>0</v>
      </c>
      <c r="X31" s="104">
        <f>VLOOKUP(V31,Werkprogramma!$A$59:$B$65,2,FALSE)</f>
        <v>3.5</v>
      </c>
      <c r="Y31" s="104">
        <f t="shared" si="3"/>
        <v>0</v>
      </c>
    </row>
    <row r="32" spans="1:25" ht="16.5" thickBot="1" x14ac:dyDescent="0.35">
      <c r="A32" s="110"/>
      <c r="B32" s="124">
        <v>1</v>
      </c>
      <c r="C32" s="125" t="s">
        <v>413</v>
      </c>
      <c r="D32" s="126" t="s">
        <v>416</v>
      </c>
      <c r="E32" s="127">
        <v>22</v>
      </c>
      <c r="F32" s="132" t="s">
        <v>425</v>
      </c>
      <c r="G32" s="133"/>
      <c r="H32" s="134">
        <v>10</v>
      </c>
      <c r="I32" s="135" t="s">
        <v>421</v>
      </c>
      <c r="J32" s="136"/>
      <c r="K32" s="111"/>
      <c r="L32" s="101"/>
      <c r="M32" t="s">
        <v>67</v>
      </c>
      <c r="O32" s="2">
        <f>HLOOKUP(M32,Werkprogramma!$A$1:$BQ$61,57,FALSE)</f>
        <v>292</v>
      </c>
      <c r="P32" s="2">
        <f>HLOOKUP(M32,Werkprogramma!$A$1:$BQ$61,3,FALSE)</f>
        <v>200</v>
      </c>
      <c r="Q32" s="131">
        <f>Werkprogramma!$B$67</f>
        <v>36.5</v>
      </c>
      <c r="R32" s="102">
        <f t="shared" si="0"/>
        <v>250</v>
      </c>
      <c r="S32" s="102">
        <f t="shared" si="1"/>
        <v>2000</v>
      </c>
      <c r="T32" s="102">
        <f t="shared" si="2"/>
        <v>6.8493150684931505</v>
      </c>
      <c r="U32" s="248"/>
      <c r="V32" s="102" t="s">
        <v>235</v>
      </c>
      <c r="W32" s="103">
        <v>0</v>
      </c>
      <c r="X32" s="104">
        <f>VLOOKUP(V32,Werkprogramma!$A$59:$B$65,2,FALSE)</f>
        <v>3.5</v>
      </c>
      <c r="Y32" s="104">
        <f t="shared" si="3"/>
        <v>0</v>
      </c>
    </row>
    <row r="33" spans="1:25" ht="16.5" thickBot="1" x14ac:dyDescent="0.35">
      <c r="A33" s="110"/>
      <c r="B33" s="124">
        <v>1</v>
      </c>
      <c r="C33" s="125" t="s">
        <v>413</v>
      </c>
      <c r="D33" s="126" t="s">
        <v>416</v>
      </c>
      <c r="E33" s="133">
        <v>23</v>
      </c>
      <c r="F33" s="132" t="s">
        <v>431</v>
      </c>
      <c r="G33" s="133"/>
      <c r="H33" s="134">
        <v>3</v>
      </c>
      <c r="I33" s="135" t="s">
        <v>422</v>
      </c>
      <c r="J33" s="136"/>
      <c r="K33" s="111"/>
      <c r="L33" s="101"/>
      <c r="M33" t="s">
        <v>76</v>
      </c>
      <c r="O33" s="2">
        <f>HLOOKUP(M33,Werkprogramma!$A$1:$BQ$61,57,FALSE)</f>
        <v>271</v>
      </c>
      <c r="P33" s="2">
        <f>HLOOKUP(M33,Werkprogramma!$A$1:$BQ$61,3,FALSE)</f>
        <v>200</v>
      </c>
      <c r="Q33" s="131">
        <f>Werkprogramma!$B$67</f>
        <v>36.5</v>
      </c>
      <c r="R33" s="102">
        <f t="shared" si="0"/>
        <v>80.811808118081188</v>
      </c>
      <c r="S33" s="102">
        <f t="shared" si="1"/>
        <v>600</v>
      </c>
      <c r="T33" s="102">
        <f t="shared" si="2"/>
        <v>2.2140221402214024</v>
      </c>
      <c r="U33" s="248"/>
      <c r="V33" s="102" t="s">
        <v>233</v>
      </c>
      <c r="W33" s="103">
        <v>0.5</v>
      </c>
      <c r="X33" s="104">
        <f>VLOOKUP(V33,Werkprogramma!$A$59:$B$65,2,FALSE)</f>
        <v>3.75</v>
      </c>
      <c r="Y33" s="104">
        <f t="shared" si="3"/>
        <v>5.625</v>
      </c>
    </row>
    <row r="34" spans="1:25" ht="16.5" thickBot="1" x14ac:dyDescent="0.35">
      <c r="A34" s="110"/>
      <c r="B34" s="124">
        <v>1</v>
      </c>
      <c r="C34" s="125" t="s">
        <v>413</v>
      </c>
      <c r="D34" s="126" t="s">
        <v>416</v>
      </c>
      <c r="E34" s="133">
        <v>24</v>
      </c>
      <c r="F34" s="132" t="s">
        <v>432</v>
      </c>
      <c r="G34" s="133"/>
      <c r="H34" s="134">
        <v>8</v>
      </c>
      <c r="I34" s="135" t="s">
        <v>422</v>
      </c>
      <c r="J34" s="136"/>
      <c r="K34" s="111"/>
      <c r="L34" s="101"/>
      <c r="M34" t="s">
        <v>101</v>
      </c>
      <c r="O34" s="2">
        <f>HLOOKUP(M34,Werkprogramma!$A$1:$BQ$61,57,FALSE)</f>
        <v>325</v>
      </c>
      <c r="P34" s="2">
        <f>HLOOKUP(M34,Werkprogramma!$A$1:$BQ$61,3,FALSE)</f>
        <v>120</v>
      </c>
      <c r="Q34" s="131">
        <f>Werkprogramma!$B$67</f>
        <v>36.5</v>
      </c>
      <c r="R34" s="102">
        <f t="shared" si="0"/>
        <v>107.81538461538462</v>
      </c>
      <c r="S34" s="102">
        <f t="shared" si="1"/>
        <v>960</v>
      </c>
      <c r="T34" s="102">
        <f t="shared" si="2"/>
        <v>2.953846153846154</v>
      </c>
      <c r="U34" s="248"/>
      <c r="V34" s="102" t="s">
        <v>233</v>
      </c>
      <c r="W34" s="103">
        <v>0.5</v>
      </c>
      <c r="X34" s="104">
        <f>VLOOKUP(V34,Werkprogramma!$A$59:$B$65,2,FALSE)</f>
        <v>3.75</v>
      </c>
      <c r="Y34" s="104">
        <f t="shared" si="3"/>
        <v>15</v>
      </c>
    </row>
    <row r="35" spans="1:25" ht="16.5" thickBot="1" x14ac:dyDescent="0.35">
      <c r="A35" s="110"/>
      <c r="B35" s="124">
        <v>1</v>
      </c>
      <c r="C35" s="125" t="s">
        <v>413</v>
      </c>
      <c r="D35" s="126" t="s">
        <v>416</v>
      </c>
      <c r="E35" s="133">
        <v>25</v>
      </c>
      <c r="F35" s="132" t="s">
        <v>434</v>
      </c>
      <c r="G35" s="133"/>
      <c r="H35" s="134">
        <v>3</v>
      </c>
      <c r="I35" s="135" t="s">
        <v>422</v>
      </c>
      <c r="J35" s="136"/>
      <c r="K35" s="111"/>
      <c r="L35" s="101"/>
      <c r="M35" t="s">
        <v>124</v>
      </c>
      <c r="O35" s="2">
        <f>HLOOKUP(M35,Werkprogramma!$A$1:$BQ$61,57,FALSE)</f>
        <v>401</v>
      </c>
      <c r="P35" s="2">
        <f>HLOOKUP(M35,Werkprogramma!$A$1:$BQ$61,3,FALSE)</f>
        <v>120</v>
      </c>
      <c r="Q35" s="131">
        <f>Werkprogramma!$B$67</f>
        <v>36.5</v>
      </c>
      <c r="R35" s="102">
        <f t="shared" si="0"/>
        <v>32.768079800498754</v>
      </c>
      <c r="S35" s="102">
        <f t="shared" si="1"/>
        <v>360</v>
      </c>
      <c r="T35" s="102">
        <f t="shared" si="2"/>
        <v>0.89775561097256862</v>
      </c>
      <c r="U35" s="248"/>
      <c r="V35" s="102" t="s">
        <v>233</v>
      </c>
      <c r="W35" s="103">
        <v>0.5</v>
      </c>
      <c r="X35" s="104">
        <f>VLOOKUP(V35,Werkprogramma!$A$59:$B$65,2,FALSE)</f>
        <v>3.75</v>
      </c>
      <c r="Y35" s="104">
        <f t="shared" si="3"/>
        <v>5.625</v>
      </c>
    </row>
    <row r="36" spans="1:25" ht="16.5" thickBot="1" x14ac:dyDescent="0.35">
      <c r="A36" s="110"/>
      <c r="B36" s="124">
        <v>1</v>
      </c>
      <c r="C36" s="125" t="s">
        <v>413</v>
      </c>
      <c r="D36" s="126" t="s">
        <v>416</v>
      </c>
      <c r="E36" s="133">
        <v>26</v>
      </c>
      <c r="F36" s="132" t="s">
        <v>420</v>
      </c>
      <c r="G36" s="133"/>
      <c r="H36" s="134">
        <v>54</v>
      </c>
      <c r="I36" s="135" t="s">
        <v>422</v>
      </c>
      <c r="J36" s="136"/>
      <c r="K36" s="111"/>
      <c r="L36" s="101"/>
      <c r="M36" t="s">
        <v>26</v>
      </c>
      <c r="O36" s="2">
        <f>HLOOKUP(M36,Werkprogramma!$A$1:$BQ$61,57,FALSE)</f>
        <v>579</v>
      </c>
      <c r="P36" s="2">
        <f>HLOOKUP(M36,Werkprogramma!$A$1:$BQ$61,3,FALSE)</f>
        <v>200</v>
      </c>
      <c r="Q36" s="131">
        <f>Werkprogramma!$B$67</f>
        <v>36.5</v>
      </c>
      <c r="R36" s="102">
        <f t="shared" si="0"/>
        <v>680.82901554404145</v>
      </c>
      <c r="S36" s="102">
        <f t="shared" si="1"/>
        <v>10800</v>
      </c>
      <c r="T36" s="102">
        <f t="shared" si="2"/>
        <v>18.652849740932641</v>
      </c>
      <c r="U36" s="248"/>
      <c r="V36" s="102" t="s">
        <v>233</v>
      </c>
      <c r="W36" s="103">
        <v>0.5</v>
      </c>
      <c r="X36" s="104">
        <f>VLOOKUP(V36,Werkprogramma!$A$59:$B$65,2,FALSE)</f>
        <v>3.75</v>
      </c>
      <c r="Y36" s="104">
        <f t="shared" si="3"/>
        <v>101.25</v>
      </c>
    </row>
    <row r="37" spans="1:25" ht="16.5" thickBot="1" x14ac:dyDescent="0.35">
      <c r="A37" s="110"/>
      <c r="B37" s="124">
        <v>1</v>
      </c>
      <c r="C37" s="125" t="s">
        <v>413</v>
      </c>
      <c r="D37" s="126" t="s">
        <v>416</v>
      </c>
      <c r="E37" s="133">
        <v>27</v>
      </c>
      <c r="F37" s="132" t="s">
        <v>423</v>
      </c>
      <c r="G37" s="133"/>
      <c r="H37" s="134">
        <v>3</v>
      </c>
      <c r="I37" s="135" t="s">
        <v>424</v>
      </c>
      <c r="J37" s="136"/>
      <c r="K37" s="111"/>
      <c r="L37" s="101"/>
      <c r="M37" t="s">
        <v>108</v>
      </c>
      <c r="O37" s="2">
        <f>HLOOKUP(M37,Werkprogramma!$A$1:$BQ$61,57,FALSE)</f>
        <v>72</v>
      </c>
      <c r="P37" s="2">
        <f>HLOOKUP(M37,Werkprogramma!$A$1:$BQ$61,3,FALSE)</f>
        <v>200</v>
      </c>
      <c r="Q37" s="131">
        <f>Werkprogramma!$B$67</f>
        <v>36.5</v>
      </c>
      <c r="R37" s="102">
        <f t="shared" si="0"/>
        <v>304.16666666666669</v>
      </c>
      <c r="S37" s="102">
        <f t="shared" si="1"/>
        <v>600</v>
      </c>
      <c r="T37" s="102">
        <f t="shared" si="2"/>
        <v>8.3333333333333339</v>
      </c>
      <c r="U37" s="248"/>
      <c r="V37" s="102" t="s">
        <v>237</v>
      </c>
      <c r="W37" s="103">
        <v>0</v>
      </c>
      <c r="X37" s="104">
        <f>VLOOKUP(V37,Werkprogramma!$A$59:$B$65,2,FALSE)</f>
        <v>1.5</v>
      </c>
      <c r="Y37" s="104">
        <f t="shared" si="3"/>
        <v>0</v>
      </c>
    </row>
    <row r="38" spans="1:25" ht="16.5" thickBot="1" x14ac:dyDescent="0.35">
      <c r="A38" s="110"/>
      <c r="B38" s="124">
        <v>1</v>
      </c>
      <c r="C38" s="125" t="s">
        <v>413</v>
      </c>
      <c r="D38" s="126" t="s">
        <v>416</v>
      </c>
      <c r="E38" s="127">
        <v>29</v>
      </c>
      <c r="F38" s="132" t="s">
        <v>423</v>
      </c>
      <c r="G38" s="133"/>
      <c r="H38" s="134">
        <v>8.9</v>
      </c>
      <c r="I38" s="135" t="s">
        <v>424</v>
      </c>
      <c r="J38" s="136"/>
      <c r="K38" s="111"/>
      <c r="L38" s="101"/>
      <c r="M38" t="s">
        <v>108</v>
      </c>
      <c r="O38" s="2">
        <f>HLOOKUP(M38,Werkprogramma!$A$1:$BQ$61,57,FALSE)</f>
        <v>72</v>
      </c>
      <c r="P38" s="2">
        <f>HLOOKUP(M38,Werkprogramma!$A$1:$BQ$61,3,FALSE)</f>
        <v>200</v>
      </c>
      <c r="Q38" s="131">
        <f>Werkprogramma!$B$67</f>
        <v>36.5</v>
      </c>
      <c r="R38" s="102">
        <f t="shared" si="0"/>
        <v>902.36111111111109</v>
      </c>
      <c r="S38" s="102">
        <f t="shared" si="1"/>
        <v>1780</v>
      </c>
      <c r="T38" s="102">
        <f t="shared" si="2"/>
        <v>24.722222222222221</v>
      </c>
      <c r="U38" s="248"/>
      <c r="V38" s="102" t="s">
        <v>237</v>
      </c>
      <c r="W38" s="103">
        <v>0</v>
      </c>
      <c r="X38" s="104">
        <f>VLOOKUP(V38,Werkprogramma!$A$59:$B$65,2,FALSE)</f>
        <v>1.5</v>
      </c>
      <c r="Y38" s="104">
        <f t="shared" si="3"/>
        <v>0</v>
      </c>
    </row>
    <row r="39" spans="1:25" ht="16.5" thickBot="1" x14ac:dyDescent="0.35">
      <c r="A39" s="110"/>
      <c r="B39" s="124">
        <v>1</v>
      </c>
      <c r="C39" s="125" t="s">
        <v>413</v>
      </c>
      <c r="D39" s="126" t="s">
        <v>416</v>
      </c>
      <c r="E39" s="133">
        <v>31</v>
      </c>
      <c r="F39" s="132" t="s">
        <v>425</v>
      </c>
      <c r="G39" s="133"/>
      <c r="H39" s="134">
        <v>4.0999999999999996</v>
      </c>
      <c r="I39" s="135" t="s">
        <v>421</v>
      </c>
      <c r="J39" s="136"/>
      <c r="K39" s="111"/>
      <c r="L39" s="101"/>
      <c r="M39" t="s">
        <v>67</v>
      </c>
      <c r="O39" s="2">
        <f>HLOOKUP(M39,Werkprogramma!$A$1:$BQ$61,57,FALSE)</f>
        <v>292</v>
      </c>
      <c r="P39" s="2">
        <f>HLOOKUP(M39,Werkprogramma!$A$1:$BQ$61,3,FALSE)</f>
        <v>200</v>
      </c>
      <c r="Q39" s="131">
        <f>Werkprogramma!$B$67</f>
        <v>36.5</v>
      </c>
      <c r="R39" s="102">
        <f t="shared" si="0"/>
        <v>102.49999999999999</v>
      </c>
      <c r="S39" s="102">
        <f t="shared" si="1"/>
        <v>819.99999999999989</v>
      </c>
      <c r="T39" s="102">
        <f t="shared" si="2"/>
        <v>2.8082191780821915</v>
      </c>
      <c r="U39" s="248"/>
      <c r="V39" s="102" t="s">
        <v>236</v>
      </c>
      <c r="W39" s="103">
        <v>0</v>
      </c>
      <c r="X39" s="104">
        <f>VLOOKUP(V39,Werkprogramma!$A$59:$B$65,2,FALSE)</f>
        <v>3</v>
      </c>
      <c r="Y39" s="104">
        <f t="shared" si="3"/>
        <v>0</v>
      </c>
    </row>
    <row r="40" spans="1:25" ht="16.5" thickBot="1" x14ac:dyDescent="0.35">
      <c r="A40" s="110"/>
      <c r="B40" s="124">
        <v>1</v>
      </c>
      <c r="C40" s="125" t="s">
        <v>413</v>
      </c>
      <c r="D40" s="126" t="s">
        <v>416</v>
      </c>
      <c r="E40" s="133">
        <v>32</v>
      </c>
      <c r="F40" s="132" t="s">
        <v>429</v>
      </c>
      <c r="G40" s="133"/>
      <c r="H40" s="134">
        <v>9</v>
      </c>
      <c r="I40" s="135" t="s">
        <v>422</v>
      </c>
      <c r="J40" s="136"/>
      <c r="K40" s="111"/>
      <c r="L40" s="101"/>
      <c r="M40" t="s">
        <v>123</v>
      </c>
      <c r="O40" s="2">
        <f>HLOOKUP(M40,Werkprogramma!$A$1:$BQ$61,57,FALSE)</f>
        <v>393</v>
      </c>
      <c r="P40" s="2">
        <f>HLOOKUP(M40,Werkprogramma!$A$1:$BQ$61,3,FALSE)</f>
        <v>12</v>
      </c>
      <c r="Q40" s="131">
        <f>Werkprogramma!$B$67</f>
        <v>36.5</v>
      </c>
      <c r="R40" s="102">
        <f t="shared" si="0"/>
        <v>10.03053435114504</v>
      </c>
      <c r="S40" s="102">
        <f t="shared" si="1"/>
        <v>108</v>
      </c>
      <c r="T40" s="102">
        <f t="shared" si="2"/>
        <v>0.27480916030534353</v>
      </c>
      <c r="U40" s="248"/>
      <c r="V40" s="102" t="s">
        <v>27</v>
      </c>
      <c r="W40" s="103">
        <v>0</v>
      </c>
      <c r="X40" s="104">
        <f>VLOOKUP(V40,Werkprogramma!$A$59:$B$65,2,FALSE)</f>
        <v>1</v>
      </c>
      <c r="Y40" s="104">
        <f t="shared" si="3"/>
        <v>0</v>
      </c>
    </row>
    <row r="41" spans="1:25" ht="16.5" thickBot="1" x14ac:dyDescent="0.35">
      <c r="A41" s="110"/>
      <c r="B41" s="124">
        <v>1</v>
      </c>
      <c r="C41" s="125" t="s">
        <v>413</v>
      </c>
      <c r="D41" s="126" t="s">
        <v>416</v>
      </c>
      <c r="E41" s="133">
        <v>34</v>
      </c>
      <c r="F41" s="132" t="s">
        <v>419</v>
      </c>
      <c r="G41" s="133"/>
      <c r="H41" s="134">
        <v>71</v>
      </c>
      <c r="I41" s="135" t="s">
        <v>422</v>
      </c>
      <c r="J41" s="136"/>
      <c r="K41" s="111"/>
      <c r="L41" s="101"/>
      <c r="M41" t="s">
        <v>28</v>
      </c>
      <c r="O41" s="2">
        <f>HLOOKUP(M41,Werkprogramma!$A$1:$BQ$61,57,FALSE)</f>
        <v>357</v>
      </c>
      <c r="P41" s="2">
        <f>HLOOKUP(M41,Werkprogramma!$A$1:$BQ$61,3,FALSE)</f>
        <v>200</v>
      </c>
      <c r="Q41" s="131">
        <f>Werkprogramma!$B$67</f>
        <v>36.5</v>
      </c>
      <c r="R41" s="102">
        <f t="shared" si="0"/>
        <v>1451.8207282913165</v>
      </c>
      <c r="S41" s="102">
        <f t="shared" si="1"/>
        <v>14200</v>
      </c>
      <c r="T41" s="102">
        <f t="shared" si="2"/>
        <v>39.775910364145659</v>
      </c>
      <c r="U41" s="248"/>
      <c r="V41" s="102" t="s">
        <v>233</v>
      </c>
      <c r="W41" s="103">
        <v>0.5</v>
      </c>
      <c r="X41" s="104">
        <f>VLOOKUP(V41,Werkprogramma!$A$59:$B$65,2,FALSE)</f>
        <v>3.75</v>
      </c>
      <c r="Y41" s="104">
        <f t="shared" si="3"/>
        <v>133.125</v>
      </c>
    </row>
    <row r="42" spans="1:25" ht="16.5" thickBot="1" x14ac:dyDescent="0.35">
      <c r="A42" s="110"/>
      <c r="B42" s="124">
        <v>1</v>
      </c>
      <c r="C42" s="125" t="s">
        <v>413</v>
      </c>
      <c r="D42" s="126" t="s">
        <v>416</v>
      </c>
      <c r="E42" s="133">
        <v>35</v>
      </c>
      <c r="F42" s="132" t="s">
        <v>429</v>
      </c>
      <c r="G42" s="133"/>
      <c r="H42" s="134">
        <v>6</v>
      </c>
      <c r="I42" s="135" t="s">
        <v>422</v>
      </c>
      <c r="J42" s="136"/>
      <c r="K42" s="111"/>
      <c r="L42" s="101"/>
      <c r="M42" t="s">
        <v>123</v>
      </c>
      <c r="O42" s="2">
        <f>HLOOKUP(M42,Werkprogramma!$A$1:$BQ$61,57,FALSE)</f>
        <v>393</v>
      </c>
      <c r="P42" s="2">
        <f>HLOOKUP(M42,Werkprogramma!$A$1:$BQ$61,3,FALSE)</f>
        <v>12</v>
      </c>
      <c r="Q42" s="131">
        <f>Werkprogramma!$B$67</f>
        <v>36.5</v>
      </c>
      <c r="R42" s="102">
        <f t="shared" si="0"/>
        <v>6.6870229007633588</v>
      </c>
      <c r="S42" s="102">
        <f t="shared" si="1"/>
        <v>72</v>
      </c>
      <c r="T42" s="102">
        <f t="shared" si="2"/>
        <v>0.18320610687022901</v>
      </c>
      <c r="U42" s="248"/>
      <c r="V42" s="102" t="s">
        <v>27</v>
      </c>
      <c r="W42" s="103">
        <v>0</v>
      </c>
      <c r="X42" s="104">
        <f>VLOOKUP(V42,Werkprogramma!$A$59:$B$65,2,FALSE)</f>
        <v>1</v>
      </c>
      <c r="Y42" s="104">
        <f t="shared" si="3"/>
        <v>0</v>
      </c>
    </row>
    <row r="43" spans="1:25" ht="16.5" thickBot="1" x14ac:dyDescent="0.35">
      <c r="A43" s="110"/>
      <c r="B43" s="124">
        <v>1</v>
      </c>
      <c r="C43" s="125" t="s">
        <v>413</v>
      </c>
      <c r="D43" s="126" t="s">
        <v>416</v>
      </c>
      <c r="E43" s="127">
        <v>36</v>
      </c>
      <c r="F43" s="132" t="s">
        <v>429</v>
      </c>
      <c r="G43" s="133"/>
      <c r="H43" s="134">
        <v>3</v>
      </c>
      <c r="I43" s="135" t="s">
        <v>422</v>
      </c>
      <c r="J43" s="136"/>
      <c r="K43" s="111"/>
      <c r="L43" s="101"/>
      <c r="M43" t="s">
        <v>123</v>
      </c>
      <c r="O43" s="2">
        <f>HLOOKUP(M43,Werkprogramma!$A$1:$BQ$61,57,FALSE)</f>
        <v>393</v>
      </c>
      <c r="P43" s="2">
        <f>HLOOKUP(M43,Werkprogramma!$A$1:$BQ$61,3,FALSE)</f>
        <v>12</v>
      </c>
      <c r="Q43" s="131">
        <f>Werkprogramma!$B$67</f>
        <v>36.5</v>
      </c>
      <c r="R43" s="102">
        <f t="shared" si="0"/>
        <v>3.3435114503816794</v>
      </c>
      <c r="S43" s="102">
        <f t="shared" si="1"/>
        <v>36</v>
      </c>
      <c r="T43" s="102">
        <f t="shared" si="2"/>
        <v>9.1603053435114504E-2</v>
      </c>
      <c r="U43" s="248"/>
      <c r="V43" s="102" t="s">
        <v>27</v>
      </c>
      <c r="W43" s="103">
        <v>0</v>
      </c>
      <c r="X43" s="104">
        <f>VLOOKUP(V43,Werkprogramma!$A$59:$B$65,2,FALSE)</f>
        <v>1</v>
      </c>
      <c r="Y43" s="104">
        <f t="shared" si="3"/>
        <v>0</v>
      </c>
    </row>
    <row r="44" spans="1:25" ht="16.5" thickBot="1" x14ac:dyDescent="0.35">
      <c r="A44" s="110"/>
      <c r="B44" s="124">
        <v>1</v>
      </c>
      <c r="C44" s="125" t="s">
        <v>413</v>
      </c>
      <c r="D44" s="126" t="s">
        <v>416</v>
      </c>
      <c r="E44" s="133">
        <v>37</v>
      </c>
      <c r="F44" s="132" t="s">
        <v>425</v>
      </c>
      <c r="G44" s="133"/>
      <c r="H44" s="134">
        <v>10</v>
      </c>
      <c r="I44" s="135" t="s">
        <v>421</v>
      </c>
      <c r="J44" s="136"/>
      <c r="K44" s="111"/>
      <c r="L44" s="101"/>
      <c r="M44" t="s">
        <v>67</v>
      </c>
      <c r="O44" s="2">
        <f>HLOOKUP(M44,Werkprogramma!$A$1:$BQ$61,57,FALSE)</f>
        <v>292</v>
      </c>
      <c r="P44" s="2">
        <f>HLOOKUP(M44,Werkprogramma!$A$1:$BQ$61,3,FALSE)</f>
        <v>200</v>
      </c>
      <c r="Q44" s="131">
        <f>Werkprogramma!$B$67</f>
        <v>36.5</v>
      </c>
      <c r="R44" s="102">
        <f t="shared" si="0"/>
        <v>250</v>
      </c>
      <c r="S44" s="102">
        <f t="shared" si="1"/>
        <v>2000</v>
      </c>
      <c r="T44" s="102">
        <f t="shared" si="2"/>
        <v>6.8493150684931505</v>
      </c>
      <c r="U44" s="248"/>
      <c r="V44" s="102" t="s">
        <v>236</v>
      </c>
      <c r="W44" s="103">
        <v>0</v>
      </c>
      <c r="X44" s="104">
        <f>VLOOKUP(V44,Werkprogramma!$A$59:$B$65,2,FALSE)</f>
        <v>3</v>
      </c>
      <c r="Y44" s="104">
        <f t="shared" si="3"/>
        <v>0</v>
      </c>
    </row>
    <row r="45" spans="1:25" ht="16.5" thickBot="1" x14ac:dyDescent="0.35">
      <c r="A45" s="110"/>
      <c r="B45" s="124">
        <v>1</v>
      </c>
      <c r="C45" s="125" t="s">
        <v>413</v>
      </c>
      <c r="D45" s="126" t="s">
        <v>416</v>
      </c>
      <c r="E45" s="133">
        <v>38</v>
      </c>
      <c r="F45" s="132" t="s">
        <v>423</v>
      </c>
      <c r="G45" s="133"/>
      <c r="H45" s="134">
        <v>11</v>
      </c>
      <c r="I45" s="135" t="s">
        <v>424</v>
      </c>
      <c r="J45" s="136"/>
      <c r="K45" s="111"/>
      <c r="L45" s="101"/>
      <c r="M45" t="s">
        <v>108</v>
      </c>
      <c r="O45" s="2">
        <f>HLOOKUP(M45,Werkprogramma!$A$1:$BQ$61,57,FALSE)</f>
        <v>72</v>
      </c>
      <c r="P45" s="2">
        <f>HLOOKUP(M45,Werkprogramma!$A$1:$BQ$61,3,FALSE)</f>
        <v>200</v>
      </c>
      <c r="Q45" s="131">
        <f>Werkprogramma!$B$67</f>
        <v>36.5</v>
      </c>
      <c r="R45" s="102">
        <f t="shared" si="0"/>
        <v>1115.2777777777778</v>
      </c>
      <c r="S45" s="102">
        <f t="shared" si="1"/>
        <v>2200</v>
      </c>
      <c r="T45" s="102">
        <f t="shared" si="2"/>
        <v>30.555555555555557</v>
      </c>
      <c r="U45" s="248"/>
      <c r="V45" s="102" t="s">
        <v>237</v>
      </c>
      <c r="W45" s="103">
        <v>0</v>
      </c>
      <c r="X45" s="104">
        <f>VLOOKUP(V45,Werkprogramma!$A$59:$B$65,2,FALSE)</f>
        <v>1.5</v>
      </c>
      <c r="Y45" s="104">
        <f t="shared" si="3"/>
        <v>0</v>
      </c>
    </row>
    <row r="46" spans="1:25" ht="16.5" thickBot="1" x14ac:dyDescent="0.35">
      <c r="A46" s="110"/>
      <c r="B46" s="124">
        <v>1</v>
      </c>
      <c r="C46" s="125" t="s">
        <v>413</v>
      </c>
      <c r="D46" s="132" t="s">
        <v>433</v>
      </c>
      <c r="E46" s="133" t="s">
        <v>34</v>
      </c>
      <c r="F46" s="132" t="s">
        <v>419</v>
      </c>
      <c r="G46" s="133"/>
      <c r="H46" s="134">
        <v>84</v>
      </c>
      <c r="I46" s="135" t="s">
        <v>421</v>
      </c>
      <c r="J46" s="136"/>
      <c r="K46" s="111"/>
      <c r="L46" s="101"/>
      <c r="M46" t="s">
        <v>28</v>
      </c>
      <c r="O46" s="2">
        <f>HLOOKUP(M46,Werkprogramma!$A$1:$BQ$61,57,FALSE)</f>
        <v>357</v>
      </c>
      <c r="P46" s="2">
        <f>HLOOKUP(M46,Werkprogramma!$A$1:$BQ$61,3,FALSE)</f>
        <v>200</v>
      </c>
      <c r="Q46" s="131">
        <f>Werkprogramma!$B$67</f>
        <v>36.5</v>
      </c>
      <c r="R46" s="102">
        <f t="shared" si="0"/>
        <v>1717.6470588235295</v>
      </c>
      <c r="S46" s="102">
        <f t="shared" si="1"/>
        <v>16800</v>
      </c>
      <c r="T46" s="102">
        <f t="shared" si="2"/>
        <v>47.058823529411768</v>
      </c>
      <c r="U46" s="248"/>
      <c r="V46" s="102" t="s">
        <v>235</v>
      </c>
      <c r="W46" s="103">
        <v>0</v>
      </c>
      <c r="X46" s="104">
        <f>VLOOKUP(V46,Werkprogramma!$A$59:$B$65,2,FALSE)</f>
        <v>3.5</v>
      </c>
      <c r="Y46" s="104">
        <f t="shared" si="3"/>
        <v>0</v>
      </c>
    </row>
    <row r="47" spans="1:25" ht="16.5" thickBot="1" x14ac:dyDescent="0.35">
      <c r="A47" s="110"/>
      <c r="B47" s="124">
        <v>1</v>
      </c>
      <c r="C47" s="125" t="s">
        <v>413</v>
      </c>
      <c r="D47" s="132" t="s">
        <v>433</v>
      </c>
      <c r="E47" s="133" t="s">
        <v>35</v>
      </c>
      <c r="F47" s="132" t="s">
        <v>431</v>
      </c>
      <c r="G47" s="133"/>
      <c r="H47" s="134">
        <v>2.66</v>
      </c>
      <c r="I47" s="135" t="s">
        <v>422</v>
      </c>
      <c r="J47" s="136"/>
      <c r="K47" s="111"/>
      <c r="L47" s="101"/>
      <c r="M47" t="s">
        <v>76</v>
      </c>
      <c r="O47" s="2">
        <f>HLOOKUP(M47,Werkprogramma!$A$1:$BQ$61,57,FALSE)</f>
        <v>271</v>
      </c>
      <c r="P47" s="2">
        <f>HLOOKUP(M47,Werkprogramma!$A$1:$BQ$61,3,FALSE)</f>
        <v>200</v>
      </c>
      <c r="Q47" s="131">
        <f>Werkprogramma!$B$67</f>
        <v>36.5</v>
      </c>
      <c r="R47" s="102">
        <f t="shared" si="0"/>
        <v>71.65313653136532</v>
      </c>
      <c r="S47" s="102">
        <f t="shared" si="1"/>
        <v>532</v>
      </c>
      <c r="T47" s="102">
        <f t="shared" si="2"/>
        <v>1.96309963099631</v>
      </c>
      <c r="U47" s="248"/>
      <c r="V47" s="102" t="s">
        <v>233</v>
      </c>
      <c r="W47" s="103">
        <v>0.5</v>
      </c>
      <c r="X47" s="104">
        <f>VLOOKUP(V47,Werkprogramma!$A$59:$B$65,2,FALSE)</f>
        <v>3.75</v>
      </c>
      <c r="Y47" s="104">
        <f t="shared" si="3"/>
        <v>4.9875000000000007</v>
      </c>
    </row>
    <row r="48" spans="1:25" ht="16.5" thickBot="1" x14ac:dyDescent="0.35">
      <c r="A48" s="110"/>
      <c r="B48" s="124">
        <v>1</v>
      </c>
      <c r="C48" s="125" t="s">
        <v>413</v>
      </c>
      <c r="D48" s="132" t="s">
        <v>433</v>
      </c>
      <c r="E48" s="133" t="s">
        <v>36</v>
      </c>
      <c r="F48" s="132" t="s">
        <v>428</v>
      </c>
      <c r="G48" s="133"/>
      <c r="H48" s="134">
        <v>11</v>
      </c>
      <c r="I48" s="135" t="s">
        <v>422</v>
      </c>
      <c r="J48" s="136"/>
      <c r="K48" s="111"/>
      <c r="L48" s="101"/>
      <c r="M48" t="s">
        <v>101</v>
      </c>
      <c r="O48" s="2">
        <f>HLOOKUP(M48,Werkprogramma!$A$1:$BQ$61,57,FALSE)</f>
        <v>325</v>
      </c>
      <c r="P48" s="2">
        <f>HLOOKUP(M48,Werkprogramma!$A$1:$BQ$61,3,FALSE)</f>
        <v>120</v>
      </c>
      <c r="Q48" s="131">
        <f>Werkprogramma!$B$67</f>
        <v>36.5</v>
      </c>
      <c r="R48" s="102">
        <f t="shared" si="0"/>
        <v>148.24615384615385</v>
      </c>
      <c r="S48" s="102">
        <f t="shared" si="1"/>
        <v>1320</v>
      </c>
      <c r="T48" s="102">
        <f t="shared" si="2"/>
        <v>4.0615384615384613</v>
      </c>
      <c r="U48" s="248"/>
      <c r="V48" s="102" t="s">
        <v>233</v>
      </c>
      <c r="W48" s="103">
        <v>0.5</v>
      </c>
      <c r="X48" s="104">
        <f>VLOOKUP(V48,Werkprogramma!$A$59:$B$65,2,FALSE)</f>
        <v>3.75</v>
      </c>
      <c r="Y48" s="104">
        <f t="shared" si="3"/>
        <v>20.625</v>
      </c>
    </row>
    <row r="49" spans="1:22" ht="30.75" customHeight="1" thickBot="1" x14ac:dyDescent="0.35">
      <c r="A49" s="105"/>
      <c r="B49" s="137"/>
      <c r="C49" s="138" t="s">
        <v>38</v>
      </c>
      <c r="D49" s="138"/>
      <c r="E49" s="138"/>
      <c r="F49" s="138"/>
      <c r="G49" s="138"/>
      <c r="H49" s="139">
        <f>SUM(H11:H48)</f>
        <v>1256.1600000000001</v>
      </c>
      <c r="I49" s="140"/>
      <c r="J49" s="141"/>
      <c r="K49" s="109"/>
      <c r="L49" s="106"/>
      <c r="M49" s="5" t="s">
        <v>39</v>
      </c>
      <c r="N49" s="5"/>
      <c r="O49" s="121" t="s">
        <v>40</v>
      </c>
      <c r="P49" s="103"/>
      <c r="V49" s="102" t="s">
        <v>41</v>
      </c>
    </row>
    <row r="50" spans="1:22" ht="16.5" thickBot="1" x14ac:dyDescent="0.35">
      <c r="A50" s="142"/>
      <c r="B50" s="143"/>
      <c r="C50" s="143"/>
      <c r="D50" s="143"/>
      <c r="E50" s="143"/>
      <c r="F50" s="143"/>
      <c r="G50" s="143"/>
      <c r="H50" s="144"/>
      <c r="I50" s="143"/>
      <c r="J50" s="143"/>
      <c r="K50" s="145"/>
      <c r="L50" s="106"/>
      <c r="M50" s="146">
        <f>SUM(R11:R48)</f>
        <v>25545.408328340221</v>
      </c>
      <c r="N50" s="209"/>
      <c r="O50" s="2">
        <f>ROUND(S50/T50,0)</f>
        <v>336</v>
      </c>
      <c r="S50" s="102">
        <f>SUM(S11:S48)</f>
        <v>235030</v>
      </c>
      <c r="T50" s="102">
        <f>SUM(T11:T48)</f>
        <v>699.8742007764447</v>
      </c>
      <c r="V50" s="147">
        <f>SUM(Y11:Y48)</f>
        <v>816.86249999999995</v>
      </c>
    </row>
    <row r="51" spans="1:22" ht="17.25" thickTop="1" thickBot="1" x14ac:dyDescent="0.35">
      <c r="A51" s="148"/>
      <c r="B51" s="149"/>
      <c r="C51" s="149"/>
      <c r="D51" s="149"/>
      <c r="E51" s="149"/>
      <c r="F51" s="150"/>
      <c r="G51" s="151"/>
      <c r="H51" s="151"/>
      <c r="I51" s="151"/>
      <c r="J51" s="149"/>
      <c r="K51" s="152"/>
      <c r="L51" s="151"/>
    </row>
    <row r="52" spans="1:22" ht="16.5" thickBot="1" x14ac:dyDescent="0.35">
      <c r="A52" s="153"/>
      <c r="B52" s="262" t="s">
        <v>42</v>
      </c>
      <c r="C52" s="263"/>
      <c r="D52" s="263"/>
      <c r="E52" s="263"/>
      <c r="F52" s="263"/>
      <c r="G52" s="263"/>
      <c r="H52" s="263"/>
      <c r="I52" s="263"/>
      <c r="J52" s="264"/>
      <c r="K52" s="154"/>
      <c r="L52" s="101"/>
    </row>
    <row r="53" spans="1:22" ht="16.5" thickBot="1" x14ac:dyDescent="0.35">
      <c r="A53" s="148"/>
      <c r="B53" s="256" t="s">
        <v>43</v>
      </c>
      <c r="C53" s="257"/>
      <c r="D53" s="257"/>
      <c r="E53" s="257"/>
      <c r="F53" s="257"/>
      <c r="G53" s="257"/>
      <c r="H53" s="257"/>
      <c r="I53" s="257"/>
      <c r="J53" s="258"/>
      <c r="K53" s="152"/>
      <c r="L53" s="101"/>
    </row>
    <row r="54" spans="1:22" ht="16.5" thickBot="1" x14ac:dyDescent="0.35">
      <c r="A54" s="148"/>
      <c r="B54" s="259" t="s">
        <v>44</v>
      </c>
      <c r="C54" s="260"/>
      <c r="D54" s="260"/>
      <c r="E54" s="260"/>
      <c r="F54" s="260"/>
      <c r="G54" s="260"/>
      <c r="H54" s="260"/>
      <c r="I54" s="260"/>
      <c r="J54" s="261"/>
      <c r="K54" s="152"/>
      <c r="L54" s="101"/>
    </row>
    <row r="55" spans="1:22" ht="16.5" thickBot="1" x14ac:dyDescent="0.35">
      <c r="A55" s="148"/>
      <c r="B55" s="259" t="s">
        <v>45</v>
      </c>
      <c r="C55" s="260"/>
      <c r="D55" s="260"/>
      <c r="E55" s="260"/>
      <c r="F55" s="260"/>
      <c r="G55" s="260"/>
      <c r="H55" s="260"/>
      <c r="I55" s="260"/>
      <c r="J55" s="261"/>
      <c r="K55" s="152"/>
      <c r="L55" s="101"/>
    </row>
    <row r="56" spans="1:22" ht="16.5" thickBot="1" x14ac:dyDescent="0.35">
      <c r="A56" s="148"/>
      <c r="B56" s="259"/>
      <c r="C56" s="260"/>
      <c r="D56" s="260"/>
      <c r="E56" s="260"/>
      <c r="F56" s="260"/>
      <c r="G56" s="260"/>
      <c r="H56" s="260"/>
      <c r="I56" s="260"/>
      <c r="J56" s="261"/>
      <c r="K56" s="152"/>
      <c r="L56" s="101"/>
    </row>
    <row r="57" spans="1:22" ht="16.5" thickBot="1" x14ac:dyDescent="0.35">
      <c r="A57" s="148"/>
      <c r="B57" s="259"/>
      <c r="C57" s="260"/>
      <c r="D57" s="260"/>
      <c r="E57" s="260"/>
      <c r="F57" s="260"/>
      <c r="G57" s="260"/>
      <c r="H57" s="260"/>
      <c r="I57" s="260"/>
      <c r="J57" s="261"/>
      <c r="K57" s="152"/>
      <c r="L57" s="101"/>
    </row>
    <row r="58" spans="1:22" ht="16.5" thickBot="1" x14ac:dyDescent="0.35">
      <c r="A58" s="148"/>
      <c r="B58" s="259"/>
      <c r="C58" s="260"/>
      <c r="D58" s="260"/>
      <c r="E58" s="260"/>
      <c r="F58" s="260"/>
      <c r="G58" s="260"/>
      <c r="H58" s="260"/>
      <c r="I58" s="260"/>
      <c r="J58" s="261"/>
      <c r="K58" s="152"/>
      <c r="L58" s="149"/>
    </row>
    <row r="59" spans="1:22" ht="16.5" thickBot="1" x14ac:dyDescent="0.35">
      <c r="A59" s="148"/>
      <c r="B59" s="259"/>
      <c r="C59" s="260"/>
      <c r="D59" s="260"/>
      <c r="E59" s="260"/>
      <c r="F59" s="260"/>
      <c r="G59" s="260"/>
      <c r="H59" s="260"/>
      <c r="I59" s="260"/>
      <c r="J59" s="261"/>
      <c r="K59" s="152"/>
      <c r="L59" s="149"/>
    </row>
    <row r="60" spans="1:22" ht="16.5" thickBot="1" x14ac:dyDescent="0.35">
      <c r="A60" s="148"/>
      <c r="B60" s="252"/>
      <c r="C60" s="253"/>
      <c r="D60" s="253"/>
      <c r="E60" s="253"/>
      <c r="F60" s="253"/>
      <c r="G60" s="253"/>
      <c r="H60" s="253"/>
      <c r="I60" s="253"/>
      <c r="J60" s="254"/>
      <c r="K60" s="152"/>
      <c r="L60" s="149"/>
    </row>
    <row r="61" spans="1:22" ht="16.5" thickBot="1" x14ac:dyDescent="0.35">
      <c r="A61" s="155"/>
      <c r="B61" s="156"/>
      <c r="C61" s="156"/>
      <c r="D61" s="156"/>
      <c r="E61" s="156"/>
      <c r="F61" s="157"/>
      <c r="G61" s="158"/>
      <c r="H61" s="158"/>
      <c r="I61" s="158"/>
      <c r="J61" s="156"/>
      <c r="K61" s="159"/>
      <c r="L61" s="149"/>
    </row>
    <row r="62" spans="1:22" ht="16.5" thickTop="1" x14ac:dyDescent="0.3">
      <c r="A62" s="149"/>
      <c r="B62" s="149"/>
      <c r="C62" s="149"/>
      <c r="D62" s="149"/>
      <c r="E62" s="149"/>
      <c r="F62" s="150"/>
      <c r="G62" s="151"/>
      <c r="H62" s="151"/>
      <c r="I62" s="151"/>
      <c r="J62" s="151"/>
      <c r="K62" s="151"/>
      <c r="L62" s="151"/>
    </row>
    <row r="63" spans="1:22" ht="15.75" x14ac:dyDescent="0.3">
      <c r="A63" s="101"/>
      <c r="B63" s="101"/>
      <c r="C63" s="101"/>
      <c r="D63" s="101"/>
      <c r="E63" s="101"/>
      <c r="F63" s="101"/>
      <c r="G63" s="101"/>
      <c r="H63" s="108"/>
      <c r="I63" s="101"/>
      <c r="J63" s="101"/>
      <c r="K63" s="101"/>
      <c r="L63" s="101"/>
    </row>
  </sheetData>
  <sheetProtection algorithmName="SHA-512" hashValue="LMQ9IX/jN+zkeAoFH0JvlDRuUcxXS3WZIPr0yl0ZEeZEE2tsLD5YkM9Zmvey4Z7BQUfyzQvFbegXiGiQE4ozkA==" saltValue="YMscszuXRd9MFyJFaIY37g==" spinCount="100000" sheet="1" objects="1" scenarios="1"/>
  <mergeCells count="14">
    <mergeCell ref="M9:R9"/>
    <mergeCell ref="V9:Z9"/>
    <mergeCell ref="B60:J60"/>
    <mergeCell ref="D4:F4"/>
    <mergeCell ref="D5:F5"/>
    <mergeCell ref="D6:F6"/>
    <mergeCell ref="B53:J53"/>
    <mergeCell ref="B54:J54"/>
    <mergeCell ref="B55:J55"/>
    <mergeCell ref="B56:J56"/>
    <mergeCell ref="B57:J57"/>
    <mergeCell ref="B58:J58"/>
    <mergeCell ref="B59:J59"/>
    <mergeCell ref="B52:J52"/>
  </mergeCells>
  <phoneticPr fontId="31" type="noConversion"/>
  <pageMargins left="0.7" right="0.7" top="0.75" bottom="0.75" header="0.3" footer="0.3"/>
  <pageSetup paperSize="9" scale="65"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483C38C-B4FF-4BA3-B36F-7C603AA75AEC}">
          <x14:formula1>
            <xm:f>Werkprogramma!$C$1:$BQ$1</xm:f>
          </x14:formula1>
          <xm:sqref>M11:N48</xm:sqref>
        </x14:dataValidation>
        <x14:dataValidation type="list" allowBlank="1" showInputMessage="1" showErrorMessage="1" xr:uid="{C461938C-6562-4B9D-8839-D5B1FECF1043}">
          <x14:formula1>
            <xm:f>Werkprogramma!$A$60:$A$65</xm:f>
          </x14:formula1>
          <xm:sqref>V11:V48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C4243-0E0A-46ED-8A1C-C0EA27656476}">
  <sheetPr>
    <pageSetUpPr fitToPage="1"/>
  </sheetPr>
  <dimension ref="A1:R31"/>
  <sheetViews>
    <sheetView zoomScaleNormal="100" workbookViewId="0">
      <selection activeCell="B1" sqref="B1"/>
    </sheetView>
  </sheetViews>
  <sheetFormatPr defaultColWidth="8.7109375" defaultRowHeight="15" x14ac:dyDescent="0.25"/>
  <cols>
    <col min="1" max="1" width="1.7109375" customWidth="1"/>
    <col min="2" max="2" width="4.7109375" customWidth="1"/>
    <col min="3" max="3" width="34.42578125" customWidth="1"/>
    <col min="4" max="4" width="13.28515625" customWidth="1"/>
    <col min="5" max="5" width="15.7109375" customWidth="1"/>
    <col min="6" max="6" width="10.7109375" customWidth="1"/>
    <col min="7" max="10" width="11.7109375" customWidth="1"/>
    <col min="11" max="14" width="18.7109375" customWidth="1"/>
    <col min="15" max="15" width="30.7109375" customWidth="1"/>
    <col min="16" max="16" width="24.140625" customWidth="1"/>
    <col min="17" max="17" width="1.7109375" customWidth="1"/>
  </cols>
  <sheetData>
    <row r="1" spans="1:18" ht="16.5" thickTop="1" x14ac:dyDescent="0.3">
      <c r="A1" s="160"/>
      <c r="B1" s="161" t="str">
        <f>Ruimtestaat!B1</f>
        <v>V4</v>
      </c>
      <c r="C1" s="161"/>
      <c r="D1" s="161"/>
      <c r="E1" s="161"/>
      <c r="F1" s="162"/>
      <c r="G1" s="163"/>
      <c r="H1" s="163"/>
      <c r="I1" s="163"/>
      <c r="J1" s="163"/>
      <c r="K1" s="163"/>
      <c r="L1" s="163"/>
      <c r="M1" s="163"/>
      <c r="N1" s="163"/>
      <c r="O1" s="161"/>
      <c r="P1" s="161"/>
      <c r="Q1" s="164"/>
      <c r="R1" s="149"/>
    </row>
    <row r="2" spans="1:18" ht="15.75" x14ac:dyDescent="0.3">
      <c r="A2" s="148"/>
      <c r="B2" s="149"/>
      <c r="C2" s="165" t="s">
        <v>46</v>
      </c>
      <c r="D2" s="149"/>
      <c r="E2" s="149"/>
      <c r="F2" s="150"/>
      <c r="G2" s="166"/>
      <c r="H2" s="166"/>
      <c r="I2" s="166"/>
      <c r="J2" s="166"/>
      <c r="K2" s="166"/>
      <c r="L2" s="166"/>
      <c r="M2" s="166"/>
      <c r="N2" s="166"/>
      <c r="O2" s="166"/>
      <c r="P2" s="166"/>
      <c r="Q2" s="152"/>
      <c r="R2" s="149"/>
    </row>
    <row r="3" spans="1:18" ht="15.75" x14ac:dyDescent="0.3">
      <c r="A3" s="148"/>
      <c r="B3" s="149"/>
      <c r="C3" s="165"/>
      <c r="D3" s="149"/>
      <c r="E3" s="149"/>
      <c r="F3" s="150"/>
      <c r="G3" s="166"/>
      <c r="H3" s="166"/>
      <c r="I3" s="166"/>
      <c r="J3" s="166"/>
      <c r="K3" s="166"/>
      <c r="L3" s="166"/>
      <c r="M3" s="166"/>
      <c r="N3" s="166"/>
      <c r="O3" s="166"/>
      <c r="P3" s="166"/>
      <c r="Q3" s="152"/>
      <c r="R3" s="149"/>
    </row>
    <row r="4" spans="1:18" ht="15.75" x14ac:dyDescent="0.3">
      <c r="A4" s="105"/>
      <c r="B4" s="106"/>
      <c r="C4" s="106" t="s">
        <v>1</v>
      </c>
      <c r="D4" s="270" t="str">
        <f>Ruimtestaat!D4</f>
        <v>Eben Haëzer</v>
      </c>
      <c r="E4" s="270"/>
      <c r="F4" s="270"/>
      <c r="G4" s="101"/>
      <c r="H4" s="166"/>
      <c r="I4" s="166"/>
      <c r="J4" s="166"/>
      <c r="K4" s="166"/>
      <c r="L4" s="166"/>
      <c r="M4" s="166"/>
      <c r="N4" s="166"/>
      <c r="O4" s="166"/>
      <c r="P4" s="166"/>
      <c r="Q4" s="152"/>
      <c r="R4" s="106"/>
    </row>
    <row r="5" spans="1:18" ht="15.75" x14ac:dyDescent="0.3">
      <c r="A5" s="105"/>
      <c r="B5" s="106"/>
      <c r="C5" s="106" t="s">
        <v>2</v>
      </c>
      <c r="D5" s="270" t="str">
        <f>Ruimtestaat!D5</f>
        <v>Kweekschoolstraat 2</v>
      </c>
      <c r="E5" s="270"/>
      <c r="F5" s="270"/>
      <c r="G5" s="101"/>
      <c r="H5" s="166"/>
      <c r="I5" s="166"/>
      <c r="J5" s="166"/>
      <c r="K5" s="166"/>
      <c r="L5" s="166"/>
      <c r="M5" s="166"/>
      <c r="N5" s="166"/>
      <c r="O5" s="166"/>
      <c r="P5" s="166"/>
      <c r="Q5" s="152"/>
      <c r="R5" s="106"/>
    </row>
    <row r="6" spans="1:18" ht="15.75" x14ac:dyDescent="0.3">
      <c r="A6" s="105"/>
      <c r="B6" s="106"/>
      <c r="C6" s="106" t="s">
        <v>3</v>
      </c>
      <c r="D6" s="270" t="str">
        <f>Ruimtestaat!D6</f>
        <v>Dokkum</v>
      </c>
      <c r="E6" s="270"/>
      <c r="F6" s="270"/>
      <c r="G6" s="101"/>
      <c r="H6" s="166"/>
      <c r="I6" s="166"/>
      <c r="J6" s="166"/>
      <c r="K6" s="166"/>
      <c r="L6" s="166"/>
      <c r="M6" s="166"/>
      <c r="N6" s="166"/>
      <c r="O6" s="166"/>
      <c r="P6" s="166"/>
      <c r="Q6" s="152"/>
      <c r="R6" s="106"/>
    </row>
    <row r="7" spans="1:18" ht="15.75" x14ac:dyDescent="0.3">
      <c r="A7" s="105"/>
      <c r="B7" s="106"/>
      <c r="C7" s="101"/>
      <c r="D7" s="149"/>
      <c r="E7" s="149"/>
      <c r="F7" s="149"/>
      <c r="G7" s="101"/>
      <c r="H7" s="166"/>
      <c r="I7" s="166"/>
      <c r="J7" s="166"/>
      <c r="K7" s="166"/>
      <c r="L7" s="166"/>
      <c r="M7" s="166"/>
      <c r="N7" s="166"/>
      <c r="O7" s="166"/>
      <c r="P7" s="166"/>
      <c r="Q7" s="152"/>
      <c r="R7" s="106"/>
    </row>
    <row r="8" spans="1:18" ht="15.75" x14ac:dyDescent="0.3">
      <c r="A8" s="105"/>
      <c r="B8" s="106"/>
      <c r="C8" s="106" t="s">
        <v>4</v>
      </c>
      <c r="D8" s="167">
        <f>Ruimtestaat!D8</f>
        <v>1</v>
      </c>
      <c r="E8" s="149"/>
      <c r="F8" s="149"/>
      <c r="G8" s="101"/>
      <c r="H8" s="166"/>
      <c r="I8" s="166"/>
      <c r="J8" s="166"/>
      <c r="K8" s="166"/>
      <c r="L8" s="166"/>
      <c r="M8" s="166"/>
      <c r="N8" s="166"/>
      <c r="O8" s="166"/>
      <c r="P8" s="166"/>
      <c r="Q8" s="152"/>
      <c r="R8" s="106"/>
    </row>
    <row r="9" spans="1:18" ht="15.75" x14ac:dyDescent="0.3">
      <c r="A9" s="105"/>
      <c r="B9" s="106"/>
      <c r="C9" s="106"/>
      <c r="D9" s="167"/>
      <c r="E9" s="149"/>
      <c r="F9" s="149"/>
      <c r="G9" s="101"/>
      <c r="H9" s="166"/>
      <c r="I9" s="166"/>
      <c r="J9" s="166"/>
      <c r="K9" s="166"/>
      <c r="L9" s="166"/>
      <c r="M9" s="166"/>
      <c r="N9" s="166"/>
      <c r="O9" s="166"/>
      <c r="P9" s="166"/>
      <c r="Q9" s="152"/>
      <c r="R9" s="106"/>
    </row>
    <row r="10" spans="1:18" ht="16.5" thickBot="1" x14ac:dyDescent="0.35">
      <c r="A10" s="148"/>
      <c r="B10" s="149"/>
      <c r="C10" s="149"/>
      <c r="D10" s="149"/>
      <c r="E10" s="149"/>
      <c r="F10" s="150"/>
      <c r="G10" s="151"/>
      <c r="H10" s="166"/>
      <c r="I10" s="166"/>
      <c r="J10" s="166"/>
      <c r="K10" s="166"/>
      <c r="L10" s="166"/>
      <c r="M10" s="166"/>
      <c r="N10" s="166"/>
      <c r="O10" s="166"/>
      <c r="P10" s="166"/>
      <c r="Q10" s="152"/>
      <c r="R10" s="149"/>
    </row>
    <row r="11" spans="1:18" ht="16.5" thickBot="1" x14ac:dyDescent="0.35">
      <c r="A11" s="148"/>
      <c r="B11" s="271" t="s">
        <v>47</v>
      </c>
      <c r="C11" s="272"/>
      <c r="D11" s="273"/>
      <c r="E11" s="273"/>
      <c r="F11" s="273"/>
      <c r="G11" s="273"/>
      <c r="H11" s="273"/>
      <c r="I11" s="273"/>
      <c r="J11" s="273"/>
      <c r="K11" s="273"/>
      <c r="L11" s="273"/>
      <c r="M11" s="273"/>
      <c r="N11" s="273"/>
      <c r="O11" s="273"/>
      <c r="P11" s="274"/>
      <c r="Q11" s="152"/>
      <c r="R11" s="149"/>
    </row>
    <row r="12" spans="1:18" ht="16.5" thickBot="1" x14ac:dyDescent="0.35">
      <c r="A12" s="148"/>
      <c r="B12" s="149"/>
      <c r="C12" s="149"/>
      <c r="D12" s="149"/>
      <c r="E12" s="149"/>
      <c r="F12" s="150"/>
      <c r="G12" s="151"/>
      <c r="H12" s="151"/>
      <c r="I12" s="151"/>
      <c r="J12" s="151"/>
      <c r="K12" s="151"/>
      <c r="L12" s="151"/>
      <c r="M12" s="151"/>
      <c r="N12" s="151"/>
      <c r="O12" s="149"/>
      <c r="P12" s="149"/>
      <c r="Q12" s="152"/>
      <c r="R12" s="149"/>
    </row>
    <row r="13" spans="1:18" ht="16.5" thickBot="1" x14ac:dyDescent="0.35">
      <c r="A13" s="168"/>
      <c r="B13" s="169" t="s">
        <v>7</v>
      </c>
      <c r="C13" s="169" t="s">
        <v>8</v>
      </c>
      <c r="D13" s="169" t="s">
        <v>9</v>
      </c>
      <c r="E13" s="169" t="s">
        <v>48</v>
      </c>
      <c r="F13" s="169" t="s">
        <v>19</v>
      </c>
      <c r="G13" s="265" t="s">
        <v>49</v>
      </c>
      <c r="H13" s="266"/>
      <c r="I13" s="267"/>
      <c r="J13" s="170" t="s">
        <v>50</v>
      </c>
      <c r="K13" s="265" t="s">
        <v>51</v>
      </c>
      <c r="L13" s="268"/>
      <c r="M13" s="267"/>
      <c r="N13" s="171"/>
      <c r="O13" s="269" t="s">
        <v>52</v>
      </c>
      <c r="P13" s="267"/>
      <c r="Q13" s="172"/>
      <c r="R13" s="173"/>
    </row>
    <row r="14" spans="1:18" ht="30.75" thickBot="1" x14ac:dyDescent="0.35">
      <c r="A14" s="168"/>
      <c r="B14" s="173"/>
      <c r="C14" s="173"/>
      <c r="D14" s="173"/>
      <c r="E14" s="173"/>
      <c r="F14" s="174" t="s">
        <v>53</v>
      </c>
      <c r="G14" s="175" t="s">
        <v>54</v>
      </c>
      <c r="H14" s="175" t="s">
        <v>55</v>
      </c>
      <c r="I14" s="176" t="s">
        <v>13</v>
      </c>
      <c r="J14" s="177"/>
      <c r="K14" s="175" t="s">
        <v>56</v>
      </c>
      <c r="L14" s="175" t="s">
        <v>57</v>
      </c>
      <c r="M14" s="178" t="s">
        <v>58</v>
      </c>
      <c r="N14" s="179" t="s">
        <v>59</v>
      </c>
      <c r="O14" s="173"/>
      <c r="P14" s="173"/>
      <c r="Q14" s="172"/>
      <c r="R14" s="173"/>
    </row>
    <row r="15" spans="1:18" ht="16.5" thickBot="1" x14ac:dyDescent="0.35">
      <c r="A15" s="148"/>
      <c r="B15" s="180">
        <v>1</v>
      </c>
      <c r="C15" s="181" t="s">
        <v>413</v>
      </c>
      <c r="D15" s="181"/>
      <c r="E15" s="181" t="s">
        <v>60</v>
      </c>
      <c r="F15" s="182">
        <v>2</v>
      </c>
      <c r="G15" s="183"/>
      <c r="H15" s="183"/>
      <c r="I15" s="188">
        <f t="shared" ref="I15:I17" si="0">+G15*H15</f>
        <v>0</v>
      </c>
      <c r="J15" s="183"/>
      <c r="K15" s="188">
        <v>293.86</v>
      </c>
      <c r="L15" s="188">
        <v>293.86</v>
      </c>
      <c r="M15" s="188">
        <f>K15+L15</f>
        <v>587.72</v>
      </c>
      <c r="N15" s="184">
        <f>M15*F15</f>
        <v>1175.44</v>
      </c>
      <c r="O15" s="275"/>
      <c r="P15" s="276"/>
      <c r="Q15" s="152"/>
      <c r="R15" s="149"/>
    </row>
    <row r="16" spans="1:18" ht="16.5" thickBot="1" x14ac:dyDescent="0.35">
      <c r="A16" s="148"/>
      <c r="B16" s="185">
        <v>1</v>
      </c>
      <c r="C16" s="186" t="s">
        <v>413</v>
      </c>
      <c r="D16" s="186"/>
      <c r="E16" s="186" t="s">
        <v>61</v>
      </c>
      <c r="F16" s="187">
        <v>2</v>
      </c>
      <c r="G16" s="188"/>
      <c r="H16" s="188"/>
      <c r="I16" s="188">
        <f t="shared" si="0"/>
        <v>0</v>
      </c>
      <c r="J16" s="188"/>
      <c r="K16" s="188">
        <v>57.29</v>
      </c>
      <c r="L16" s="188">
        <v>57.29</v>
      </c>
      <c r="M16" s="188">
        <f t="shared" ref="M16:M17" si="1">K16+L16</f>
        <v>114.58</v>
      </c>
      <c r="N16" s="184">
        <f t="shared" ref="N16:N17" si="2">M16*F16</f>
        <v>229.16</v>
      </c>
      <c r="O16" s="277"/>
      <c r="P16" s="278"/>
      <c r="Q16" s="152"/>
      <c r="R16" s="149"/>
    </row>
    <row r="17" spans="1:18" ht="16.5" thickBot="1" x14ac:dyDescent="0.35">
      <c r="A17" s="148"/>
      <c r="B17" s="185"/>
      <c r="C17" s="186"/>
      <c r="D17" s="186"/>
      <c r="E17" s="186"/>
      <c r="F17" s="187"/>
      <c r="G17" s="188"/>
      <c r="H17" s="188"/>
      <c r="I17" s="188">
        <f t="shared" si="0"/>
        <v>0</v>
      </c>
      <c r="J17" s="188"/>
      <c r="K17" s="188">
        <f t="shared" ref="K17:L17" si="3">+I17*J17</f>
        <v>0</v>
      </c>
      <c r="L17" s="188">
        <f t="shared" si="3"/>
        <v>0</v>
      </c>
      <c r="M17" s="188">
        <f t="shared" si="1"/>
        <v>0</v>
      </c>
      <c r="N17" s="184">
        <f t="shared" si="2"/>
        <v>0</v>
      </c>
      <c r="O17" s="277"/>
      <c r="P17" s="287"/>
      <c r="Q17" s="152"/>
      <c r="R17" s="149"/>
    </row>
    <row r="18" spans="1:18" ht="16.5" thickBot="1" x14ac:dyDescent="0.35">
      <c r="A18" s="148"/>
      <c r="B18" s="149"/>
      <c r="C18" s="149"/>
      <c r="D18" s="149"/>
      <c r="E18" s="149"/>
      <c r="F18" s="150"/>
      <c r="G18" s="151"/>
      <c r="H18" s="151"/>
      <c r="I18" s="151"/>
      <c r="J18" s="151"/>
      <c r="K18" s="151"/>
      <c r="L18" s="151"/>
      <c r="M18" s="151"/>
      <c r="N18" s="151"/>
      <c r="O18" s="149"/>
      <c r="P18" s="149"/>
      <c r="Q18" s="152"/>
      <c r="R18" s="149"/>
    </row>
    <row r="19" spans="1:18" ht="16.5" thickBot="1" x14ac:dyDescent="0.35">
      <c r="A19" s="168"/>
      <c r="B19" s="189" t="s">
        <v>62</v>
      </c>
      <c r="C19" s="190"/>
      <c r="D19" s="190"/>
      <c r="E19" s="190"/>
      <c r="F19" s="190"/>
      <c r="G19" s="190"/>
      <c r="H19" s="191"/>
      <c r="I19" s="191" t="s">
        <v>63</v>
      </c>
      <c r="J19" s="190"/>
      <c r="K19" s="170">
        <f>SUM(K15:K17)</f>
        <v>351.15000000000003</v>
      </c>
      <c r="L19" s="170">
        <f>SUM(L15:L17)</f>
        <v>351.15000000000003</v>
      </c>
      <c r="M19" s="170">
        <f>SUM(M15:M17)</f>
        <v>702.30000000000007</v>
      </c>
      <c r="N19" s="170">
        <f>SUM(N15:N17)</f>
        <v>1404.6000000000001</v>
      </c>
      <c r="O19" s="192"/>
      <c r="P19" s="192"/>
      <c r="Q19" s="172"/>
      <c r="R19" s="173"/>
    </row>
    <row r="20" spans="1:18" ht="16.5" thickBot="1" x14ac:dyDescent="0.35">
      <c r="A20" s="148"/>
      <c r="B20" s="149"/>
      <c r="C20" s="149"/>
      <c r="D20" s="149"/>
      <c r="E20" s="149"/>
      <c r="F20" s="150"/>
      <c r="G20" s="151"/>
      <c r="H20" s="151"/>
      <c r="I20" s="151"/>
      <c r="J20" s="151"/>
      <c r="K20" s="151"/>
      <c r="L20" s="151"/>
      <c r="M20" s="151"/>
      <c r="N20" s="151"/>
      <c r="O20" s="149"/>
      <c r="P20" s="149"/>
      <c r="Q20" s="152"/>
      <c r="R20" s="149"/>
    </row>
    <row r="21" spans="1:18" ht="16.5" thickBot="1" x14ac:dyDescent="0.35">
      <c r="A21" s="153"/>
      <c r="B21" s="288" t="s">
        <v>42</v>
      </c>
      <c r="C21" s="289"/>
      <c r="D21" s="289"/>
      <c r="E21" s="289"/>
      <c r="F21" s="289"/>
      <c r="G21" s="289"/>
      <c r="H21" s="289"/>
      <c r="I21" s="289"/>
      <c r="J21" s="289"/>
      <c r="K21" s="289"/>
      <c r="L21" s="289"/>
      <c r="M21" s="289"/>
      <c r="N21" s="289"/>
      <c r="O21" s="289"/>
      <c r="P21" s="290"/>
      <c r="Q21" s="154"/>
      <c r="R21" s="150"/>
    </row>
    <row r="22" spans="1:18" ht="16.5" thickBot="1" x14ac:dyDescent="0.35">
      <c r="A22" s="148"/>
      <c r="B22" s="291" t="s">
        <v>64</v>
      </c>
      <c r="C22" s="292"/>
      <c r="D22" s="292"/>
      <c r="E22" s="292"/>
      <c r="F22" s="292"/>
      <c r="G22" s="292"/>
      <c r="H22" s="292"/>
      <c r="I22" s="292"/>
      <c r="J22" s="292"/>
      <c r="K22" s="292"/>
      <c r="L22" s="292"/>
      <c r="M22" s="292"/>
      <c r="N22" s="292"/>
      <c r="O22" s="292"/>
      <c r="P22" s="293"/>
      <c r="Q22" s="152"/>
      <c r="R22" s="149"/>
    </row>
    <row r="23" spans="1:18" ht="16.5" thickBot="1" x14ac:dyDescent="0.35">
      <c r="A23" s="148"/>
      <c r="B23" s="294" t="s">
        <v>65</v>
      </c>
      <c r="C23" s="295"/>
      <c r="D23" s="295"/>
      <c r="E23" s="295"/>
      <c r="F23" s="295"/>
      <c r="G23" s="295"/>
      <c r="H23" s="295"/>
      <c r="I23" s="295"/>
      <c r="J23" s="295"/>
      <c r="K23" s="295"/>
      <c r="L23" s="295"/>
      <c r="M23" s="295"/>
      <c r="N23" s="295"/>
      <c r="O23" s="295"/>
      <c r="P23" s="296"/>
      <c r="Q23" s="152"/>
      <c r="R23" s="149"/>
    </row>
    <row r="24" spans="1:18" ht="16.5" thickBot="1" x14ac:dyDescent="0.35">
      <c r="A24" s="148"/>
      <c r="B24" s="279"/>
      <c r="C24" s="280"/>
      <c r="D24" s="281"/>
      <c r="E24" s="281"/>
      <c r="F24" s="281"/>
      <c r="G24" s="281"/>
      <c r="H24" s="281"/>
      <c r="I24" s="281"/>
      <c r="J24" s="281"/>
      <c r="K24" s="281"/>
      <c r="L24" s="281"/>
      <c r="M24" s="281"/>
      <c r="N24" s="281"/>
      <c r="O24" s="281"/>
      <c r="P24" s="282"/>
      <c r="Q24" s="152"/>
      <c r="R24" s="149"/>
    </row>
    <row r="25" spans="1:18" ht="16.5" thickBot="1" x14ac:dyDescent="0.35">
      <c r="A25" s="148"/>
      <c r="B25" s="279"/>
      <c r="C25" s="280"/>
      <c r="D25" s="281"/>
      <c r="E25" s="281"/>
      <c r="F25" s="281"/>
      <c r="G25" s="281"/>
      <c r="H25" s="281"/>
      <c r="I25" s="281"/>
      <c r="J25" s="281"/>
      <c r="K25" s="281"/>
      <c r="L25" s="281"/>
      <c r="M25" s="281"/>
      <c r="N25" s="281"/>
      <c r="O25" s="281"/>
      <c r="P25" s="282"/>
      <c r="Q25" s="152"/>
      <c r="R25" s="149"/>
    </row>
    <row r="26" spans="1:18" ht="16.5" thickBot="1" x14ac:dyDescent="0.35">
      <c r="A26" s="148"/>
      <c r="B26" s="279"/>
      <c r="C26" s="280"/>
      <c r="D26" s="281"/>
      <c r="E26" s="281"/>
      <c r="F26" s="281"/>
      <c r="G26" s="281"/>
      <c r="H26" s="281"/>
      <c r="I26" s="281"/>
      <c r="J26" s="281"/>
      <c r="K26" s="281"/>
      <c r="L26" s="281"/>
      <c r="M26" s="281"/>
      <c r="N26" s="281"/>
      <c r="O26" s="281"/>
      <c r="P26" s="282"/>
      <c r="Q26" s="152"/>
      <c r="R26" s="149"/>
    </row>
    <row r="27" spans="1:18" ht="16.5" thickBot="1" x14ac:dyDescent="0.35">
      <c r="A27" s="148"/>
      <c r="B27" s="279"/>
      <c r="C27" s="280"/>
      <c r="D27" s="281"/>
      <c r="E27" s="281"/>
      <c r="F27" s="281"/>
      <c r="G27" s="281"/>
      <c r="H27" s="281"/>
      <c r="I27" s="281"/>
      <c r="J27" s="281"/>
      <c r="K27" s="281"/>
      <c r="L27" s="281"/>
      <c r="M27" s="281"/>
      <c r="N27" s="281"/>
      <c r="O27" s="281"/>
      <c r="P27" s="282"/>
      <c r="Q27" s="152"/>
      <c r="R27" s="149"/>
    </row>
    <row r="28" spans="1:18" ht="16.5" thickBot="1" x14ac:dyDescent="0.35">
      <c r="A28" s="148"/>
      <c r="B28" s="279"/>
      <c r="C28" s="280"/>
      <c r="D28" s="281"/>
      <c r="E28" s="281"/>
      <c r="F28" s="281"/>
      <c r="G28" s="281"/>
      <c r="H28" s="281"/>
      <c r="I28" s="281"/>
      <c r="J28" s="281"/>
      <c r="K28" s="281"/>
      <c r="L28" s="281"/>
      <c r="M28" s="281"/>
      <c r="N28" s="281"/>
      <c r="O28" s="281"/>
      <c r="P28" s="282"/>
      <c r="Q28" s="152"/>
      <c r="R28" s="149"/>
    </row>
    <row r="29" spans="1:18" ht="16.5" thickBot="1" x14ac:dyDescent="0.35">
      <c r="A29" s="148"/>
      <c r="B29" s="283"/>
      <c r="C29" s="284"/>
      <c r="D29" s="285"/>
      <c r="E29" s="285"/>
      <c r="F29" s="285"/>
      <c r="G29" s="285"/>
      <c r="H29" s="285"/>
      <c r="I29" s="285"/>
      <c r="J29" s="285"/>
      <c r="K29" s="285"/>
      <c r="L29" s="285"/>
      <c r="M29" s="285"/>
      <c r="N29" s="285"/>
      <c r="O29" s="285"/>
      <c r="P29" s="286"/>
      <c r="Q29" s="152"/>
      <c r="R29" s="149"/>
    </row>
    <row r="30" spans="1:18" ht="16.5" thickBot="1" x14ac:dyDescent="0.35">
      <c r="A30" s="155"/>
      <c r="B30" s="156"/>
      <c r="C30" s="156"/>
      <c r="D30" s="156"/>
      <c r="E30" s="156"/>
      <c r="F30" s="157"/>
      <c r="G30" s="158"/>
      <c r="H30" s="158"/>
      <c r="I30" s="158"/>
      <c r="J30" s="158"/>
      <c r="K30" s="158"/>
      <c r="L30" s="158"/>
      <c r="M30" s="158"/>
      <c r="N30" s="158"/>
      <c r="O30" s="156"/>
      <c r="P30" s="156"/>
      <c r="Q30" s="159"/>
      <c r="R30" s="149"/>
    </row>
    <row r="31" spans="1:18" ht="16.5" thickTop="1" x14ac:dyDescent="0.3">
      <c r="A31" s="149"/>
      <c r="B31" s="149"/>
      <c r="C31" s="149"/>
      <c r="D31" s="149"/>
      <c r="E31" s="149"/>
      <c r="F31" s="150"/>
      <c r="G31" s="151"/>
      <c r="H31" s="151"/>
      <c r="I31" s="151"/>
      <c r="J31" s="151"/>
      <c r="K31" s="151"/>
      <c r="L31" s="151"/>
      <c r="M31" s="151"/>
      <c r="N31" s="151"/>
      <c r="O31" s="149"/>
      <c r="P31" s="149"/>
      <c r="Q31" s="149"/>
      <c r="R31" s="149"/>
    </row>
  </sheetData>
  <sheetProtection algorithmName="SHA-512" hashValue="Or7o78Oi4/eaSQqguWeOPVGP8Myj4ZNPieUb2pTcf2x1fC3QD/+7qngWf+6atGWMj4pOVxIfGs8vcCKQh3r2Ow==" saltValue="ZMBBX9xBZvU/59APXJ2Btg==" spinCount="100000" sheet="1" objects="1" scenarios="1"/>
  <mergeCells count="19">
    <mergeCell ref="B29:P29"/>
    <mergeCell ref="O17:P17"/>
    <mergeCell ref="B21:P21"/>
    <mergeCell ref="B22:P22"/>
    <mergeCell ref="B23:P23"/>
    <mergeCell ref="B24:P24"/>
    <mergeCell ref="B25:P25"/>
    <mergeCell ref="O15:P15"/>
    <mergeCell ref="O16:P16"/>
    <mergeCell ref="B26:P26"/>
    <mergeCell ref="B27:P27"/>
    <mergeCell ref="B28:P28"/>
    <mergeCell ref="G13:I13"/>
    <mergeCell ref="K13:M13"/>
    <mergeCell ref="O13:P13"/>
    <mergeCell ref="D4:F4"/>
    <mergeCell ref="D5:F5"/>
    <mergeCell ref="D6:F6"/>
    <mergeCell ref="B11:P11"/>
  </mergeCells>
  <pageMargins left="0.7" right="0.7" top="0.75" bottom="0.75" header="0.3" footer="0.3"/>
  <pageSetup paperSize="9" scale="56"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76"/>
  <sheetViews>
    <sheetView zoomScaleNormal="100" workbookViewId="0">
      <pane ySplit="4" topLeftCell="A5" activePane="bottomLeft" state="frozen"/>
      <selection pane="bottomLeft"/>
    </sheetView>
  </sheetViews>
  <sheetFormatPr defaultColWidth="8.7109375" defaultRowHeight="15" x14ac:dyDescent="0.25"/>
  <cols>
    <col min="1" max="1" width="83.42578125" bestFit="1" customWidth="1"/>
    <col min="2" max="2" width="9.7109375" customWidth="1"/>
    <col min="3" max="22" width="9.7109375" style="1" customWidth="1"/>
    <col min="23" max="27" width="9.7109375" style="234" customWidth="1"/>
    <col min="28" max="47" width="9.7109375" style="1" customWidth="1"/>
    <col min="48" max="52" width="9.7109375" style="234" customWidth="1"/>
    <col min="53" max="69" width="9.7109375" style="1" customWidth="1"/>
  </cols>
  <sheetData>
    <row r="1" spans="1:74" ht="222.75" customHeight="1" thickBot="1" x14ac:dyDescent="0.3">
      <c r="A1" s="193" t="s">
        <v>66</v>
      </c>
      <c r="B1" s="194"/>
      <c r="C1" s="195" t="s">
        <v>67</v>
      </c>
      <c r="D1" s="195" t="s">
        <v>68</v>
      </c>
      <c r="E1" s="195" t="s">
        <v>69</v>
      </c>
      <c r="F1" s="195" t="s">
        <v>70</v>
      </c>
      <c r="G1" s="195" t="s">
        <v>71</v>
      </c>
      <c r="H1" s="195" t="s">
        <v>26</v>
      </c>
      <c r="I1" s="195" t="s">
        <v>72</v>
      </c>
      <c r="J1" s="195" t="s">
        <v>73</v>
      </c>
      <c r="K1" s="195" t="s">
        <v>74</v>
      </c>
      <c r="L1" s="195" t="s">
        <v>75</v>
      </c>
      <c r="M1" s="195" t="s">
        <v>76</v>
      </c>
      <c r="N1" s="195" t="s">
        <v>77</v>
      </c>
      <c r="O1" s="195" t="s">
        <v>37</v>
      </c>
      <c r="P1" s="195" t="s">
        <v>78</v>
      </c>
      <c r="Q1" s="195" t="s">
        <v>79</v>
      </c>
      <c r="R1" s="195" t="s">
        <v>80</v>
      </c>
      <c r="S1" s="195" t="s">
        <v>81</v>
      </c>
      <c r="T1" s="195" t="s">
        <v>82</v>
      </c>
      <c r="U1" s="195" t="s">
        <v>83</v>
      </c>
      <c r="V1" s="195" t="s">
        <v>84</v>
      </c>
      <c r="W1" s="233" t="s">
        <v>85</v>
      </c>
      <c r="X1" s="233" t="s">
        <v>86</v>
      </c>
      <c r="Y1" s="233" t="s">
        <v>87</v>
      </c>
      <c r="Z1" s="233" t="s">
        <v>88</v>
      </c>
      <c r="AA1" s="233" t="s">
        <v>89</v>
      </c>
      <c r="AB1" s="195" t="s">
        <v>28</v>
      </c>
      <c r="AC1" s="195" t="s">
        <v>90</v>
      </c>
      <c r="AD1" s="195" t="s">
        <v>91</v>
      </c>
      <c r="AE1" s="195" t="s">
        <v>92</v>
      </c>
      <c r="AF1" s="195" t="s">
        <v>93</v>
      </c>
      <c r="AG1" s="195" t="s">
        <v>94</v>
      </c>
      <c r="AH1" s="195" t="s">
        <v>95</v>
      </c>
      <c r="AI1" s="195" t="s">
        <v>96</v>
      </c>
      <c r="AJ1" s="195" t="s">
        <v>97</v>
      </c>
      <c r="AK1" s="195" t="s">
        <v>98</v>
      </c>
      <c r="AL1" s="195" t="s">
        <v>99</v>
      </c>
      <c r="AM1" s="195" t="s">
        <v>100</v>
      </c>
      <c r="AN1" s="195" t="s">
        <v>101</v>
      </c>
      <c r="AO1" s="195" t="s">
        <v>102</v>
      </c>
      <c r="AP1" s="195" t="s">
        <v>103</v>
      </c>
      <c r="AQ1" s="195" t="s">
        <v>29</v>
      </c>
      <c r="AR1" s="195" t="s">
        <v>104</v>
      </c>
      <c r="AS1" s="195" t="s">
        <v>105</v>
      </c>
      <c r="AT1" s="195" t="s">
        <v>106</v>
      </c>
      <c r="AU1" s="195" t="s">
        <v>107</v>
      </c>
      <c r="AV1" s="233" t="s">
        <v>108</v>
      </c>
      <c r="AW1" s="233" t="s">
        <v>109</v>
      </c>
      <c r="AX1" s="233" t="s">
        <v>110</v>
      </c>
      <c r="AY1" s="233" t="s">
        <v>111</v>
      </c>
      <c r="AZ1" s="233" t="s">
        <v>112</v>
      </c>
      <c r="BA1" s="195" t="s">
        <v>113</v>
      </c>
      <c r="BB1" s="195" t="s">
        <v>32</v>
      </c>
      <c r="BC1" s="195" t="s">
        <v>114</v>
      </c>
      <c r="BD1" s="195" t="s">
        <v>115</v>
      </c>
      <c r="BE1" s="195" t="s">
        <v>116</v>
      </c>
      <c r="BF1" s="195" t="s">
        <v>117</v>
      </c>
      <c r="BG1" s="195" t="s">
        <v>118</v>
      </c>
      <c r="BH1" s="195" t="s">
        <v>30</v>
      </c>
      <c r="BI1" s="195" t="s">
        <v>119</v>
      </c>
      <c r="BJ1" s="195" t="s">
        <v>120</v>
      </c>
      <c r="BK1" s="195" t="s">
        <v>31</v>
      </c>
      <c r="BL1" s="195" t="s">
        <v>121</v>
      </c>
      <c r="BM1" s="195" t="s">
        <v>122</v>
      </c>
      <c r="BN1" s="195" t="s">
        <v>123</v>
      </c>
      <c r="BO1" s="195" t="s">
        <v>33</v>
      </c>
      <c r="BP1" s="195" t="s">
        <v>124</v>
      </c>
      <c r="BQ1" s="195" t="s">
        <v>125</v>
      </c>
      <c r="BS1" s="196"/>
      <c r="BT1" s="196"/>
      <c r="BU1" s="196"/>
      <c r="BV1" s="196"/>
    </row>
    <row r="2" spans="1:74" ht="15.75" thickBot="1" x14ac:dyDescent="0.3">
      <c r="A2" s="197" t="s">
        <v>126</v>
      </c>
      <c r="B2" s="198"/>
      <c r="C2" s="199" t="s">
        <v>127</v>
      </c>
      <c r="D2" s="199" t="s">
        <v>128</v>
      </c>
      <c r="E2" s="199" t="s">
        <v>129</v>
      </c>
      <c r="F2" s="199" t="s">
        <v>130</v>
      </c>
      <c r="G2" s="199" t="s">
        <v>131</v>
      </c>
      <c r="H2" s="199" t="s">
        <v>132</v>
      </c>
      <c r="I2" s="199" t="s">
        <v>133</v>
      </c>
      <c r="J2" s="199" t="s">
        <v>134</v>
      </c>
      <c r="K2" s="199" t="s">
        <v>135</v>
      </c>
      <c r="L2" s="199" t="s">
        <v>136</v>
      </c>
      <c r="M2" s="199" t="s">
        <v>137</v>
      </c>
      <c r="N2" s="199" t="s">
        <v>138</v>
      </c>
      <c r="O2" s="199" t="s">
        <v>139</v>
      </c>
      <c r="P2" s="199" t="s">
        <v>140</v>
      </c>
      <c r="Q2" s="199" t="s">
        <v>141</v>
      </c>
      <c r="R2" s="199" t="s">
        <v>142</v>
      </c>
      <c r="S2" s="199" t="s">
        <v>143</v>
      </c>
      <c r="T2" s="199" t="s">
        <v>144</v>
      </c>
      <c r="U2" s="199" t="s">
        <v>145</v>
      </c>
      <c r="V2" s="199" t="s">
        <v>146</v>
      </c>
      <c r="W2" s="199" t="s">
        <v>142</v>
      </c>
      <c r="X2" s="199" t="s">
        <v>143</v>
      </c>
      <c r="Y2" s="199" t="s">
        <v>144</v>
      </c>
      <c r="Z2" s="199" t="s">
        <v>145</v>
      </c>
      <c r="AA2" s="199" t="s">
        <v>146</v>
      </c>
      <c r="AB2" s="199" t="s">
        <v>147</v>
      </c>
      <c r="AC2" s="199" t="s">
        <v>148</v>
      </c>
      <c r="AD2" s="199" t="s">
        <v>149</v>
      </c>
      <c r="AE2" s="199" t="s">
        <v>150</v>
      </c>
      <c r="AF2" s="199" t="s">
        <v>151</v>
      </c>
      <c r="AG2" s="199" t="s">
        <v>152</v>
      </c>
      <c r="AH2" s="199" t="s">
        <v>153</v>
      </c>
      <c r="AI2" s="199" t="s">
        <v>154</v>
      </c>
      <c r="AJ2" s="199" t="s">
        <v>155</v>
      </c>
      <c r="AK2" s="199" t="s">
        <v>156</v>
      </c>
      <c r="AL2" s="199" t="s">
        <v>157</v>
      </c>
      <c r="AM2" s="199" t="s">
        <v>158</v>
      </c>
      <c r="AN2" s="199" t="s">
        <v>159</v>
      </c>
      <c r="AO2" s="199" t="s">
        <v>160</v>
      </c>
      <c r="AP2" s="199" t="s">
        <v>161</v>
      </c>
      <c r="AQ2" s="199" t="s">
        <v>162</v>
      </c>
      <c r="AR2" s="199" t="s">
        <v>163</v>
      </c>
      <c r="AS2" s="199" t="s">
        <v>164</v>
      </c>
      <c r="AT2" s="199" t="s">
        <v>165</v>
      </c>
      <c r="AU2" s="199" t="s">
        <v>166</v>
      </c>
      <c r="AV2" s="199" t="s">
        <v>162</v>
      </c>
      <c r="AW2" s="199" t="s">
        <v>163</v>
      </c>
      <c r="AX2" s="199" t="s">
        <v>164</v>
      </c>
      <c r="AY2" s="199" t="s">
        <v>165</v>
      </c>
      <c r="AZ2" s="199" t="s">
        <v>166</v>
      </c>
      <c r="BA2" s="199">
        <v>9</v>
      </c>
      <c r="BB2" s="199" t="s">
        <v>167</v>
      </c>
      <c r="BC2" s="199" t="s">
        <v>168</v>
      </c>
      <c r="BD2" s="199" t="s">
        <v>169</v>
      </c>
      <c r="BE2" s="199" t="s">
        <v>170</v>
      </c>
      <c r="BF2" s="199" t="s">
        <v>171</v>
      </c>
      <c r="BG2" s="199" t="s">
        <v>172</v>
      </c>
      <c r="BH2" s="199" t="s">
        <v>173</v>
      </c>
      <c r="BI2" s="199" t="s">
        <v>174</v>
      </c>
      <c r="BJ2" s="199" t="s">
        <v>175</v>
      </c>
      <c r="BK2" s="199" t="s">
        <v>176</v>
      </c>
      <c r="BL2" s="199" t="s">
        <v>177</v>
      </c>
      <c r="BM2" s="199" t="s">
        <v>178</v>
      </c>
      <c r="BN2" s="199">
        <v>14</v>
      </c>
      <c r="BO2" s="199" t="s">
        <v>179</v>
      </c>
      <c r="BP2" s="199" t="s">
        <v>180</v>
      </c>
      <c r="BQ2" s="199" t="s">
        <v>181</v>
      </c>
    </row>
    <row r="3" spans="1:74" ht="15.75" thickBot="1" x14ac:dyDescent="0.3">
      <c r="A3" s="200"/>
      <c r="B3" s="200"/>
      <c r="C3" s="1">
        <v>200</v>
      </c>
      <c r="D3" s="1">
        <v>160</v>
      </c>
      <c r="E3" s="1">
        <v>120</v>
      </c>
      <c r="F3" s="1">
        <v>80</v>
      </c>
      <c r="G3" s="1">
        <v>40</v>
      </c>
      <c r="H3" s="1">
        <v>200</v>
      </c>
      <c r="I3" s="1">
        <v>160</v>
      </c>
      <c r="J3" s="1">
        <v>120</v>
      </c>
      <c r="K3" s="1">
        <v>80</v>
      </c>
      <c r="L3" s="1">
        <v>40</v>
      </c>
      <c r="M3" s="1">
        <v>200</v>
      </c>
      <c r="N3" s="1">
        <v>160</v>
      </c>
      <c r="O3" s="1">
        <v>120</v>
      </c>
      <c r="P3" s="1">
        <v>80</v>
      </c>
      <c r="Q3" s="1">
        <v>40</v>
      </c>
      <c r="R3" s="1">
        <v>200</v>
      </c>
      <c r="S3" s="1">
        <v>160</v>
      </c>
      <c r="T3" s="1">
        <v>120</v>
      </c>
      <c r="U3" s="1">
        <v>80</v>
      </c>
      <c r="V3" s="1">
        <v>40</v>
      </c>
      <c r="W3" s="234">
        <v>200</v>
      </c>
      <c r="X3" s="234">
        <v>160</v>
      </c>
      <c r="Y3" s="234">
        <v>120</v>
      </c>
      <c r="Z3" s="234">
        <v>80</v>
      </c>
      <c r="AA3" s="234">
        <v>40</v>
      </c>
      <c r="AB3" s="1">
        <v>200</v>
      </c>
      <c r="AC3" s="1">
        <v>160</v>
      </c>
      <c r="AD3" s="1">
        <v>120</v>
      </c>
      <c r="AE3" s="1">
        <v>80</v>
      </c>
      <c r="AF3" s="1">
        <v>40</v>
      </c>
      <c r="AG3" s="1">
        <v>200</v>
      </c>
      <c r="AH3" s="1">
        <v>160</v>
      </c>
      <c r="AI3" s="1">
        <v>120</v>
      </c>
      <c r="AJ3" s="1">
        <v>80</v>
      </c>
      <c r="AK3" s="1">
        <v>40</v>
      </c>
      <c r="AL3" s="1">
        <v>200</v>
      </c>
      <c r="AM3" s="1">
        <v>160</v>
      </c>
      <c r="AN3" s="1">
        <v>120</v>
      </c>
      <c r="AO3" s="1">
        <v>80</v>
      </c>
      <c r="AP3" s="1">
        <v>40</v>
      </c>
      <c r="AQ3" s="1">
        <v>200</v>
      </c>
      <c r="AR3" s="1">
        <v>160</v>
      </c>
      <c r="AS3" s="1">
        <v>120</v>
      </c>
      <c r="AT3" s="1">
        <v>80</v>
      </c>
      <c r="AU3" s="1">
        <v>40</v>
      </c>
      <c r="AV3" s="234">
        <v>200</v>
      </c>
      <c r="BA3" s="1">
        <v>200</v>
      </c>
      <c r="BB3" s="1">
        <v>200</v>
      </c>
      <c r="BC3" s="1">
        <v>120</v>
      </c>
      <c r="BD3" s="1">
        <v>40</v>
      </c>
      <c r="BE3" s="1">
        <v>200</v>
      </c>
      <c r="BF3" s="1">
        <v>120</v>
      </c>
      <c r="BG3" s="1">
        <v>40</v>
      </c>
      <c r="BH3" s="1">
        <v>200</v>
      </c>
      <c r="BI3" s="1">
        <v>120</v>
      </c>
      <c r="BJ3" s="1">
        <v>40</v>
      </c>
      <c r="BK3" s="1">
        <v>200</v>
      </c>
      <c r="BL3" s="1">
        <v>120</v>
      </c>
      <c r="BM3" s="1">
        <v>40</v>
      </c>
      <c r="BN3" s="1">
        <v>12</v>
      </c>
      <c r="BO3" s="1">
        <v>200</v>
      </c>
      <c r="BP3" s="1">
        <v>120</v>
      </c>
      <c r="BQ3" s="1">
        <v>40</v>
      </c>
    </row>
    <row r="4" spans="1:74" x14ac:dyDescent="0.25">
      <c r="A4" s="201" t="s">
        <v>182</v>
      </c>
      <c r="B4" s="202"/>
      <c r="C4" s="203"/>
      <c r="D4" s="203"/>
      <c r="E4" s="203"/>
      <c r="F4" s="203"/>
      <c r="G4" s="203"/>
      <c r="H4" s="203"/>
      <c r="I4" s="203"/>
      <c r="J4" s="203"/>
      <c r="K4" s="203"/>
      <c r="L4" s="203"/>
      <c r="M4" s="203"/>
      <c r="N4" s="203"/>
      <c r="O4" s="203"/>
      <c r="P4" s="203"/>
      <c r="Q4" s="203"/>
      <c r="R4" s="203"/>
      <c r="S4" s="203"/>
      <c r="T4" s="203"/>
      <c r="U4" s="203"/>
      <c r="V4" s="203"/>
      <c r="W4" s="235"/>
      <c r="X4" s="235"/>
      <c r="Y4" s="235"/>
      <c r="Z4" s="235"/>
      <c r="AA4" s="235"/>
      <c r="AB4" s="203"/>
      <c r="AC4" s="203"/>
      <c r="AD4" s="203"/>
      <c r="AE4" s="203"/>
      <c r="AF4" s="203"/>
      <c r="AG4" s="203"/>
      <c r="AH4" s="203"/>
      <c r="AI4" s="203"/>
      <c r="AJ4" s="203"/>
      <c r="AK4" s="203"/>
      <c r="AL4" s="203"/>
      <c r="AM4" s="203"/>
      <c r="AN4" s="203"/>
      <c r="AO4" s="203"/>
      <c r="AP4" s="203"/>
      <c r="AQ4" s="203"/>
      <c r="AR4" s="203"/>
      <c r="AS4" s="203"/>
      <c r="AT4" s="203"/>
      <c r="AU4" s="203"/>
      <c r="AV4" s="235"/>
      <c r="AW4" s="235"/>
      <c r="AX4" s="235"/>
      <c r="AY4" s="235"/>
      <c r="AZ4" s="235"/>
      <c r="BA4" s="203"/>
      <c r="BB4" s="203"/>
      <c r="BC4" s="203"/>
      <c r="BD4" s="203"/>
      <c r="BE4" s="203"/>
      <c r="BF4" s="203"/>
      <c r="BG4" s="203"/>
      <c r="BH4" s="203"/>
      <c r="BI4" s="203"/>
      <c r="BJ4" s="203"/>
      <c r="BK4" s="203"/>
      <c r="BL4" s="203"/>
      <c r="BM4" s="203"/>
      <c r="BN4" s="203"/>
      <c r="BO4" s="203"/>
      <c r="BP4" s="203"/>
      <c r="BQ4" s="204"/>
    </row>
    <row r="5" spans="1:74" x14ac:dyDescent="0.25">
      <c r="A5" s="205" t="s">
        <v>183</v>
      </c>
      <c r="B5" s="205"/>
      <c r="C5" s="206">
        <v>200</v>
      </c>
      <c r="D5" s="206">
        <v>160</v>
      </c>
      <c r="E5" s="206">
        <v>120</v>
      </c>
      <c r="F5" s="206">
        <v>80</v>
      </c>
      <c r="G5" s="206">
        <v>40</v>
      </c>
      <c r="H5" s="206">
        <v>200</v>
      </c>
      <c r="I5" s="206">
        <v>160</v>
      </c>
      <c r="J5" s="206">
        <v>120</v>
      </c>
      <c r="K5" s="206">
        <v>80</v>
      </c>
      <c r="L5" s="206">
        <v>40</v>
      </c>
      <c r="M5" s="206"/>
      <c r="N5" s="206"/>
      <c r="O5" s="206"/>
      <c r="P5" s="206"/>
      <c r="Q5" s="206"/>
      <c r="R5" s="206">
        <v>200</v>
      </c>
      <c r="S5" s="206">
        <v>160</v>
      </c>
      <c r="T5" s="206">
        <v>120</v>
      </c>
      <c r="U5" s="206">
        <v>80</v>
      </c>
      <c r="V5" s="206">
        <v>40</v>
      </c>
      <c r="W5" s="236">
        <v>200</v>
      </c>
      <c r="X5" s="206">
        <v>160</v>
      </c>
      <c r="Y5" s="236">
        <v>120</v>
      </c>
      <c r="Z5" s="206">
        <v>80</v>
      </c>
      <c r="AA5" s="236">
        <v>40</v>
      </c>
      <c r="AB5" s="206">
        <v>200</v>
      </c>
      <c r="AC5" s="206">
        <v>160</v>
      </c>
      <c r="AD5" s="206">
        <v>120</v>
      </c>
      <c r="AE5" s="206">
        <v>80</v>
      </c>
      <c r="AF5" s="206">
        <v>40</v>
      </c>
      <c r="AG5" s="206">
        <v>200</v>
      </c>
      <c r="AH5" s="206">
        <v>160</v>
      </c>
      <c r="AI5" s="206">
        <v>120</v>
      </c>
      <c r="AJ5" s="206">
        <v>80</v>
      </c>
      <c r="AK5" s="206">
        <v>40</v>
      </c>
      <c r="AL5" s="206">
        <v>200</v>
      </c>
      <c r="AM5" s="206">
        <v>160</v>
      </c>
      <c r="AN5" s="206">
        <v>120</v>
      </c>
      <c r="AO5" s="206">
        <v>80</v>
      </c>
      <c r="AP5" s="206">
        <v>40</v>
      </c>
      <c r="AQ5" s="206">
        <v>200</v>
      </c>
      <c r="AR5" s="206">
        <v>160</v>
      </c>
      <c r="AS5" s="206">
        <v>120</v>
      </c>
      <c r="AT5" s="206">
        <v>80</v>
      </c>
      <c r="AU5" s="206">
        <v>40</v>
      </c>
      <c r="AV5" s="236">
        <v>200</v>
      </c>
      <c r="AW5" s="236"/>
      <c r="AX5" s="236"/>
      <c r="AY5" s="236"/>
      <c r="AZ5" s="236"/>
      <c r="BA5" s="206"/>
      <c r="BB5" s="206"/>
      <c r="BC5" s="206"/>
      <c r="BD5" s="206"/>
      <c r="BE5" s="206">
        <v>200</v>
      </c>
      <c r="BF5" s="206">
        <v>120</v>
      </c>
      <c r="BG5" s="206">
        <v>40</v>
      </c>
      <c r="BH5" s="206">
        <v>200</v>
      </c>
      <c r="BI5" s="206">
        <v>120</v>
      </c>
      <c r="BJ5" s="206">
        <v>40</v>
      </c>
      <c r="BK5" s="206">
        <v>200</v>
      </c>
      <c r="BL5" s="206">
        <v>120</v>
      </c>
      <c r="BM5" s="206">
        <v>40</v>
      </c>
      <c r="BN5" s="206"/>
      <c r="BO5" s="206">
        <v>200</v>
      </c>
      <c r="BP5" s="206">
        <v>120</v>
      </c>
      <c r="BQ5" s="206">
        <v>40</v>
      </c>
    </row>
    <row r="6" spans="1:74" x14ac:dyDescent="0.25">
      <c r="A6" s="205" t="s">
        <v>184</v>
      </c>
      <c r="B6" s="205"/>
      <c r="C6" s="206"/>
      <c r="D6" s="206"/>
      <c r="E6" s="206"/>
      <c r="F6" s="206"/>
      <c r="G6" s="206"/>
      <c r="H6" s="206">
        <v>40</v>
      </c>
      <c r="I6" s="206">
        <v>40</v>
      </c>
      <c r="J6" s="206">
        <v>40</v>
      </c>
      <c r="K6" s="206">
        <v>40</v>
      </c>
      <c r="L6" s="206">
        <v>40</v>
      </c>
      <c r="M6" s="206"/>
      <c r="N6" s="206"/>
      <c r="O6" s="206"/>
      <c r="P6" s="206"/>
      <c r="Q6" s="206"/>
      <c r="R6" s="206">
        <v>40</v>
      </c>
      <c r="S6" s="206">
        <v>40</v>
      </c>
      <c r="T6" s="206">
        <v>40</v>
      </c>
      <c r="U6" s="206">
        <v>40</v>
      </c>
      <c r="V6" s="206">
        <v>40</v>
      </c>
      <c r="W6" s="236">
        <v>40</v>
      </c>
      <c r="X6" s="206">
        <v>40</v>
      </c>
      <c r="Y6" s="236">
        <v>40</v>
      </c>
      <c r="Z6" s="206">
        <v>40</v>
      </c>
      <c r="AA6" s="236">
        <v>40</v>
      </c>
      <c r="AB6" s="206">
        <v>40</v>
      </c>
      <c r="AC6" s="206">
        <v>40</v>
      </c>
      <c r="AD6" s="206">
        <v>40</v>
      </c>
      <c r="AE6" s="206">
        <v>40</v>
      </c>
      <c r="AF6" s="206">
        <v>40</v>
      </c>
      <c r="AG6" s="206">
        <v>40</v>
      </c>
      <c r="AH6" s="206">
        <v>40</v>
      </c>
      <c r="AI6" s="206">
        <v>40</v>
      </c>
      <c r="AJ6" s="206">
        <v>40</v>
      </c>
      <c r="AK6" s="206">
        <v>40</v>
      </c>
      <c r="AL6" s="206">
        <v>40</v>
      </c>
      <c r="AM6" s="206">
        <v>40</v>
      </c>
      <c r="AN6" s="206">
        <v>40</v>
      </c>
      <c r="AO6" s="206">
        <v>40</v>
      </c>
      <c r="AP6" s="206">
        <v>40</v>
      </c>
      <c r="AQ6" s="206"/>
      <c r="AR6" s="206"/>
      <c r="AS6" s="206"/>
      <c r="AT6" s="206"/>
      <c r="AU6" s="206"/>
      <c r="AV6" s="236"/>
      <c r="AW6" s="236"/>
      <c r="AX6" s="236"/>
      <c r="AY6" s="236"/>
      <c r="AZ6" s="236"/>
      <c r="BA6" s="206"/>
      <c r="BB6" s="206"/>
      <c r="BC6" s="206"/>
      <c r="BD6" s="206"/>
      <c r="BE6" s="206"/>
      <c r="BF6" s="206"/>
      <c r="BG6" s="206"/>
      <c r="BH6" s="206">
        <v>200</v>
      </c>
      <c r="BI6" s="206">
        <v>120</v>
      </c>
      <c r="BJ6" s="206">
        <v>40</v>
      </c>
      <c r="BK6" s="206">
        <v>200</v>
      </c>
      <c r="BL6" s="206">
        <v>120</v>
      </c>
      <c r="BM6" s="206">
        <v>40</v>
      </c>
      <c r="BN6" s="206">
        <v>12</v>
      </c>
      <c r="BO6" s="206"/>
      <c r="BP6" s="206"/>
      <c r="BQ6" s="206"/>
    </row>
    <row r="7" spans="1:74" x14ac:dyDescent="0.25">
      <c r="A7" s="205" t="s">
        <v>185</v>
      </c>
      <c r="B7" s="205"/>
      <c r="C7" s="206">
        <v>80</v>
      </c>
      <c r="D7" s="206">
        <v>80</v>
      </c>
      <c r="E7" s="206">
        <v>80</v>
      </c>
      <c r="F7" s="206"/>
      <c r="G7" s="206"/>
      <c r="H7" s="206">
        <v>80</v>
      </c>
      <c r="I7" s="206">
        <v>80</v>
      </c>
      <c r="J7" s="206">
        <v>80</v>
      </c>
      <c r="K7" s="206">
        <v>40</v>
      </c>
      <c r="L7" s="206"/>
      <c r="M7" s="206"/>
      <c r="N7" s="206"/>
      <c r="O7" s="206"/>
      <c r="P7" s="206"/>
      <c r="Q7" s="206"/>
      <c r="R7" s="206">
        <v>80</v>
      </c>
      <c r="S7" s="206">
        <v>80</v>
      </c>
      <c r="T7" s="206">
        <v>80</v>
      </c>
      <c r="U7" s="206">
        <v>80</v>
      </c>
      <c r="V7" s="206">
        <v>40</v>
      </c>
      <c r="W7" s="236">
        <v>80</v>
      </c>
      <c r="X7" s="206">
        <v>80</v>
      </c>
      <c r="Y7" s="236">
        <v>80</v>
      </c>
      <c r="Z7" s="206">
        <v>80</v>
      </c>
      <c r="AA7" s="236">
        <v>40</v>
      </c>
      <c r="AB7" s="206">
        <v>80</v>
      </c>
      <c r="AC7" s="206">
        <v>80</v>
      </c>
      <c r="AD7" s="206">
        <v>80</v>
      </c>
      <c r="AE7" s="206">
        <v>40</v>
      </c>
      <c r="AF7" s="206">
        <v>40</v>
      </c>
      <c r="AG7" s="206">
        <v>80</v>
      </c>
      <c r="AH7" s="206">
        <v>80</v>
      </c>
      <c r="AI7" s="206">
        <v>80</v>
      </c>
      <c r="AJ7" s="206">
        <v>40</v>
      </c>
      <c r="AK7" s="206">
        <v>40</v>
      </c>
      <c r="AL7" s="206">
        <v>40</v>
      </c>
      <c r="AM7" s="206">
        <v>40</v>
      </c>
      <c r="AN7" s="206">
        <v>40</v>
      </c>
      <c r="AO7" s="206">
        <v>40</v>
      </c>
      <c r="AP7" s="206">
        <v>40</v>
      </c>
      <c r="AQ7" s="206"/>
      <c r="AR7" s="206"/>
      <c r="AS7" s="206"/>
      <c r="AT7" s="206"/>
      <c r="AU7" s="206"/>
      <c r="AV7" s="236"/>
      <c r="AW7" s="236"/>
      <c r="AX7" s="236"/>
      <c r="AY7" s="236"/>
      <c r="AZ7" s="236"/>
      <c r="BA7" s="206"/>
      <c r="BB7" s="206"/>
      <c r="BC7" s="206"/>
      <c r="BD7" s="206"/>
      <c r="BE7" s="206">
        <v>40</v>
      </c>
      <c r="BF7" s="206">
        <v>40</v>
      </c>
      <c r="BG7" s="206">
        <v>40</v>
      </c>
      <c r="BH7" s="206">
        <v>80</v>
      </c>
      <c r="BI7" s="206">
        <v>80</v>
      </c>
      <c r="BJ7" s="206">
        <v>40</v>
      </c>
      <c r="BK7" s="206">
        <v>40</v>
      </c>
      <c r="BL7" s="206">
        <v>40</v>
      </c>
      <c r="BM7" s="206">
        <v>40</v>
      </c>
      <c r="BN7" s="206">
        <v>12</v>
      </c>
      <c r="BO7" s="206">
        <v>80</v>
      </c>
      <c r="BP7" s="206">
        <v>80</v>
      </c>
      <c r="BQ7" s="206">
        <v>80</v>
      </c>
    </row>
    <row r="8" spans="1:74" x14ac:dyDescent="0.25">
      <c r="A8" s="205" t="s">
        <v>186</v>
      </c>
      <c r="B8" s="205"/>
      <c r="C8" s="206"/>
      <c r="D8" s="206"/>
      <c r="E8" s="206"/>
      <c r="F8" s="206"/>
      <c r="G8" s="206"/>
      <c r="H8" s="206"/>
      <c r="I8" s="206"/>
      <c r="J8" s="206"/>
      <c r="K8" s="206"/>
      <c r="L8" s="206"/>
      <c r="M8" s="206"/>
      <c r="N8" s="206"/>
      <c r="O8" s="206"/>
      <c r="P8" s="206"/>
      <c r="Q8" s="206"/>
      <c r="R8" s="206">
        <v>160</v>
      </c>
      <c r="S8" s="206">
        <v>120</v>
      </c>
      <c r="T8" s="206">
        <v>80</v>
      </c>
      <c r="U8" s="206">
        <v>40</v>
      </c>
      <c r="V8" s="206"/>
      <c r="W8" s="236"/>
      <c r="X8" s="206">
        <v>120</v>
      </c>
      <c r="Y8" s="236"/>
      <c r="Z8" s="206">
        <v>40</v>
      </c>
      <c r="AA8" s="236"/>
      <c r="AB8" s="206">
        <v>160</v>
      </c>
      <c r="AC8" s="206">
        <v>120</v>
      </c>
      <c r="AD8" s="206">
        <v>80</v>
      </c>
      <c r="AE8" s="206">
        <v>40</v>
      </c>
      <c r="AF8" s="206"/>
      <c r="AG8" s="206"/>
      <c r="AH8" s="206"/>
      <c r="AI8" s="206"/>
      <c r="AJ8" s="206"/>
      <c r="AK8" s="206"/>
      <c r="AL8" s="206">
        <v>160</v>
      </c>
      <c r="AM8" s="206">
        <v>120</v>
      </c>
      <c r="AN8" s="206">
        <v>80</v>
      </c>
      <c r="AO8" s="206">
        <v>40</v>
      </c>
      <c r="AP8" s="206"/>
      <c r="AQ8" s="206"/>
      <c r="AR8" s="206"/>
      <c r="AS8" s="206"/>
      <c r="AT8" s="206"/>
      <c r="AU8" s="206"/>
      <c r="AV8" s="236"/>
      <c r="AW8" s="236"/>
      <c r="AX8" s="236"/>
      <c r="AY8" s="236"/>
      <c r="AZ8" s="236"/>
      <c r="BA8" s="206"/>
      <c r="BB8" s="206"/>
      <c r="BC8" s="206"/>
      <c r="BD8" s="206"/>
      <c r="BE8" s="206"/>
      <c r="BF8" s="206"/>
      <c r="BG8" s="206"/>
      <c r="BH8" s="206"/>
      <c r="BI8" s="206"/>
      <c r="BJ8" s="206"/>
      <c r="BK8" s="206"/>
      <c r="BL8" s="206"/>
      <c r="BM8" s="206"/>
      <c r="BN8" s="206"/>
      <c r="BO8" s="206"/>
      <c r="BP8" s="206"/>
      <c r="BQ8" s="206"/>
    </row>
    <row r="9" spans="1:74" x14ac:dyDescent="0.25">
      <c r="A9" s="205" t="s">
        <v>187</v>
      </c>
      <c r="B9" s="205"/>
      <c r="C9" s="206">
        <v>200</v>
      </c>
      <c r="D9" s="206">
        <v>160</v>
      </c>
      <c r="E9" s="206">
        <v>120</v>
      </c>
      <c r="F9" s="206">
        <v>80</v>
      </c>
      <c r="G9" s="206">
        <v>40</v>
      </c>
      <c r="H9" s="206">
        <v>200</v>
      </c>
      <c r="I9" s="206">
        <v>160</v>
      </c>
      <c r="J9" s="206">
        <v>120</v>
      </c>
      <c r="K9" s="206">
        <v>80</v>
      </c>
      <c r="L9" s="206">
        <v>40</v>
      </c>
      <c r="M9" s="206">
        <v>200</v>
      </c>
      <c r="N9" s="206">
        <v>160</v>
      </c>
      <c r="O9" s="206">
        <v>120</v>
      </c>
      <c r="P9" s="206">
        <v>80</v>
      </c>
      <c r="Q9" s="206">
        <v>40</v>
      </c>
      <c r="R9" s="206">
        <v>40</v>
      </c>
      <c r="S9" s="206">
        <v>40</v>
      </c>
      <c r="T9" s="206">
        <v>40</v>
      </c>
      <c r="U9" s="206">
        <v>40</v>
      </c>
      <c r="V9" s="206">
        <v>40</v>
      </c>
      <c r="W9" s="236">
        <v>200</v>
      </c>
      <c r="X9" s="206">
        <v>40</v>
      </c>
      <c r="Y9" s="236">
        <v>160</v>
      </c>
      <c r="Z9" s="206">
        <v>40</v>
      </c>
      <c r="AA9" s="236">
        <v>40</v>
      </c>
      <c r="AB9" s="206">
        <v>40</v>
      </c>
      <c r="AC9" s="206">
        <v>40</v>
      </c>
      <c r="AD9" s="206">
        <v>40</v>
      </c>
      <c r="AE9" s="206">
        <v>40</v>
      </c>
      <c r="AF9" s="206">
        <v>40</v>
      </c>
      <c r="AG9" s="206"/>
      <c r="AH9" s="206"/>
      <c r="AI9" s="206"/>
      <c r="AJ9" s="206"/>
      <c r="AK9" s="206"/>
      <c r="AL9" s="206">
        <v>40</v>
      </c>
      <c r="AM9" s="206">
        <v>40</v>
      </c>
      <c r="AN9" s="206">
        <v>40</v>
      </c>
      <c r="AO9" s="206">
        <v>40</v>
      </c>
      <c r="AP9" s="206">
        <v>40</v>
      </c>
      <c r="AQ9" s="206"/>
      <c r="AR9" s="206"/>
      <c r="AS9" s="206"/>
      <c r="AT9" s="206"/>
      <c r="AU9" s="206"/>
      <c r="AV9" s="236"/>
      <c r="AW9" s="236"/>
      <c r="AX9" s="236"/>
      <c r="AY9" s="236"/>
      <c r="AZ9" s="236"/>
      <c r="BA9" s="206"/>
      <c r="BB9" s="206"/>
      <c r="BC9" s="206"/>
      <c r="BD9" s="206"/>
      <c r="BE9" s="206"/>
      <c r="BF9" s="206"/>
      <c r="BG9" s="206"/>
      <c r="BH9" s="206"/>
      <c r="BI9" s="206"/>
      <c r="BJ9" s="206"/>
      <c r="BK9" s="206"/>
      <c r="BL9" s="206"/>
      <c r="BM9" s="206"/>
      <c r="BN9" s="206"/>
      <c r="BO9" s="206">
        <v>200</v>
      </c>
      <c r="BP9" s="206">
        <v>120</v>
      </c>
      <c r="BQ9" s="206">
        <v>40</v>
      </c>
    </row>
    <row r="10" spans="1:74" x14ac:dyDescent="0.25">
      <c r="A10" s="205" t="s">
        <v>188</v>
      </c>
      <c r="B10" s="205"/>
      <c r="C10" s="206">
        <v>160</v>
      </c>
      <c r="D10" s="206">
        <v>120</v>
      </c>
      <c r="E10" s="206">
        <v>80</v>
      </c>
      <c r="F10" s="206">
        <v>40</v>
      </c>
      <c r="G10" s="206"/>
      <c r="H10" s="206">
        <v>160</v>
      </c>
      <c r="I10" s="206">
        <v>120</v>
      </c>
      <c r="J10" s="206">
        <v>80</v>
      </c>
      <c r="K10" s="206">
        <v>40</v>
      </c>
      <c r="L10" s="206">
        <v>40</v>
      </c>
      <c r="M10" s="206">
        <v>160</v>
      </c>
      <c r="N10" s="206">
        <v>120</v>
      </c>
      <c r="O10" s="206">
        <v>80</v>
      </c>
      <c r="P10" s="206">
        <v>40</v>
      </c>
      <c r="Q10" s="206"/>
      <c r="R10" s="206">
        <v>160</v>
      </c>
      <c r="S10" s="206">
        <v>120</v>
      </c>
      <c r="T10" s="206">
        <v>80</v>
      </c>
      <c r="U10" s="206">
        <v>40</v>
      </c>
      <c r="V10" s="206"/>
      <c r="W10" s="236"/>
      <c r="X10" s="206">
        <v>120</v>
      </c>
      <c r="Y10" s="236"/>
      <c r="Z10" s="206">
        <v>40</v>
      </c>
      <c r="AA10" s="236"/>
      <c r="AB10" s="206">
        <v>160</v>
      </c>
      <c r="AC10" s="206">
        <v>120</v>
      </c>
      <c r="AD10" s="206">
        <v>80</v>
      </c>
      <c r="AE10" s="206">
        <v>40</v>
      </c>
      <c r="AF10" s="206"/>
      <c r="AG10" s="206">
        <v>160</v>
      </c>
      <c r="AH10" s="206">
        <v>120</v>
      </c>
      <c r="AI10" s="206">
        <v>120</v>
      </c>
      <c r="AJ10" s="206">
        <v>40</v>
      </c>
      <c r="AK10" s="206"/>
      <c r="AL10" s="206">
        <v>160</v>
      </c>
      <c r="AM10" s="206">
        <v>120</v>
      </c>
      <c r="AN10" s="206">
        <v>80</v>
      </c>
      <c r="AO10" s="206">
        <v>40</v>
      </c>
      <c r="AP10" s="206"/>
      <c r="AQ10" s="206"/>
      <c r="AR10" s="206"/>
      <c r="AS10" s="206"/>
      <c r="AT10" s="206"/>
      <c r="AU10" s="206"/>
      <c r="AV10" s="236"/>
      <c r="AW10" s="236"/>
      <c r="AX10" s="236"/>
      <c r="AY10" s="236"/>
      <c r="AZ10" s="236"/>
      <c r="BA10" s="206"/>
      <c r="BB10" s="206">
        <v>160</v>
      </c>
      <c r="BC10" s="206">
        <v>80</v>
      </c>
      <c r="BD10" s="206"/>
      <c r="BE10" s="206">
        <v>160</v>
      </c>
      <c r="BF10" s="206">
        <v>80</v>
      </c>
      <c r="BG10" s="206"/>
      <c r="BH10" s="206">
        <v>160</v>
      </c>
      <c r="BI10" s="206">
        <v>80</v>
      </c>
      <c r="BJ10" s="206"/>
      <c r="BK10" s="206">
        <v>160</v>
      </c>
      <c r="BL10" s="206">
        <v>120</v>
      </c>
      <c r="BM10" s="206"/>
      <c r="BN10" s="206"/>
      <c r="BO10" s="206">
        <v>160</v>
      </c>
      <c r="BP10" s="206">
        <v>80</v>
      </c>
      <c r="BQ10" s="206"/>
    </row>
    <row r="11" spans="1:74" x14ac:dyDescent="0.25">
      <c r="A11" s="205" t="s">
        <v>189</v>
      </c>
      <c r="B11" s="205"/>
      <c r="C11" s="206">
        <v>40</v>
      </c>
      <c r="D11" s="206">
        <v>40</v>
      </c>
      <c r="E11" s="206">
        <v>40</v>
      </c>
      <c r="F11" s="206">
        <v>40</v>
      </c>
      <c r="G11" s="206">
        <v>40</v>
      </c>
      <c r="H11" s="206">
        <v>40</v>
      </c>
      <c r="I11" s="206">
        <v>40</v>
      </c>
      <c r="J11" s="206">
        <v>40</v>
      </c>
      <c r="K11" s="206">
        <v>40</v>
      </c>
      <c r="L11" s="206">
        <v>40</v>
      </c>
      <c r="M11" s="206">
        <v>40</v>
      </c>
      <c r="N11" s="206">
        <v>40</v>
      </c>
      <c r="O11" s="206">
        <v>40</v>
      </c>
      <c r="P11" s="206">
        <v>40</v>
      </c>
      <c r="Q11" s="206">
        <v>40</v>
      </c>
      <c r="R11" s="206">
        <v>40</v>
      </c>
      <c r="S11" s="206">
        <v>40</v>
      </c>
      <c r="T11" s="206">
        <v>40</v>
      </c>
      <c r="U11" s="206">
        <v>40</v>
      </c>
      <c r="V11" s="206">
        <v>40</v>
      </c>
      <c r="W11" s="236">
        <v>200</v>
      </c>
      <c r="X11" s="206">
        <v>40</v>
      </c>
      <c r="Y11" s="236">
        <v>200</v>
      </c>
      <c r="Z11" s="206">
        <v>40</v>
      </c>
      <c r="AA11" s="236">
        <v>200</v>
      </c>
      <c r="AB11" s="206">
        <v>40</v>
      </c>
      <c r="AC11" s="206">
        <v>40</v>
      </c>
      <c r="AD11" s="206">
        <v>40</v>
      </c>
      <c r="AE11" s="206">
        <v>40</v>
      </c>
      <c r="AF11" s="206">
        <v>40</v>
      </c>
      <c r="AG11" s="206">
        <v>40</v>
      </c>
      <c r="AH11" s="206">
        <v>40</v>
      </c>
      <c r="AI11" s="206">
        <v>40</v>
      </c>
      <c r="AJ11" s="206">
        <v>40</v>
      </c>
      <c r="AK11" s="206">
        <v>40</v>
      </c>
      <c r="AL11" s="206">
        <v>40</v>
      </c>
      <c r="AM11" s="206">
        <v>40</v>
      </c>
      <c r="AN11" s="206">
        <v>40</v>
      </c>
      <c r="AO11" s="206">
        <v>40</v>
      </c>
      <c r="AP11" s="206">
        <v>40</v>
      </c>
      <c r="AQ11" s="206"/>
      <c r="AR11" s="206"/>
      <c r="AS11" s="206"/>
      <c r="AT11" s="206"/>
      <c r="AU11" s="206"/>
      <c r="AV11" s="236"/>
      <c r="AW11" s="236"/>
      <c r="AX11" s="236"/>
      <c r="AY11" s="236"/>
      <c r="AZ11" s="236"/>
      <c r="BA11" s="206"/>
      <c r="BB11" s="206">
        <v>40</v>
      </c>
      <c r="BC11" s="206">
        <v>40</v>
      </c>
      <c r="BD11" s="206">
        <v>40</v>
      </c>
      <c r="BE11" s="206">
        <v>40</v>
      </c>
      <c r="BF11" s="206">
        <v>40</v>
      </c>
      <c r="BG11" s="206">
        <v>40</v>
      </c>
      <c r="BH11" s="206">
        <v>40</v>
      </c>
      <c r="BI11" s="206">
        <v>40</v>
      </c>
      <c r="BJ11" s="206">
        <v>40</v>
      </c>
      <c r="BK11" s="206">
        <v>40</v>
      </c>
      <c r="BL11" s="206">
        <v>40</v>
      </c>
      <c r="BM11" s="206">
        <v>40</v>
      </c>
      <c r="BN11" s="206">
        <v>12</v>
      </c>
      <c r="BO11" s="206">
        <v>40</v>
      </c>
      <c r="BP11" s="206">
        <v>40</v>
      </c>
      <c r="BQ11" s="206">
        <v>40</v>
      </c>
    </row>
    <row r="12" spans="1:74" x14ac:dyDescent="0.25">
      <c r="A12" s="205"/>
      <c r="B12" s="205"/>
      <c r="C12" s="206"/>
      <c r="D12" s="206"/>
      <c r="E12" s="206"/>
      <c r="F12" s="206"/>
      <c r="G12" s="206"/>
      <c r="H12" s="206"/>
      <c r="I12" s="206"/>
      <c r="J12" s="206"/>
      <c r="K12" s="206"/>
      <c r="L12" s="206"/>
      <c r="M12" s="206"/>
      <c r="N12" s="206"/>
      <c r="O12" s="206"/>
      <c r="P12" s="206"/>
      <c r="Q12" s="206"/>
      <c r="R12" s="206"/>
      <c r="S12" s="206"/>
      <c r="T12" s="206"/>
      <c r="U12" s="206"/>
      <c r="V12" s="206"/>
      <c r="W12" s="236"/>
      <c r="X12" s="206"/>
      <c r="Y12" s="236"/>
      <c r="Z12" s="206"/>
      <c r="AA12" s="236"/>
      <c r="AB12" s="206"/>
      <c r="AC12" s="206"/>
      <c r="AD12" s="206"/>
      <c r="AE12" s="206"/>
      <c r="AF12" s="206"/>
      <c r="AG12" s="206"/>
      <c r="AH12" s="206"/>
      <c r="AI12" s="206"/>
      <c r="AJ12" s="206"/>
      <c r="AK12" s="206"/>
      <c r="AL12" s="206"/>
      <c r="AM12" s="206"/>
      <c r="AN12" s="206"/>
      <c r="AO12" s="206"/>
      <c r="AP12" s="206"/>
      <c r="AQ12" s="206"/>
      <c r="AR12" s="206"/>
      <c r="AS12" s="206"/>
      <c r="AT12" s="206"/>
      <c r="AU12" s="206"/>
      <c r="AV12" s="236"/>
      <c r="AW12" s="236"/>
      <c r="AX12" s="236"/>
      <c r="AY12" s="236"/>
      <c r="AZ12" s="236"/>
      <c r="BA12" s="206"/>
      <c r="BB12" s="206"/>
      <c r="BC12" s="206"/>
      <c r="BD12" s="206"/>
      <c r="BE12" s="206"/>
      <c r="BF12" s="206"/>
      <c r="BG12" s="206"/>
      <c r="BH12" s="206"/>
      <c r="BI12" s="206"/>
      <c r="BJ12" s="206"/>
      <c r="BK12" s="206"/>
      <c r="BL12" s="206"/>
      <c r="BM12" s="206"/>
      <c r="BN12" s="206"/>
      <c r="BO12" s="206"/>
      <c r="BP12" s="206"/>
      <c r="BQ12" s="206"/>
    </row>
    <row r="13" spans="1:74" x14ac:dyDescent="0.25">
      <c r="A13" s="205" t="s">
        <v>190</v>
      </c>
      <c r="B13" s="205"/>
      <c r="C13" s="206">
        <v>40</v>
      </c>
      <c r="D13" s="206">
        <v>40</v>
      </c>
      <c r="E13" s="206">
        <v>40</v>
      </c>
      <c r="F13" s="206">
        <v>40</v>
      </c>
      <c r="G13" s="206">
        <v>40</v>
      </c>
      <c r="H13" s="206">
        <v>40</v>
      </c>
      <c r="I13" s="206">
        <v>40</v>
      </c>
      <c r="J13" s="206">
        <v>40</v>
      </c>
      <c r="K13" s="206">
        <v>40</v>
      </c>
      <c r="L13" s="206">
        <v>40</v>
      </c>
      <c r="M13" s="206">
        <v>40</v>
      </c>
      <c r="N13" s="206">
        <v>40</v>
      </c>
      <c r="O13" s="206">
        <v>40</v>
      </c>
      <c r="P13" s="206">
        <v>40</v>
      </c>
      <c r="Q13" s="206">
        <v>40</v>
      </c>
      <c r="R13" s="206">
        <v>40</v>
      </c>
      <c r="S13" s="206">
        <v>40</v>
      </c>
      <c r="T13" s="206">
        <v>40</v>
      </c>
      <c r="U13" s="206">
        <v>40</v>
      </c>
      <c r="V13" s="206">
        <v>40</v>
      </c>
      <c r="W13" s="236">
        <v>40</v>
      </c>
      <c r="X13" s="206">
        <v>40</v>
      </c>
      <c r="Y13" s="236">
        <v>40</v>
      </c>
      <c r="Z13" s="206">
        <v>40</v>
      </c>
      <c r="AA13" s="236">
        <v>40</v>
      </c>
      <c r="AB13" s="206">
        <v>40</v>
      </c>
      <c r="AC13" s="206">
        <v>40</v>
      </c>
      <c r="AD13" s="206">
        <v>40</v>
      </c>
      <c r="AE13" s="206">
        <v>40</v>
      </c>
      <c r="AF13" s="206">
        <v>40</v>
      </c>
      <c r="AG13" s="206">
        <v>40</v>
      </c>
      <c r="AH13" s="206">
        <v>40</v>
      </c>
      <c r="AI13" s="206">
        <v>40</v>
      </c>
      <c r="AJ13" s="206">
        <v>40</v>
      </c>
      <c r="AK13" s="206">
        <v>40</v>
      </c>
      <c r="AL13" s="206">
        <v>40</v>
      </c>
      <c r="AM13" s="206">
        <v>40</v>
      </c>
      <c r="AN13" s="206">
        <v>40</v>
      </c>
      <c r="AO13" s="206">
        <v>40</v>
      </c>
      <c r="AP13" s="206">
        <v>40</v>
      </c>
      <c r="AQ13" s="206"/>
      <c r="AR13" s="206"/>
      <c r="AS13" s="206"/>
      <c r="AT13" s="206"/>
      <c r="AU13" s="206"/>
      <c r="AV13" s="236"/>
      <c r="AW13" s="236"/>
      <c r="AX13" s="236"/>
      <c r="AY13" s="236"/>
      <c r="AZ13" s="236"/>
      <c r="BA13" s="206"/>
      <c r="BB13" s="206">
        <v>40</v>
      </c>
      <c r="BC13" s="206">
        <v>40</v>
      </c>
      <c r="BD13" s="206">
        <v>40</v>
      </c>
      <c r="BE13" s="206">
        <v>40</v>
      </c>
      <c r="BF13" s="206">
        <v>40</v>
      </c>
      <c r="BG13" s="206">
        <v>40</v>
      </c>
      <c r="BH13" s="206">
        <v>40</v>
      </c>
      <c r="BI13" s="206">
        <v>40</v>
      </c>
      <c r="BJ13" s="206">
        <v>40</v>
      </c>
      <c r="BK13" s="206">
        <v>40</v>
      </c>
      <c r="BL13" s="206">
        <v>40</v>
      </c>
      <c r="BM13" s="206">
        <v>40</v>
      </c>
      <c r="BN13" s="206">
        <v>12</v>
      </c>
      <c r="BO13" s="206">
        <v>40</v>
      </c>
      <c r="BP13" s="206">
        <v>40</v>
      </c>
      <c r="BQ13" s="206">
        <v>40</v>
      </c>
    </row>
    <row r="14" spans="1:74" x14ac:dyDescent="0.25">
      <c r="A14" s="205" t="s">
        <v>191</v>
      </c>
      <c r="B14" s="205"/>
      <c r="C14" s="206">
        <v>40</v>
      </c>
      <c r="D14" s="206">
        <v>40</v>
      </c>
      <c r="E14" s="206">
        <v>40</v>
      </c>
      <c r="F14" s="206">
        <v>40</v>
      </c>
      <c r="G14" s="206">
        <v>40</v>
      </c>
      <c r="H14" s="206">
        <v>40</v>
      </c>
      <c r="I14" s="206">
        <v>40</v>
      </c>
      <c r="J14" s="206">
        <v>40</v>
      </c>
      <c r="K14" s="206">
        <v>40</v>
      </c>
      <c r="L14" s="206">
        <v>40</v>
      </c>
      <c r="M14" s="206">
        <v>40</v>
      </c>
      <c r="N14" s="206">
        <v>40</v>
      </c>
      <c r="O14" s="206">
        <v>40</v>
      </c>
      <c r="P14" s="206">
        <v>40</v>
      </c>
      <c r="Q14" s="206">
        <v>40</v>
      </c>
      <c r="R14" s="206">
        <v>40</v>
      </c>
      <c r="S14" s="206">
        <v>40</v>
      </c>
      <c r="T14" s="206">
        <v>40</v>
      </c>
      <c r="U14" s="206">
        <v>40</v>
      </c>
      <c r="V14" s="206">
        <v>40</v>
      </c>
      <c r="W14" s="236">
        <v>40</v>
      </c>
      <c r="X14" s="206">
        <v>40</v>
      </c>
      <c r="Y14" s="236">
        <v>40</v>
      </c>
      <c r="Z14" s="206">
        <v>40</v>
      </c>
      <c r="AA14" s="236">
        <v>40</v>
      </c>
      <c r="AB14" s="206">
        <v>40</v>
      </c>
      <c r="AC14" s="206">
        <v>40</v>
      </c>
      <c r="AD14" s="206">
        <v>40</v>
      </c>
      <c r="AE14" s="206">
        <v>40</v>
      </c>
      <c r="AF14" s="206">
        <v>40</v>
      </c>
      <c r="AG14" s="206">
        <v>40</v>
      </c>
      <c r="AH14" s="206">
        <v>40</v>
      </c>
      <c r="AI14" s="206">
        <v>40</v>
      </c>
      <c r="AJ14" s="206">
        <v>40</v>
      </c>
      <c r="AK14" s="206">
        <v>40</v>
      </c>
      <c r="AL14" s="206">
        <v>40</v>
      </c>
      <c r="AM14" s="206">
        <v>40</v>
      </c>
      <c r="AN14" s="206">
        <v>40</v>
      </c>
      <c r="AO14" s="206">
        <v>40</v>
      </c>
      <c r="AP14" s="206">
        <v>40</v>
      </c>
      <c r="AQ14" s="206"/>
      <c r="AR14" s="206"/>
      <c r="AS14" s="206"/>
      <c r="AT14" s="206"/>
      <c r="AU14" s="206"/>
      <c r="AV14" s="236"/>
      <c r="AW14" s="236"/>
      <c r="AX14" s="236"/>
      <c r="AY14" s="236"/>
      <c r="AZ14" s="236"/>
      <c r="BA14" s="206"/>
      <c r="BB14" s="206">
        <v>40</v>
      </c>
      <c r="BC14" s="206">
        <v>40</v>
      </c>
      <c r="BD14" s="206">
        <v>40</v>
      </c>
      <c r="BE14" s="206">
        <v>40</v>
      </c>
      <c r="BF14" s="206">
        <v>40</v>
      </c>
      <c r="BG14" s="206">
        <v>40</v>
      </c>
      <c r="BH14" s="206">
        <v>40</v>
      </c>
      <c r="BI14" s="206">
        <v>40</v>
      </c>
      <c r="BJ14" s="206">
        <v>40</v>
      </c>
      <c r="BK14" s="206">
        <v>40</v>
      </c>
      <c r="BL14" s="206">
        <v>40</v>
      </c>
      <c r="BM14" s="206">
        <v>40</v>
      </c>
      <c r="BN14" s="206">
        <v>12</v>
      </c>
      <c r="BO14" s="206">
        <v>40</v>
      </c>
      <c r="BP14" s="206">
        <v>40</v>
      </c>
      <c r="BQ14" s="206">
        <v>40</v>
      </c>
    </row>
    <row r="15" spans="1:74" x14ac:dyDescent="0.25">
      <c r="A15" s="205" t="s">
        <v>192</v>
      </c>
      <c r="B15" s="205"/>
      <c r="C15" s="206">
        <v>40</v>
      </c>
      <c r="D15" s="206">
        <v>40</v>
      </c>
      <c r="E15" s="206">
        <v>40</v>
      </c>
      <c r="F15" s="206">
        <v>40</v>
      </c>
      <c r="G15" s="206">
        <v>40</v>
      </c>
      <c r="H15" s="206">
        <v>40</v>
      </c>
      <c r="I15" s="206">
        <v>40</v>
      </c>
      <c r="J15" s="206">
        <v>40</v>
      </c>
      <c r="K15" s="206">
        <v>40</v>
      </c>
      <c r="L15" s="206">
        <v>40</v>
      </c>
      <c r="M15" s="206">
        <v>40</v>
      </c>
      <c r="N15" s="206">
        <v>40</v>
      </c>
      <c r="O15" s="206">
        <v>40</v>
      </c>
      <c r="P15" s="206">
        <v>40</v>
      </c>
      <c r="Q15" s="206">
        <v>40</v>
      </c>
      <c r="R15" s="206">
        <v>40</v>
      </c>
      <c r="S15" s="206">
        <v>40</v>
      </c>
      <c r="T15" s="206">
        <v>40</v>
      </c>
      <c r="U15" s="206">
        <v>40</v>
      </c>
      <c r="V15" s="206">
        <v>40</v>
      </c>
      <c r="W15" s="236">
        <v>40</v>
      </c>
      <c r="X15" s="206">
        <v>40</v>
      </c>
      <c r="Y15" s="236">
        <v>40</v>
      </c>
      <c r="Z15" s="206">
        <v>40</v>
      </c>
      <c r="AA15" s="236">
        <v>40</v>
      </c>
      <c r="AB15" s="206">
        <v>40</v>
      </c>
      <c r="AC15" s="206">
        <v>40</v>
      </c>
      <c r="AD15" s="206">
        <v>40</v>
      </c>
      <c r="AE15" s="206">
        <v>40</v>
      </c>
      <c r="AF15" s="206">
        <v>40</v>
      </c>
      <c r="AG15" s="206">
        <v>40</v>
      </c>
      <c r="AH15" s="206">
        <v>40</v>
      </c>
      <c r="AI15" s="206">
        <v>40</v>
      </c>
      <c r="AJ15" s="206">
        <v>40</v>
      </c>
      <c r="AK15" s="206">
        <v>40</v>
      </c>
      <c r="AL15" s="206">
        <v>40</v>
      </c>
      <c r="AM15" s="206">
        <v>40</v>
      </c>
      <c r="AN15" s="206">
        <v>40</v>
      </c>
      <c r="AO15" s="206">
        <v>40</v>
      </c>
      <c r="AP15" s="206">
        <v>40</v>
      </c>
      <c r="AQ15" s="206"/>
      <c r="AR15" s="206"/>
      <c r="AS15" s="206"/>
      <c r="AT15" s="206"/>
      <c r="AU15" s="206"/>
      <c r="AV15" s="236"/>
      <c r="AW15" s="236"/>
      <c r="AX15" s="236"/>
      <c r="AY15" s="236"/>
      <c r="AZ15" s="236"/>
      <c r="BA15" s="206"/>
      <c r="BB15" s="206">
        <v>40</v>
      </c>
      <c r="BC15" s="206">
        <v>40</v>
      </c>
      <c r="BD15" s="206">
        <v>40</v>
      </c>
      <c r="BE15" s="206">
        <v>40</v>
      </c>
      <c r="BF15" s="206">
        <v>40</v>
      </c>
      <c r="BG15" s="206">
        <v>40</v>
      </c>
      <c r="BH15" s="206">
        <v>40</v>
      </c>
      <c r="BI15" s="206">
        <v>40</v>
      </c>
      <c r="BJ15" s="206">
        <v>40</v>
      </c>
      <c r="BK15" s="206">
        <v>40</v>
      </c>
      <c r="BL15" s="206">
        <v>40</v>
      </c>
      <c r="BM15" s="206">
        <v>40</v>
      </c>
      <c r="BN15" s="206">
        <v>12</v>
      </c>
      <c r="BO15" s="206">
        <v>40</v>
      </c>
      <c r="BP15" s="206">
        <v>40</v>
      </c>
      <c r="BQ15" s="206">
        <v>40</v>
      </c>
    </row>
    <row r="16" spans="1:74" x14ac:dyDescent="0.25">
      <c r="A16" s="205" t="s">
        <v>193</v>
      </c>
      <c r="B16" s="205"/>
      <c r="C16" s="206">
        <v>40</v>
      </c>
      <c r="D16" s="206">
        <v>40</v>
      </c>
      <c r="E16" s="206">
        <v>40</v>
      </c>
      <c r="F16" s="206">
        <v>40</v>
      </c>
      <c r="G16" s="206">
        <v>40</v>
      </c>
      <c r="H16" s="206">
        <v>40</v>
      </c>
      <c r="I16" s="206">
        <v>40</v>
      </c>
      <c r="J16" s="206">
        <v>40</v>
      </c>
      <c r="K16" s="206">
        <v>40</v>
      </c>
      <c r="L16" s="206">
        <v>40</v>
      </c>
      <c r="M16" s="206">
        <v>40</v>
      </c>
      <c r="N16" s="206">
        <v>40</v>
      </c>
      <c r="O16" s="206">
        <v>40</v>
      </c>
      <c r="P16" s="206">
        <v>40</v>
      </c>
      <c r="Q16" s="206">
        <v>40</v>
      </c>
      <c r="R16" s="206">
        <v>40</v>
      </c>
      <c r="S16" s="206">
        <v>40</v>
      </c>
      <c r="T16" s="206">
        <v>40</v>
      </c>
      <c r="U16" s="206">
        <v>40</v>
      </c>
      <c r="V16" s="206">
        <v>40</v>
      </c>
      <c r="W16" s="236">
        <v>40</v>
      </c>
      <c r="X16" s="206">
        <v>40</v>
      </c>
      <c r="Y16" s="236">
        <v>40</v>
      </c>
      <c r="Z16" s="206">
        <v>40</v>
      </c>
      <c r="AA16" s="236">
        <v>40</v>
      </c>
      <c r="AB16" s="206">
        <v>40</v>
      </c>
      <c r="AC16" s="206">
        <v>40</v>
      </c>
      <c r="AD16" s="206">
        <v>40</v>
      </c>
      <c r="AE16" s="206">
        <v>40</v>
      </c>
      <c r="AF16" s="206">
        <v>40</v>
      </c>
      <c r="AG16" s="206">
        <v>40</v>
      </c>
      <c r="AH16" s="206">
        <v>40</v>
      </c>
      <c r="AI16" s="206">
        <v>40</v>
      </c>
      <c r="AJ16" s="206">
        <v>40</v>
      </c>
      <c r="AK16" s="206">
        <v>40</v>
      </c>
      <c r="AL16" s="206">
        <v>40</v>
      </c>
      <c r="AM16" s="206">
        <v>40</v>
      </c>
      <c r="AN16" s="206">
        <v>40</v>
      </c>
      <c r="AO16" s="206">
        <v>40</v>
      </c>
      <c r="AP16" s="206">
        <v>40</v>
      </c>
      <c r="AQ16" s="206"/>
      <c r="AR16" s="206"/>
      <c r="AS16" s="206"/>
      <c r="AT16" s="206"/>
      <c r="AU16" s="206"/>
      <c r="AV16" s="236"/>
      <c r="AW16" s="236"/>
      <c r="AX16" s="236"/>
      <c r="AY16" s="236"/>
      <c r="AZ16" s="236"/>
      <c r="BA16" s="206"/>
      <c r="BB16" s="206"/>
      <c r="BC16" s="206"/>
      <c r="BD16" s="206"/>
      <c r="BE16" s="206">
        <v>40</v>
      </c>
      <c r="BF16" s="206">
        <v>40</v>
      </c>
      <c r="BG16" s="206">
        <v>40</v>
      </c>
      <c r="BH16" s="206">
        <v>40</v>
      </c>
      <c r="BI16" s="206">
        <v>40</v>
      </c>
      <c r="BJ16" s="206">
        <v>40</v>
      </c>
      <c r="BK16" s="206">
        <v>40</v>
      </c>
      <c r="BL16" s="206">
        <v>40</v>
      </c>
      <c r="BM16" s="206">
        <v>40</v>
      </c>
      <c r="BN16" s="206"/>
      <c r="BO16" s="206">
        <v>40</v>
      </c>
      <c r="BP16" s="206">
        <v>40</v>
      </c>
      <c r="BQ16" s="206">
        <v>40</v>
      </c>
    </row>
    <row r="17" spans="1:69" x14ac:dyDescent="0.25">
      <c r="A17" s="205"/>
      <c r="B17" s="205"/>
      <c r="C17" s="206"/>
      <c r="D17" s="206"/>
      <c r="E17" s="206"/>
      <c r="F17" s="206"/>
      <c r="G17" s="206"/>
      <c r="H17" s="206"/>
      <c r="I17" s="206"/>
      <c r="J17" s="206"/>
      <c r="K17" s="206"/>
      <c r="L17" s="206"/>
      <c r="M17" s="206"/>
      <c r="N17" s="206"/>
      <c r="O17" s="206"/>
      <c r="P17" s="206"/>
      <c r="Q17" s="206"/>
      <c r="R17" s="206"/>
      <c r="S17" s="206"/>
      <c r="T17" s="206"/>
      <c r="U17" s="206"/>
      <c r="V17" s="206"/>
      <c r="W17" s="236"/>
      <c r="X17" s="206"/>
      <c r="Y17" s="236"/>
      <c r="Z17" s="206"/>
      <c r="AA17" s="236"/>
      <c r="AB17" s="206"/>
      <c r="AC17" s="206"/>
      <c r="AD17" s="206"/>
      <c r="AE17" s="206"/>
      <c r="AF17" s="206"/>
      <c r="AG17" s="206"/>
      <c r="AH17" s="206"/>
      <c r="AI17" s="206"/>
      <c r="AJ17" s="206"/>
      <c r="AK17" s="206"/>
      <c r="AL17" s="206"/>
      <c r="AM17" s="206"/>
      <c r="AN17" s="206"/>
      <c r="AO17" s="206"/>
      <c r="AP17" s="206"/>
      <c r="AQ17" s="206"/>
      <c r="AR17" s="206"/>
      <c r="AS17" s="206"/>
      <c r="AT17" s="206"/>
      <c r="AU17" s="206"/>
      <c r="AV17" s="236"/>
      <c r="AW17" s="236"/>
      <c r="AX17" s="236"/>
      <c r="AY17" s="236"/>
      <c r="AZ17" s="236"/>
      <c r="BA17" s="206"/>
      <c r="BB17" s="206"/>
      <c r="BC17" s="206"/>
      <c r="BD17" s="206"/>
      <c r="BE17" s="206"/>
      <c r="BF17" s="206"/>
      <c r="BG17" s="206"/>
      <c r="BH17" s="206"/>
      <c r="BI17" s="206"/>
      <c r="BJ17" s="206"/>
      <c r="BK17" s="206"/>
      <c r="BL17" s="206"/>
      <c r="BM17" s="206"/>
      <c r="BN17" s="206"/>
      <c r="BO17" s="206"/>
      <c r="BP17" s="206"/>
      <c r="BQ17" s="206"/>
    </row>
    <row r="18" spans="1:69" x14ac:dyDescent="0.25">
      <c r="A18" s="205" t="s">
        <v>194</v>
      </c>
      <c r="B18" s="205"/>
      <c r="C18" s="206"/>
      <c r="D18" s="206"/>
      <c r="E18" s="206"/>
      <c r="F18" s="206"/>
      <c r="G18" s="206"/>
      <c r="H18" s="206"/>
      <c r="I18" s="206"/>
      <c r="J18" s="206"/>
      <c r="K18" s="206"/>
      <c r="L18" s="206"/>
      <c r="M18" s="206"/>
      <c r="N18" s="206"/>
      <c r="O18" s="206"/>
      <c r="P18" s="206"/>
      <c r="Q18" s="206"/>
      <c r="R18" s="206">
        <v>40</v>
      </c>
      <c r="S18" s="206">
        <v>40</v>
      </c>
      <c r="T18" s="206">
        <v>40</v>
      </c>
      <c r="U18" s="206">
        <v>40</v>
      </c>
      <c r="V18" s="206">
        <v>40</v>
      </c>
      <c r="W18" s="236">
        <v>40</v>
      </c>
      <c r="X18" s="206">
        <v>40</v>
      </c>
      <c r="Y18" s="236">
        <v>40</v>
      </c>
      <c r="Z18" s="206">
        <v>40</v>
      </c>
      <c r="AA18" s="236">
        <v>40</v>
      </c>
      <c r="AB18" s="206">
        <v>40</v>
      </c>
      <c r="AC18" s="206">
        <v>40</v>
      </c>
      <c r="AD18" s="206">
        <v>40</v>
      </c>
      <c r="AE18" s="206">
        <v>40</v>
      </c>
      <c r="AF18" s="206">
        <v>40</v>
      </c>
      <c r="AG18" s="206">
        <v>40</v>
      </c>
      <c r="AH18" s="206">
        <v>40</v>
      </c>
      <c r="AI18" s="206">
        <v>40</v>
      </c>
      <c r="AJ18" s="206">
        <v>40</v>
      </c>
      <c r="AK18" s="206">
        <v>40</v>
      </c>
      <c r="AL18" s="206"/>
      <c r="AM18" s="206"/>
      <c r="AN18" s="206"/>
      <c r="AO18" s="206"/>
      <c r="AP18" s="206"/>
      <c r="AQ18" s="206"/>
      <c r="AR18" s="206"/>
      <c r="AS18" s="206"/>
      <c r="AT18" s="206"/>
      <c r="AU18" s="206"/>
      <c r="AV18" s="236"/>
      <c r="AW18" s="236"/>
      <c r="AX18" s="236"/>
      <c r="AY18" s="236"/>
      <c r="AZ18" s="236"/>
      <c r="BA18" s="206"/>
      <c r="BB18" s="206"/>
      <c r="BC18" s="206"/>
      <c r="BD18" s="206"/>
      <c r="BE18" s="206">
        <v>200</v>
      </c>
      <c r="BF18" s="206">
        <v>120</v>
      </c>
      <c r="BG18" s="206">
        <v>40</v>
      </c>
      <c r="BH18" s="206">
        <v>200</v>
      </c>
      <c r="BI18" s="206">
        <v>120</v>
      </c>
      <c r="BJ18" s="206">
        <v>40</v>
      </c>
      <c r="BK18" s="206"/>
      <c r="BL18" s="206"/>
      <c r="BM18" s="206"/>
      <c r="BN18" s="206"/>
      <c r="BO18" s="206"/>
      <c r="BP18" s="206"/>
      <c r="BQ18" s="206"/>
    </row>
    <row r="19" spans="1:69" x14ac:dyDescent="0.25">
      <c r="A19" s="205" t="s">
        <v>195</v>
      </c>
      <c r="B19" s="205"/>
      <c r="C19" s="206"/>
      <c r="D19" s="206"/>
      <c r="E19" s="206"/>
      <c r="F19" s="206"/>
      <c r="G19" s="206"/>
      <c r="H19" s="206"/>
      <c r="I19" s="206"/>
      <c r="J19" s="206"/>
      <c r="K19" s="206"/>
      <c r="L19" s="206"/>
      <c r="M19" s="206"/>
      <c r="N19" s="206"/>
      <c r="O19" s="206"/>
      <c r="P19" s="206"/>
      <c r="Q19" s="206"/>
      <c r="R19" s="206"/>
      <c r="S19" s="206"/>
      <c r="T19" s="206"/>
      <c r="U19" s="206"/>
      <c r="V19" s="206"/>
      <c r="W19" s="236"/>
      <c r="X19" s="206"/>
      <c r="Y19" s="236"/>
      <c r="Z19" s="206"/>
      <c r="AA19" s="236"/>
      <c r="AB19" s="206"/>
      <c r="AC19" s="206"/>
      <c r="AD19" s="206"/>
      <c r="AE19" s="206"/>
      <c r="AF19" s="206"/>
      <c r="AG19" s="206"/>
      <c r="AH19" s="206"/>
      <c r="AI19" s="206"/>
      <c r="AJ19" s="206"/>
      <c r="AK19" s="206"/>
      <c r="AL19" s="206"/>
      <c r="AM19" s="206"/>
      <c r="AN19" s="206"/>
      <c r="AO19" s="206"/>
      <c r="AP19" s="206"/>
      <c r="AQ19" s="206"/>
      <c r="AR19" s="206"/>
      <c r="AS19" s="206"/>
      <c r="AT19" s="206"/>
      <c r="AU19" s="206"/>
      <c r="AV19" s="236"/>
      <c r="AW19" s="236"/>
      <c r="AX19" s="236"/>
      <c r="AY19" s="236"/>
      <c r="AZ19" s="236"/>
      <c r="BA19" s="206"/>
      <c r="BB19" s="206"/>
      <c r="BC19" s="206"/>
      <c r="BD19" s="206"/>
      <c r="BE19" s="206"/>
      <c r="BF19" s="206"/>
      <c r="BG19" s="206"/>
      <c r="BH19" s="206"/>
      <c r="BI19" s="206"/>
      <c r="BJ19" s="206"/>
      <c r="BK19" s="206">
        <v>200</v>
      </c>
      <c r="BL19" s="206">
        <v>120</v>
      </c>
      <c r="BM19" s="206">
        <v>40</v>
      </c>
      <c r="BN19" s="206"/>
      <c r="BO19" s="206"/>
      <c r="BP19" s="206"/>
      <c r="BQ19" s="206"/>
    </row>
    <row r="20" spans="1:69" x14ac:dyDescent="0.25">
      <c r="A20" s="205" t="s">
        <v>196</v>
      </c>
      <c r="B20" s="205"/>
      <c r="C20" s="206"/>
      <c r="D20" s="206"/>
      <c r="E20" s="206"/>
      <c r="F20" s="206"/>
      <c r="G20" s="206"/>
      <c r="H20" s="206"/>
      <c r="I20" s="206"/>
      <c r="J20" s="206"/>
      <c r="K20" s="206"/>
      <c r="L20" s="206"/>
      <c r="M20" s="206"/>
      <c r="N20" s="206"/>
      <c r="O20" s="206"/>
      <c r="P20" s="206"/>
      <c r="Q20" s="206"/>
      <c r="R20" s="206"/>
      <c r="S20" s="206"/>
      <c r="T20" s="206"/>
      <c r="U20" s="206"/>
      <c r="V20" s="206"/>
      <c r="W20" s="236"/>
      <c r="X20" s="206"/>
      <c r="Y20" s="236"/>
      <c r="Z20" s="206"/>
      <c r="AA20" s="236"/>
      <c r="AB20" s="206"/>
      <c r="AC20" s="206"/>
      <c r="AD20" s="206"/>
      <c r="AE20" s="206"/>
      <c r="AF20" s="206"/>
      <c r="AG20" s="206"/>
      <c r="AH20" s="206"/>
      <c r="AI20" s="206"/>
      <c r="AJ20" s="206"/>
      <c r="AK20" s="206"/>
      <c r="AL20" s="206">
        <v>40</v>
      </c>
      <c r="AM20" s="206">
        <v>40</v>
      </c>
      <c r="AN20" s="206">
        <v>40</v>
      </c>
      <c r="AO20" s="206">
        <v>40</v>
      </c>
      <c r="AP20" s="206">
        <v>40</v>
      </c>
      <c r="AQ20" s="206"/>
      <c r="AR20" s="206"/>
      <c r="AS20" s="206"/>
      <c r="AT20" s="206"/>
      <c r="AU20" s="206"/>
      <c r="AV20" s="236"/>
      <c r="AW20" s="236"/>
      <c r="AX20" s="236"/>
      <c r="AY20" s="236"/>
      <c r="AZ20" s="236"/>
      <c r="BA20" s="206"/>
      <c r="BB20" s="206"/>
      <c r="BC20" s="206"/>
      <c r="BD20" s="206"/>
      <c r="BE20" s="206"/>
      <c r="BF20" s="206"/>
      <c r="BG20" s="206"/>
      <c r="BH20" s="206"/>
      <c r="BI20" s="206"/>
      <c r="BJ20" s="206"/>
      <c r="BK20" s="206"/>
      <c r="BL20" s="206"/>
      <c r="BM20" s="206"/>
      <c r="BN20" s="206"/>
      <c r="BO20" s="206"/>
      <c r="BP20" s="206"/>
      <c r="BQ20" s="206"/>
    </row>
    <row r="21" spans="1:69" x14ac:dyDescent="0.25">
      <c r="A21" s="205" t="s">
        <v>197</v>
      </c>
      <c r="B21" s="205"/>
      <c r="C21" s="206"/>
      <c r="D21" s="206"/>
      <c r="E21" s="206"/>
      <c r="F21" s="206"/>
      <c r="G21" s="206"/>
      <c r="H21" s="206">
        <v>40</v>
      </c>
      <c r="I21" s="206">
        <v>40</v>
      </c>
      <c r="J21" s="206">
        <v>40</v>
      </c>
      <c r="K21" s="206">
        <v>40</v>
      </c>
      <c r="L21" s="206">
        <v>40</v>
      </c>
      <c r="M21" s="206"/>
      <c r="N21" s="206"/>
      <c r="O21" s="206"/>
      <c r="P21" s="206"/>
      <c r="Q21" s="206"/>
      <c r="R21" s="206"/>
      <c r="S21" s="206"/>
      <c r="T21" s="206"/>
      <c r="U21" s="206"/>
      <c r="V21" s="206"/>
      <c r="W21" s="236"/>
      <c r="X21" s="206"/>
      <c r="Y21" s="236"/>
      <c r="Z21" s="206"/>
      <c r="AA21" s="236"/>
      <c r="AB21" s="206"/>
      <c r="AC21" s="206"/>
      <c r="AD21" s="206"/>
      <c r="AE21" s="206"/>
      <c r="AF21" s="206"/>
      <c r="AG21" s="206"/>
      <c r="AH21" s="206"/>
      <c r="AI21" s="206"/>
      <c r="AJ21" s="206"/>
      <c r="AK21" s="206"/>
      <c r="AL21" s="206"/>
      <c r="AM21" s="206"/>
      <c r="AN21" s="206"/>
      <c r="AO21" s="206"/>
      <c r="AP21" s="206"/>
      <c r="AQ21" s="206"/>
      <c r="AR21" s="206"/>
      <c r="AS21" s="206"/>
      <c r="AT21" s="206"/>
      <c r="AU21" s="206"/>
      <c r="AV21" s="236"/>
      <c r="AW21" s="236"/>
      <c r="AX21" s="236"/>
      <c r="AY21" s="236"/>
      <c r="AZ21" s="236"/>
      <c r="BA21" s="206"/>
      <c r="BB21" s="206">
        <v>40</v>
      </c>
      <c r="BC21" s="206">
        <v>40</v>
      </c>
      <c r="BD21" s="206">
        <v>40</v>
      </c>
      <c r="BE21" s="206">
        <v>40</v>
      </c>
      <c r="BF21" s="206">
        <v>40</v>
      </c>
      <c r="BG21" s="206">
        <v>40</v>
      </c>
      <c r="BH21" s="206"/>
      <c r="BI21" s="206"/>
      <c r="BJ21" s="206"/>
      <c r="BK21" s="206"/>
      <c r="BL21" s="206"/>
      <c r="BM21" s="206"/>
      <c r="BN21" s="206"/>
      <c r="BO21" s="206"/>
      <c r="BP21" s="206"/>
      <c r="BQ21" s="206"/>
    </row>
    <row r="22" spans="1:69" x14ac:dyDescent="0.25">
      <c r="A22" s="205" t="s">
        <v>198</v>
      </c>
      <c r="B22" s="205"/>
      <c r="C22" s="206"/>
      <c r="D22" s="206"/>
      <c r="E22" s="206"/>
      <c r="F22" s="206"/>
      <c r="G22" s="206"/>
      <c r="H22" s="206">
        <v>40</v>
      </c>
      <c r="I22" s="206">
        <v>40</v>
      </c>
      <c r="J22" s="206">
        <v>40</v>
      </c>
      <c r="K22" s="206">
        <v>40</v>
      </c>
      <c r="L22" s="206">
        <v>40</v>
      </c>
      <c r="M22" s="206"/>
      <c r="N22" s="206"/>
      <c r="O22" s="206"/>
      <c r="P22" s="206"/>
      <c r="Q22" s="206"/>
      <c r="R22" s="206"/>
      <c r="S22" s="206"/>
      <c r="T22" s="206"/>
      <c r="U22" s="206"/>
      <c r="V22" s="206"/>
      <c r="W22" s="236"/>
      <c r="X22" s="206"/>
      <c r="Y22" s="236"/>
      <c r="Z22" s="206"/>
      <c r="AA22" s="236"/>
      <c r="AB22" s="206"/>
      <c r="AC22" s="206"/>
      <c r="AD22" s="206"/>
      <c r="AE22" s="206"/>
      <c r="AF22" s="206"/>
      <c r="AG22" s="206"/>
      <c r="AH22" s="206"/>
      <c r="AI22" s="206"/>
      <c r="AJ22" s="206"/>
      <c r="AK22" s="206"/>
      <c r="AL22" s="206"/>
      <c r="AM22" s="206"/>
      <c r="AN22" s="206"/>
      <c r="AO22" s="206"/>
      <c r="AP22" s="206"/>
      <c r="AQ22" s="206"/>
      <c r="AR22" s="206"/>
      <c r="AS22" s="206"/>
      <c r="AT22" s="206"/>
      <c r="AU22" s="206"/>
      <c r="AV22" s="236"/>
      <c r="AW22" s="236"/>
      <c r="AX22" s="236"/>
      <c r="AY22" s="236"/>
      <c r="AZ22" s="236"/>
      <c r="BA22" s="206"/>
      <c r="BB22" s="206"/>
      <c r="BC22" s="206"/>
      <c r="BD22" s="206"/>
      <c r="BE22" s="206"/>
      <c r="BF22" s="206"/>
      <c r="BG22" s="206"/>
      <c r="BH22" s="206"/>
      <c r="BI22" s="206"/>
      <c r="BJ22" s="206"/>
      <c r="BK22" s="206"/>
      <c r="BL22" s="206"/>
      <c r="BM22" s="206"/>
      <c r="BN22" s="206"/>
      <c r="BO22" s="206"/>
      <c r="BP22" s="206"/>
      <c r="BQ22" s="206"/>
    </row>
    <row r="23" spans="1:69" x14ac:dyDescent="0.25">
      <c r="A23" s="205" t="s">
        <v>199</v>
      </c>
      <c r="B23" s="205"/>
      <c r="C23" s="206"/>
      <c r="D23" s="206"/>
      <c r="E23" s="206"/>
      <c r="F23" s="206"/>
      <c r="G23" s="206"/>
      <c r="H23" s="206">
        <v>5</v>
      </c>
      <c r="I23" s="206">
        <v>5</v>
      </c>
      <c r="J23" s="206">
        <v>5</v>
      </c>
      <c r="K23" s="206">
        <v>5</v>
      </c>
      <c r="L23" s="206">
        <v>5</v>
      </c>
      <c r="M23" s="206"/>
      <c r="N23" s="206"/>
      <c r="O23" s="206"/>
      <c r="P23" s="206"/>
      <c r="Q23" s="206"/>
      <c r="R23" s="206"/>
      <c r="S23" s="206"/>
      <c r="T23" s="206"/>
      <c r="U23" s="206"/>
      <c r="V23" s="206"/>
      <c r="W23" s="236"/>
      <c r="X23" s="206"/>
      <c r="Y23" s="236"/>
      <c r="Z23" s="206"/>
      <c r="AA23" s="236"/>
      <c r="AB23" s="206"/>
      <c r="AC23" s="206"/>
      <c r="AD23" s="206"/>
      <c r="AE23" s="206"/>
      <c r="AF23" s="206"/>
      <c r="AG23" s="206"/>
      <c r="AH23" s="206"/>
      <c r="AI23" s="206"/>
      <c r="AJ23" s="206"/>
      <c r="AK23" s="206"/>
      <c r="AL23" s="206"/>
      <c r="AM23" s="206"/>
      <c r="AN23" s="206"/>
      <c r="AO23" s="206"/>
      <c r="AP23" s="206"/>
      <c r="AQ23" s="206"/>
      <c r="AR23" s="206"/>
      <c r="AS23" s="206"/>
      <c r="AT23" s="206"/>
      <c r="AU23" s="206"/>
      <c r="AV23" s="236"/>
      <c r="AW23" s="236"/>
      <c r="AX23" s="236"/>
      <c r="AY23" s="236"/>
      <c r="AZ23" s="236"/>
      <c r="BA23" s="206"/>
      <c r="BB23" s="206"/>
      <c r="BC23" s="206"/>
      <c r="BD23" s="206"/>
      <c r="BE23" s="206">
        <v>40</v>
      </c>
      <c r="BF23" s="206">
        <v>40</v>
      </c>
      <c r="BG23" s="206">
        <v>40</v>
      </c>
      <c r="BH23" s="206"/>
      <c r="BI23" s="206"/>
      <c r="BJ23" s="206"/>
      <c r="BK23" s="206"/>
      <c r="BL23" s="206"/>
      <c r="BM23" s="206"/>
      <c r="BN23" s="206"/>
      <c r="BO23" s="206">
        <v>5</v>
      </c>
      <c r="BP23" s="206">
        <v>5</v>
      </c>
      <c r="BQ23" s="206">
        <v>5</v>
      </c>
    </row>
    <row r="24" spans="1:69" x14ac:dyDescent="0.25">
      <c r="A24" s="205" t="s">
        <v>200</v>
      </c>
      <c r="B24" s="205"/>
      <c r="C24" s="206">
        <v>40</v>
      </c>
      <c r="D24" s="206">
        <v>40</v>
      </c>
      <c r="E24" s="206">
        <v>40</v>
      </c>
      <c r="F24" s="206">
        <v>40</v>
      </c>
      <c r="G24" s="206">
        <v>40</v>
      </c>
      <c r="H24" s="206">
        <v>40</v>
      </c>
      <c r="I24" s="206">
        <v>40</v>
      </c>
      <c r="J24" s="206">
        <v>40</v>
      </c>
      <c r="K24" s="206">
        <v>40</v>
      </c>
      <c r="L24" s="206">
        <v>40</v>
      </c>
      <c r="M24" s="206"/>
      <c r="N24" s="206"/>
      <c r="O24" s="206"/>
      <c r="P24" s="206"/>
      <c r="Q24" s="206"/>
      <c r="R24" s="206">
        <v>40</v>
      </c>
      <c r="S24" s="206">
        <v>40</v>
      </c>
      <c r="T24" s="206">
        <v>40</v>
      </c>
      <c r="U24" s="206">
        <v>40</v>
      </c>
      <c r="V24" s="206">
        <v>40</v>
      </c>
      <c r="W24" s="236">
        <v>40</v>
      </c>
      <c r="X24" s="206">
        <v>40</v>
      </c>
      <c r="Y24" s="236">
        <v>40</v>
      </c>
      <c r="Z24" s="206">
        <v>40</v>
      </c>
      <c r="AA24" s="236">
        <v>40</v>
      </c>
      <c r="AB24" s="206">
        <v>40</v>
      </c>
      <c r="AC24" s="206">
        <v>40</v>
      </c>
      <c r="AD24" s="206">
        <v>40</v>
      </c>
      <c r="AE24" s="206">
        <v>40</v>
      </c>
      <c r="AF24" s="206">
        <v>40</v>
      </c>
      <c r="AG24" s="206">
        <v>40</v>
      </c>
      <c r="AH24" s="206">
        <v>40</v>
      </c>
      <c r="AI24" s="206">
        <v>40</v>
      </c>
      <c r="AJ24" s="206">
        <v>40</v>
      </c>
      <c r="AK24" s="206">
        <v>40</v>
      </c>
      <c r="AL24" s="206">
        <v>5</v>
      </c>
      <c r="AM24" s="206">
        <v>5</v>
      </c>
      <c r="AN24" s="206">
        <v>5</v>
      </c>
      <c r="AO24" s="206">
        <v>5</v>
      </c>
      <c r="AP24" s="206">
        <v>5</v>
      </c>
      <c r="AQ24" s="206"/>
      <c r="AR24" s="206"/>
      <c r="AS24" s="206"/>
      <c r="AT24" s="206"/>
      <c r="AU24" s="206"/>
      <c r="AV24" s="236"/>
      <c r="AW24" s="236"/>
      <c r="AX24" s="236"/>
      <c r="AY24" s="236"/>
      <c r="AZ24" s="236"/>
      <c r="BA24" s="206"/>
      <c r="BB24" s="206"/>
      <c r="BC24" s="206"/>
      <c r="BD24" s="206"/>
      <c r="BE24" s="206">
        <v>5</v>
      </c>
      <c r="BF24" s="206">
        <v>5</v>
      </c>
      <c r="BG24" s="206">
        <v>5</v>
      </c>
      <c r="BH24" s="206">
        <v>40</v>
      </c>
      <c r="BI24" s="206">
        <v>40</v>
      </c>
      <c r="BJ24" s="206">
        <v>40</v>
      </c>
      <c r="BK24" s="206">
        <v>40</v>
      </c>
      <c r="BL24" s="206">
        <v>40</v>
      </c>
      <c r="BM24" s="206">
        <v>40</v>
      </c>
      <c r="BN24" s="206"/>
      <c r="BO24" s="206">
        <v>40</v>
      </c>
      <c r="BP24" s="206">
        <v>40</v>
      </c>
      <c r="BQ24" s="206">
        <v>40</v>
      </c>
    </row>
    <row r="25" spans="1:69" x14ac:dyDescent="0.25">
      <c r="A25" s="205" t="s">
        <v>201</v>
      </c>
      <c r="B25" s="205"/>
      <c r="C25" s="206"/>
      <c r="D25" s="206"/>
      <c r="E25" s="206"/>
      <c r="F25" s="206"/>
      <c r="G25" s="206"/>
      <c r="H25" s="206"/>
      <c r="I25" s="206"/>
      <c r="J25" s="206"/>
      <c r="K25" s="206"/>
      <c r="L25" s="206"/>
      <c r="M25" s="206"/>
      <c r="N25" s="206"/>
      <c r="O25" s="206"/>
      <c r="P25" s="206"/>
      <c r="Q25" s="206"/>
      <c r="R25" s="206">
        <v>4</v>
      </c>
      <c r="S25" s="206">
        <v>4</v>
      </c>
      <c r="T25" s="206">
        <v>4</v>
      </c>
      <c r="U25" s="206">
        <v>4</v>
      </c>
      <c r="V25" s="206">
        <v>4</v>
      </c>
      <c r="W25" s="236">
        <v>4</v>
      </c>
      <c r="X25" s="206">
        <v>4</v>
      </c>
      <c r="Y25" s="236">
        <v>4</v>
      </c>
      <c r="Z25" s="206">
        <v>4</v>
      </c>
      <c r="AA25" s="236">
        <v>4</v>
      </c>
      <c r="AB25" s="206">
        <v>4</v>
      </c>
      <c r="AC25" s="206">
        <v>4</v>
      </c>
      <c r="AD25" s="206">
        <v>4</v>
      </c>
      <c r="AE25" s="206">
        <v>4</v>
      </c>
      <c r="AF25" s="206">
        <v>4</v>
      </c>
      <c r="AG25" s="206">
        <v>4</v>
      </c>
      <c r="AH25" s="206">
        <v>4</v>
      </c>
      <c r="AI25" s="206">
        <v>4</v>
      </c>
      <c r="AJ25" s="206">
        <v>4</v>
      </c>
      <c r="AK25" s="206">
        <v>4</v>
      </c>
      <c r="AL25" s="206">
        <v>4</v>
      </c>
      <c r="AM25" s="206">
        <v>4</v>
      </c>
      <c r="AN25" s="206">
        <v>4</v>
      </c>
      <c r="AO25" s="206">
        <v>4</v>
      </c>
      <c r="AP25" s="206">
        <v>4</v>
      </c>
      <c r="AQ25" s="206"/>
      <c r="AR25" s="206"/>
      <c r="AS25" s="206"/>
      <c r="AT25" s="206"/>
      <c r="AU25" s="206"/>
      <c r="AV25" s="236"/>
      <c r="AW25" s="236"/>
      <c r="AX25" s="236"/>
      <c r="AY25" s="236"/>
      <c r="AZ25" s="236"/>
      <c r="BA25" s="206"/>
      <c r="BB25" s="206"/>
      <c r="BC25" s="206"/>
      <c r="BD25" s="206"/>
      <c r="BE25" s="206"/>
      <c r="BF25" s="206"/>
      <c r="BG25" s="206"/>
      <c r="BH25" s="206"/>
      <c r="BI25" s="206"/>
      <c r="BJ25" s="206"/>
      <c r="BK25" s="206"/>
      <c r="BL25" s="206"/>
      <c r="BM25" s="206"/>
      <c r="BN25" s="206"/>
      <c r="BO25" s="206"/>
      <c r="BP25" s="206"/>
      <c r="BQ25" s="206"/>
    </row>
    <row r="26" spans="1:69" x14ac:dyDescent="0.25">
      <c r="A26" s="205" t="s">
        <v>202</v>
      </c>
      <c r="B26" s="205"/>
      <c r="C26" s="206"/>
      <c r="D26" s="206"/>
      <c r="E26" s="206"/>
      <c r="F26" s="206"/>
      <c r="G26" s="206"/>
      <c r="H26" s="206"/>
      <c r="I26" s="206"/>
      <c r="J26" s="206"/>
      <c r="K26" s="206"/>
      <c r="L26" s="206"/>
      <c r="M26" s="206"/>
      <c r="N26" s="206"/>
      <c r="O26" s="206"/>
      <c r="P26" s="206"/>
      <c r="Q26" s="206"/>
      <c r="R26" s="206">
        <v>4</v>
      </c>
      <c r="S26" s="206">
        <v>4</v>
      </c>
      <c r="T26" s="206">
        <v>4</v>
      </c>
      <c r="U26" s="206">
        <v>4</v>
      </c>
      <c r="V26" s="206">
        <v>4</v>
      </c>
      <c r="W26" s="236">
        <v>4</v>
      </c>
      <c r="X26" s="206">
        <v>4</v>
      </c>
      <c r="Y26" s="236">
        <v>4</v>
      </c>
      <c r="Z26" s="206">
        <v>4</v>
      </c>
      <c r="AA26" s="236">
        <v>4</v>
      </c>
      <c r="AB26" s="206">
        <v>4</v>
      </c>
      <c r="AC26" s="206">
        <v>4</v>
      </c>
      <c r="AD26" s="206">
        <v>4</v>
      </c>
      <c r="AE26" s="206">
        <v>4</v>
      </c>
      <c r="AF26" s="206">
        <v>4</v>
      </c>
      <c r="AG26" s="206">
        <v>4</v>
      </c>
      <c r="AH26" s="206">
        <v>4</v>
      </c>
      <c r="AI26" s="206">
        <v>4</v>
      </c>
      <c r="AJ26" s="206">
        <v>4</v>
      </c>
      <c r="AK26" s="206">
        <v>4</v>
      </c>
      <c r="AL26" s="206">
        <v>4</v>
      </c>
      <c r="AM26" s="206">
        <v>4</v>
      </c>
      <c r="AN26" s="206">
        <v>4</v>
      </c>
      <c r="AO26" s="206">
        <v>4</v>
      </c>
      <c r="AP26" s="206">
        <v>4</v>
      </c>
      <c r="AQ26" s="206"/>
      <c r="AR26" s="206"/>
      <c r="AS26" s="206"/>
      <c r="AT26" s="206"/>
      <c r="AU26" s="206"/>
      <c r="AV26" s="236"/>
      <c r="AW26" s="236"/>
      <c r="AX26" s="236"/>
      <c r="AY26" s="236"/>
      <c r="AZ26" s="236"/>
      <c r="BA26" s="206"/>
      <c r="BB26" s="206"/>
      <c r="BC26" s="206"/>
      <c r="BD26" s="206"/>
      <c r="BE26" s="206"/>
      <c r="BF26" s="206"/>
      <c r="BG26" s="206"/>
      <c r="BH26" s="206">
        <v>4</v>
      </c>
      <c r="BI26" s="206">
        <v>4</v>
      </c>
      <c r="BJ26" s="206">
        <v>4</v>
      </c>
      <c r="BK26" s="206">
        <v>4</v>
      </c>
      <c r="BL26" s="206">
        <v>4</v>
      </c>
      <c r="BM26" s="206">
        <v>4</v>
      </c>
      <c r="BN26" s="206"/>
      <c r="BO26" s="206">
        <v>4</v>
      </c>
      <c r="BP26" s="206">
        <v>4</v>
      </c>
      <c r="BQ26" s="206">
        <v>4</v>
      </c>
    </row>
    <row r="27" spans="1:69" x14ac:dyDescent="0.25">
      <c r="A27" s="205" t="s">
        <v>203</v>
      </c>
      <c r="B27" s="205"/>
      <c r="C27" s="206">
        <v>5</v>
      </c>
      <c r="D27" s="206">
        <v>5</v>
      </c>
      <c r="E27" s="206">
        <v>5</v>
      </c>
      <c r="F27" s="206">
        <v>5</v>
      </c>
      <c r="G27" s="206">
        <v>5</v>
      </c>
      <c r="H27" s="206">
        <v>5</v>
      </c>
      <c r="I27" s="206">
        <v>5</v>
      </c>
      <c r="J27" s="206">
        <v>5</v>
      </c>
      <c r="K27" s="206">
        <v>5</v>
      </c>
      <c r="L27" s="206">
        <v>5</v>
      </c>
      <c r="M27" s="206">
        <v>5</v>
      </c>
      <c r="N27" s="206">
        <v>5</v>
      </c>
      <c r="O27" s="206">
        <v>5</v>
      </c>
      <c r="P27" s="206">
        <v>5</v>
      </c>
      <c r="Q27" s="206">
        <v>5</v>
      </c>
      <c r="R27" s="206">
        <v>5</v>
      </c>
      <c r="S27" s="206">
        <v>5</v>
      </c>
      <c r="T27" s="206">
        <v>5</v>
      </c>
      <c r="U27" s="206">
        <v>5</v>
      </c>
      <c r="V27" s="206">
        <v>5</v>
      </c>
      <c r="W27" s="236">
        <v>5</v>
      </c>
      <c r="X27" s="206">
        <v>5</v>
      </c>
      <c r="Y27" s="236">
        <v>5</v>
      </c>
      <c r="Z27" s="206">
        <v>5</v>
      </c>
      <c r="AA27" s="236">
        <v>5</v>
      </c>
      <c r="AB27" s="206">
        <v>5</v>
      </c>
      <c r="AC27" s="206">
        <v>5</v>
      </c>
      <c r="AD27" s="206">
        <v>5</v>
      </c>
      <c r="AE27" s="206">
        <v>5</v>
      </c>
      <c r="AF27" s="206">
        <v>5</v>
      </c>
      <c r="AG27" s="206">
        <v>5</v>
      </c>
      <c r="AH27" s="206">
        <v>5</v>
      </c>
      <c r="AI27" s="206">
        <v>5</v>
      </c>
      <c r="AJ27" s="206">
        <v>5</v>
      </c>
      <c r="AK27" s="206">
        <v>5</v>
      </c>
      <c r="AL27" s="206">
        <v>5</v>
      </c>
      <c r="AM27" s="206">
        <v>5</v>
      </c>
      <c r="AN27" s="206">
        <v>5</v>
      </c>
      <c r="AO27" s="206">
        <v>5</v>
      </c>
      <c r="AP27" s="206">
        <v>5</v>
      </c>
      <c r="AQ27" s="206"/>
      <c r="AR27" s="206"/>
      <c r="AS27" s="206"/>
      <c r="AT27" s="206"/>
      <c r="AU27" s="206"/>
      <c r="AV27" s="236"/>
      <c r="AW27" s="236"/>
      <c r="AX27" s="236"/>
      <c r="AY27" s="236"/>
      <c r="AZ27" s="236"/>
      <c r="BA27" s="206"/>
      <c r="BB27" s="206">
        <v>5</v>
      </c>
      <c r="BC27" s="206">
        <v>5</v>
      </c>
      <c r="BD27" s="206">
        <v>5</v>
      </c>
      <c r="BE27" s="206">
        <v>5</v>
      </c>
      <c r="BF27" s="206">
        <v>5</v>
      </c>
      <c r="BG27" s="206">
        <v>5</v>
      </c>
      <c r="BH27" s="206">
        <v>5</v>
      </c>
      <c r="BI27" s="206">
        <v>5</v>
      </c>
      <c r="BJ27" s="206">
        <v>5</v>
      </c>
      <c r="BK27" s="206">
        <v>5</v>
      </c>
      <c r="BL27" s="206">
        <v>5</v>
      </c>
      <c r="BM27" s="206">
        <v>5</v>
      </c>
      <c r="BN27" s="206"/>
      <c r="BO27" s="206">
        <v>5</v>
      </c>
      <c r="BP27" s="206">
        <v>5</v>
      </c>
      <c r="BQ27" s="206">
        <v>5</v>
      </c>
    </row>
    <row r="28" spans="1:69" x14ac:dyDescent="0.25">
      <c r="A28" s="205" t="s">
        <v>204</v>
      </c>
      <c r="B28" s="205"/>
      <c r="C28" s="206"/>
      <c r="D28" s="206"/>
      <c r="E28" s="206"/>
      <c r="F28" s="206"/>
      <c r="G28" s="206"/>
      <c r="H28" s="206">
        <v>5</v>
      </c>
      <c r="I28" s="206">
        <v>5</v>
      </c>
      <c r="J28" s="206">
        <v>5</v>
      </c>
      <c r="K28" s="206">
        <v>5</v>
      </c>
      <c r="L28" s="206">
        <v>5</v>
      </c>
      <c r="M28" s="206"/>
      <c r="N28" s="206"/>
      <c r="O28" s="206"/>
      <c r="P28" s="206"/>
      <c r="Q28" s="206"/>
      <c r="R28" s="206">
        <v>5</v>
      </c>
      <c r="S28" s="206">
        <v>5</v>
      </c>
      <c r="T28" s="206">
        <v>5</v>
      </c>
      <c r="U28" s="206">
        <v>5</v>
      </c>
      <c r="V28" s="206">
        <v>5</v>
      </c>
      <c r="W28" s="236">
        <v>5</v>
      </c>
      <c r="X28" s="206">
        <v>5</v>
      </c>
      <c r="Y28" s="236">
        <v>5</v>
      </c>
      <c r="Z28" s="206">
        <v>5</v>
      </c>
      <c r="AA28" s="236">
        <v>5</v>
      </c>
      <c r="AB28" s="206">
        <v>5</v>
      </c>
      <c r="AC28" s="206">
        <v>5</v>
      </c>
      <c r="AD28" s="206">
        <v>5</v>
      </c>
      <c r="AE28" s="206">
        <v>5</v>
      </c>
      <c r="AF28" s="206">
        <v>5</v>
      </c>
      <c r="AG28" s="206"/>
      <c r="AH28" s="206"/>
      <c r="AI28" s="206"/>
      <c r="AJ28" s="206"/>
      <c r="AK28" s="206"/>
      <c r="AL28" s="206">
        <v>5</v>
      </c>
      <c r="AM28" s="206">
        <v>5</v>
      </c>
      <c r="AN28" s="206">
        <v>5</v>
      </c>
      <c r="AO28" s="206">
        <v>5</v>
      </c>
      <c r="AP28" s="206">
        <v>5</v>
      </c>
      <c r="AQ28" s="206"/>
      <c r="AR28" s="206"/>
      <c r="AS28" s="206"/>
      <c r="AT28" s="206"/>
      <c r="AU28" s="206"/>
      <c r="AV28" s="236"/>
      <c r="AW28" s="236"/>
      <c r="AX28" s="236"/>
      <c r="AY28" s="236"/>
      <c r="AZ28" s="236"/>
      <c r="BA28" s="206"/>
      <c r="BB28" s="206"/>
      <c r="BC28" s="206"/>
      <c r="BD28" s="206"/>
      <c r="BE28" s="206"/>
      <c r="BF28" s="206"/>
      <c r="BG28" s="206"/>
      <c r="BH28" s="206">
        <v>5</v>
      </c>
      <c r="BI28" s="206">
        <v>5</v>
      </c>
      <c r="BJ28" s="206">
        <v>5</v>
      </c>
      <c r="BK28" s="206"/>
      <c r="BL28" s="206"/>
      <c r="BM28" s="206"/>
      <c r="BN28" s="206"/>
      <c r="BO28" s="206"/>
      <c r="BP28" s="206"/>
      <c r="BQ28" s="206"/>
    </row>
    <row r="29" spans="1:69" x14ac:dyDescent="0.25">
      <c r="A29" s="205" t="s">
        <v>205</v>
      </c>
      <c r="B29" s="205"/>
      <c r="C29" s="206"/>
      <c r="D29" s="206"/>
      <c r="E29" s="206"/>
      <c r="F29" s="206"/>
      <c r="G29" s="206"/>
      <c r="H29" s="206">
        <v>5</v>
      </c>
      <c r="I29" s="206">
        <v>5</v>
      </c>
      <c r="J29" s="206">
        <v>5</v>
      </c>
      <c r="K29" s="206">
        <v>5</v>
      </c>
      <c r="L29" s="206">
        <v>5</v>
      </c>
      <c r="M29" s="206"/>
      <c r="N29" s="206"/>
      <c r="O29" s="206"/>
      <c r="P29" s="206"/>
      <c r="Q29" s="206"/>
      <c r="R29" s="206">
        <v>5</v>
      </c>
      <c r="S29" s="206">
        <v>5</v>
      </c>
      <c r="T29" s="206">
        <v>5</v>
      </c>
      <c r="U29" s="206">
        <v>5</v>
      </c>
      <c r="V29" s="206">
        <v>5</v>
      </c>
      <c r="W29" s="236">
        <v>5</v>
      </c>
      <c r="X29" s="206">
        <v>5</v>
      </c>
      <c r="Y29" s="236">
        <v>5</v>
      </c>
      <c r="Z29" s="206">
        <v>5</v>
      </c>
      <c r="AA29" s="236">
        <v>5</v>
      </c>
      <c r="AB29" s="206">
        <v>5</v>
      </c>
      <c r="AC29" s="206">
        <v>5</v>
      </c>
      <c r="AD29" s="206">
        <v>5</v>
      </c>
      <c r="AE29" s="206">
        <v>5</v>
      </c>
      <c r="AF29" s="206">
        <v>5</v>
      </c>
      <c r="AG29" s="206"/>
      <c r="AH29" s="206"/>
      <c r="AI29" s="206"/>
      <c r="AJ29" s="206"/>
      <c r="AK29" s="206"/>
      <c r="AL29" s="206">
        <v>5</v>
      </c>
      <c r="AM29" s="206">
        <v>5</v>
      </c>
      <c r="AN29" s="206">
        <v>5</v>
      </c>
      <c r="AO29" s="206">
        <v>5</v>
      </c>
      <c r="AP29" s="206">
        <v>5</v>
      </c>
      <c r="AQ29" s="206"/>
      <c r="AR29" s="206"/>
      <c r="AS29" s="206"/>
      <c r="AT29" s="206"/>
      <c r="AU29" s="206"/>
      <c r="AV29" s="236"/>
      <c r="AW29" s="236"/>
      <c r="AX29" s="236"/>
      <c r="AY29" s="236"/>
      <c r="AZ29" s="236"/>
      <c r="BA29" s="206"/>
      <c r="BB29" s="206"/>
      <c r="BC29" s="206"/>
      <c r="BD29" s="206"/>
      <c r="BE29" s="206"/>
      <c r="BF29" s="206"/>
      <c r="BG29" s="206"/>
      <c r="BH29" s="206">
        <v>5</v>
      </c>
      <c r="BI29" s="206">
        <v>5</v>
      </c>
      <c r="BJ29" s="206">
        <v>5</v>
      </c>
      <c r="BK29" s="206"/>
      <c r="BL29" s="206"/>
      <c r="BM29" s="206"/>
      <c r="BN29" s="206"/>
      <c r="BO29" s="206"/>
      <c r="BP29" s="206"/>
      <c r="BQ29" s="206"/>
    </row>
    <row r="30" spans="1:69" x14ac:dyDescent="0.25">
      <c r="A30" s="205" t="s">
        <v>206</v>
      </c>
      <c r="B30" s="205"/>
      <c r="C30" s="206"/>
      <c r="D30" s="206"/>
      <c r="E30" s="206"/>
      <c r="F30" s="206"/>
      <c r="G30" s="206"/>
      <c r="H30" s="206">
        <v>1</v>
      </c>
      <c r="I30" s="206">
        <v>1</v>
      </c>
      <c r="J30" s="206">
        <v>1</v>
      </c>
      <c r="K30" s="206">
        <v>1</v>
      </c>
      <c r="L30" s="206">
        <v>1</v>
      </c>
      <c r="M30" s="206"/>
      <c r="N30" s="206"/>
      <c r="O30" s="206"/>
      <c r="P30" s="206"/>
      <c r="Q30" s="206"/>
      <c r="R30" s="206">
        <v>1</v>
      </c>
      <c r="S30" s="206">
        <v>1</v>
      </c>
      <c r="T30" s="206">
        <v>1</v>
      </c>
      <c r="U30" s="206">
        <v>1</v>
      </c>
      <c r="V30" s="206">
        <v>1</v>
      </c>
      <c r="W30" s="236">
        <v>1</v>
      </c>
      <c r="X30" s="206">
        <v>1</v>
      </c>
      <c r="Y30" s="236">
        <v>1</v>
      </c>
      <c r="Z30" s="206">
        <v>1</v>
      </c>
      <c r="AA30" s="236">
        <v>1</v>
      </c>
      <c r="AB30" s="206">
        <v>1</v>
      </c>
      <c r="AC30" s="206">
        <v>1</v>
      </c>
      <c r="AD30" s="206">
        <v>1</v>
      </c>
      <c r="AE30" s="206">
        <v>1</v>
      </c>
      <c r="AF30" s="206">
        <v>1</v>
      </c>
      <c r="AG30" s="206">
        <v>1</v>
      </c>
      <c r="AH30" s="206">
        <v>1</v>
      </c>
      <c r="AI30" s="206">
        <v>1</v>
      </c>
      <c r="AJ30" s="206">
        <v>1</v>
      </c>
      <c r="AK30" s="206">
        <v>1</v>
      </c>
      <c r="AL30" s="206">
        <v>1</v>
      </c>
      <c r="AM30" s="206">
        <v>1</v>
      </c>
      <c r="AN30" s="206">
        <v>1</v>
      </c>
      <c r="AO30" s="206">
        <v>1</v>
      </c>
      <c r="AP30" s="206">
        <v>1</v>
      </c>
      <c r="AQ30" s="206"/>
      <c r="AR30" s="206"/>
      <c r="AS30" s="206"/>
      <c r="AT30" s="206"/>
      <c r="AU30" s="206"/>
      <c r="AV30" s="236"/>
      <c r="AW30" s="236"/>
      <c r="AX30" s="236"/>
      <c r="AY30" s="236"/>
      <c r="AZ30" s="236"/>
      <c r="BA30" s="206"/>
      <c r="BB30" s="206">
        <v>1</v>
      </c>
      <c r="BC30" s="206">
        <v>1</v>
      </c>
      <c r="BD30" s="206">
        <v>1</v>
      </c>
      <c r="BE30" s="206">
        <v>1</v>
      </c>
      <c r="BF30" s="206">
        <v>1</v>
      </c>
      <c r="BG30" s="206">
        <v>1</v>
      </c>
      <c r="BH30" s="206">
        <v>1</v>
      </c>
      <c r="BI30" s="206">
        <v>1</v>
      </c>
      <c r="BJ30" s="206">
        <v>1</v>
      </c>
      <c r="BK30" s="206">
        <v>1</v>
      </c>
      <c r="BL30" s="206">
        <v>1</v>
      </c>
      <c r="BM30" s="206">
        <v>1</v>
      </c>
      <c r="BN30" s="206">
        <v>1</v>
      </c>
      <c r="BO30" s="206">
        <v>1</v>
      </c>
      <c r="BP30" s="206">
        <v>1</v>
      </c>
      <c r="BQ30" s="206">
        <v>1</v>
      </c>
    </row>
    <row r="31" spans="1:69" x14ac:dyDescent="0.25">
      <c r="A31" s="205" t="s">
        <v>207</v>
      </c>
      <c r="B31" s="205"/>
      <c r="C31" s="206">
        <v>1</v>
      </c>
      <c r="D31" s="206">
        <v>1</v>
      </c>
      <c r="E31" s="206">
        <v>1</v>
      </c>
      <c r="F31" s="206">
        <v>1</v>
      </c>
      <c r="G31" s="206">
        <v>1</v>
      </c>
      <c r="H31" s="206">
        <v>1</v>
      </c>
      <c r="I31" s="206">
        <v>1</v>
      </c>
      <c r="J31" s="206">
        <v>1</v>
      </c>
      <c r="K31" s="206">
        <v>1</v>
      </c>
      <c r="L31" s="206">
        <v>1</v>
      </c>
      <c r="M31" s="206">
        <v>1</v>
      </c>
      <c r="N31" s="206">
        <v>1</v>
      </c>
      <c r="O31" s="206">
        <v>1</v>
      </c>
      <c r="P31" s="206">
        <v>1</v>
      </c>
      <c r="Q31" s="206">
        <v>1</v>
      </c>
      <c r="R31" s="206">
        <v>1</v>
      </c>
      <c r="S31" s="206">
        <v>1</v>
      </c>
      <c r="T31" s="206">
        <v>1</v>
      </c>
      <c r="U31" s="206">
        <v>1</v>
      </c>
      <c r="V31" s="206">
        <v>1</v>
      </c>
      <c r="W31" s="236">
        <v>1</v>
      </c>
      <c r="X31" s="206">
        <v>1</v>
      </c>
      <c r="Y31" s="236">
        <v>1</v>
      </c>
      <c r="Z31" s="206">
        <v>1</v>
      </c>
      <c r="AA31" s="236">
        <v>1</v>
      </c>
      <c r="AB31" s="206">
        <v>1</v>
      </c>
      <c r="AC31" s="206">
        <v>1</v>
      </c>
      <c r="AD31" s="206">
        <v>1</v>
      </c>
      <c r="AE31" s="206">
        <v>1</v>
      </c>
      <c r="AF31" s="206">
        <v>1</v>
      </c>
      <c r="AG31" s="206">
        <v>1</v>
      </c>
      <c r="AH31" s="206">
        <v>1</v>
      </c>
      <c r="AI31" s="206">
        <v>1</v>
      </c>
      <c r="AJ31" s="206">
        <v>1</v>
      </c>
      <c r="AK31" s="206">
        <v>1</v>
      </c>
      <c r="AL31" s="206">
        <v>1</v>
      </c>
      <c r="AM31" s="206">
        <v>1</v>
      </c>
      <c r="AN31" s="206">
        <v>1</v>
      </c>
      <c r="AO31" s="206">
        <v>1</v>
      </c>
      <c r="AP31" s="206">
        <v>1</v>
      </c>
      <c r="AQ31" s="206"/>
      <c r="AR31" s="206"/>
      <c r="AS31" s="206"/>
      <c r="AT31" s="206"/>
      <c r="AU31" s="206"/>
      <c r="AV31" s="236"/>
      <c r="AW31" s="236"/>
      <c r="AX31" s="236"/>
      <c r="AY31" s="236"/>
      <c r="AZ31" s="236"/>
      <c r="BA31" s="206"/>
      <c r="BB31" s="206">
        <v>1</v>
      </c>
      <c r="BC31" s="206">
        <v>1</v>
      </c>
      <c r="BD31" s="206">
        <v>1</v>
      </c>
      <c r="BE31" s="206">
        <v>1</v>
      </c>
      <c r="BF31" s="206">
        <v>1</v>
      </c>
      <c r="BG31" s="206">
        <v>1</v>
      </c>
      <c r="BH31" s="206">
        <v>1</v>
      </c>
      <c r="BI31" s="206">
        <v>1</v>
      </c>
      <c r="BJ31" s="206">
        <v>1</v>
      </c>
      <c r="BK31" s="206">
        <v>1</v>
      </c>
      <c r="BL31" s="206">
        <v>1</v>
      </c>
      <c r="BM31" s="206">
        <v>1</v>
      </c>
      <c r="BN31" s="206">
        <v>1</v>
      </c>
      <c r="BO31" s="206">
        <v>1</v>
      </c>
      <c r="BP31" s="206">
        <v>1</v>
      </c>
      <c r="BQ31" s="206">
        <v>1</v>
      </c>
    </row>
    <row r="32" spans="1:69" x14ac:dyDescent="0.25">
      <c r="A32" s="205" t="s">
        <v>208</v>
      </c>
      <c r="B32" s="205"/>
      <c r="C32" s="206">
        <v>5</v>
      </c>
      <c r="D32" s="206">
        <v>5</v>
      </c>
      <c r="E32" s="206">
        <v>5</v>
      </c>
      <c r="F32" s="206">
        <v>5</v>
      </c>
      <c r="G32" s="206">
        <v>5</v>
      </c>
      <c r="H32" s="206">
        <v>5</v>
      </c>
      <c r="I32" s="206">
        <v>5</v>
      </c>
      <c r="J32" s="206">
        <v>5</v>
      </c>
      <c r="K32" s="206">
        <v>5</v>
      </c>
      <c r="L32" s="206">
        <v>5</v>
      </c>
      <c r="M32" s="206">
        <v>5</v>
      </c>
      <c r="N32" s="206">
        <v>5</v>
      </c>
      <c r="O32" s="206">
        <v>5</v>
      </c>
      <c r="P32" s="206">
        <v>5</v>
      </c>
      <c r="Q32" s="206">
        <v>5</v>
      </c>
      <c r="R32" s="206">
        <v>5</v>
      </c>
      <c r="S32" s="206">
        <v>5</v>
      </c>
      <c r="T32" s="206">
        <v>5</v>
      </c>
      <c r="U32" s="206">
        <v>5</v>
      </c>
      <c r="V32" s="206">
        <v>5</v>
      </c>
      <c r="W32" s="236">
        <v>5</v>
      </c>
      <c r="X32" s="206">
        <v>5</v>
      </c>
      <c r="Y32" s="236">
        <v>5</v>
      </c>
      <c r="Z32" s="206">
        <v>5</v>
      </c>
      <c r="AA32" s="236">
        <v>5</v>
      </c>
      <c r="AB32" s="206">
        <v>5</v>
      </c>
      <c r="AC32" s="206">
        <v>5</v>
      </c>
      <c r="AD32" s="206">
        <v>5</v>
      </c>
      <c r="AE32" s="206">
        <v>5</v>
      </c>
      <c r="AF32" s="206">
        <v>5</v>
      </c>
      <c r="AG32" s="206">
        <v>5</v>
      </c>
      <c r="AH32" s="206">
        <v>5</v>
      </c>
      <c r="AI32" s="206">
        <v>5</v>
      </c>
      <c r="AJ32" s="206">
        <v>5</v>
      </c>
      <c r="AK32" s="206">
        <v>5</v>
      </c>
      <c r="AL32" s="206">
        <v>5</v>
      </c>
      <c r="AM32" s="206">
        <v>5</v>
      </c>
      <c r="AN32" s="206">
        <v>5</v>
      </c>
      <c r="AO32" s="206">
        <v>5</v>
      </c>
      <c r="AP32" s="206">
        <v>5</v>
      </c>
      <c r="AQ32" s="206"/>
      <c r="AR32" s="206"/>
      <c r="AS32" s="206"/>
      <c r="AT32" s="206"/>
      <c r="AU32" s="206"/>
      <c r="AV32" s="236"/>
      <c r="AW32" s="236"/>
      <c r="AX32" s="236"/>
      <c r="AY32" s="236"/>
      <c r="AZ32" s="236"/>
      <c r="BA32" s="206"/>
      <c r="BB32" s="206">
        <v>5</v>
      </c>
      <c r="BC32" s="206">
        <v>5</v>
      </c>
      <c r="BD32" s="206">
        <v>5</v>
      </c>
      <c r="BE32" s="206">
        <v>5</v>
      </c>
      <c r="BF32" s="206">
        <v>5</v>
      </c>
      <c r="BG32" s="206">
        <v>5</v>
      </c>
      <c r="BH32" s="206">
        <v>5</v>
      </c>
      <c r="BI32" s="206">
        <v>5</v>
      </c>
      <c r="BJ32" s="206">
        <v>5</v>
      </c>
      <c r="BK32" s="206">
        <v>5</v>
      </c>
      <c r="BL32" s="206">
        <v>5</v>
      </c>
      <c r="BM32" s="206">
        <v>5</v>
      </c>
      <c r="BN32" s="206">
        <v>5</v>
      </c>
      <c r="BO32" s="206">
        <v>5</v>
      </c>
      <c r="BP32" s="206">
        <v>5</v>
      </c>
      <c r="BQ32" s="206">
        <v>5</v>
      </c>
    </row>
    <row r="33" spans="1:69" x14ac:dyDescent="0.25">
      <c r="A33" s="205"/>
      <c r="B33" s="205"/>
      <c r="C33" s="206"/>
      <c r="D33" s="206"/>
      <c r="E33" s="206"/>
      <c r="F33" s="206"/>
      <c r="G33" s="206"/>
      <c r="H33" s="206"/>
      <c r="I33" s="206"/>
      <c r="J33" s="206"/>
      <c r="K33" s="206"/>
      <c r="L33" s="206"/>
      <c r="M33" s="206"/>
      <c r="N33" s="206"/>
      <c r="O33" s="206"/>
      <c r="P33" s="206"/>
      <c r="Q33" s="206"/>
      <c r="R33" s="206"/>
      <c r="S33" s="206"/>
      <c r="T33" s="206"/>
      <c r="U33" s="206"/>
      <c r="V33" s="206"/>
      <c r="W33" s="236"/>
      <c r="X33" s="206"/>
      <c r="Y33" s="236"/>
      <c r="Z33" s="206"/>
      <c r="AA33" s="236"/>
      <c r="AB33" s="206"/>
      <c r="AC33" s="206"/>
      <c r="AD33" s="206"/>
      <c r="AE33" s="206"/>
      <c r="AF33" s="206"/>
      <c r="AG33" s="206"/>
      <c r="AH33" s="206"/>
      <c r="AI33" s="206"/>
      <c r="AJ33" s="206"/>
      <c r="AK33" s="206"/>
      <c r="AL33" s="206"/>
      <c r="AM33" s="206"/>
      <c r="AN33" s="206"/>
      <c r="AO33" s="206"/>
      <c r="AP33" s="206"/>
      <c r="AQ33" s="206"/>
      <c r="AR33" s="206"/>
      <c r="AS33" s="206"/>
      <c r="AT33" s="206"/>
      <c r="AU33" s="206"/>
      <c r="AV33" s="236"/>
      <c r="AW33" s="236"/>
      <c r="AX33" s="236"/>
      <c r="AY33" s="236"/>
      <c r="AZ33" s="236"/>
      <c r="BA33" s="206"/>
      <c r="BB33" s="206"/>
      <c r="BC33" s="206"/>
      <c r="BD33" s="206"/>
      <c r="BE33" s="206"/>
      <c r="BF33" s="206"/>
      <c r="BG33" s="206"/>
      <c r="BH33" s="206"/>
      <c r="BI33" s="206"/>
      <c r="BJ33" s="206"/>
      <c r="BK33" s="206"/>
      <c r="BL33" s="206"/>
      <c r="BM33" s="206"/>
      <c r="BN33" s="206"/>
      <c r="BO33" s="206"/>
      <c r="BP33" s="206"/>
      <c r="BQ33" s="206"/>
    </row>
    <row r="34" spans="1:69" x14ac:dyDescent="0.25">
      <c r="A34" s="205" t="s">
        <v>209</v>
      </c>
      <c r="B34" s="205"/>
      <c r="C34" s="207"/>
      <c r="D34" s="207"/>
      <c r="E34" s="207"/>
      <c r="F34" s="207"/>
      <c r="G34" s="207"/>
      <c r="H34" s="207"/>
      <c r="I34" s="207"/>
      <c r="J34" s="207"/>
      <c r="K34" s="207"/>
      <c r="L34" s="207"/>
      <c r="M34" s="207"/>
      <c r="N34" s="207"/>
      <c r="O34" s="207"/>
      <c r="P34" s="207"/>
      <c r="Q34" s="207"/>
      <c r="R34" s="207"/>
      <c r="S34" s="207"/>
      <c r="T34" s="207"/>
      <c r="U34" s="207"/>
      <c r="V34" s="207"/>
      <c r="W34" s="237"/>
      <c r="X34" s="207"/>
      <c r="Y34" s="237"/>
      <c r="Z34" s="207"/>
      <c r="AA34" s="237"/>
      <c r="AB34" s="207"/>
      <c r="AC34" s="207"/>
      <c r="AD34" s="207"/>
      <c r="AE34" s="207"/>
      <c r="AF34" s="207"/>
      <c r="AG34" s="207"/>
      <c r="AH34" s="207"/>
      <c r="AI34" s="207"/>
      <c r="AJ34" s="207"/>
      <c r="AK34" s="207"/>
      <c r="AL34" s="207"/>
      <c r="AM34" s="207"/>
      <c r="AN34" s="207"/>
      <c r="AO34" s="207"/>
      <c r="AP34" s="207"/>
      <c r="AQ34" s="207">
        <v>200</v>
      </c>
      <c r="AR34" s="207">
        <v>160</v>
      </c>
      <c r="AS34" s="207">
        <v>120</v>
      </c>
      <c r="AT34" s="207">
        <v>80</v>
      </c>
      <c r="AU34" s="207">
        <v>40</v>
      </c>
      <c r="AV34" s="237">
        <v>200</v>
      </c>
      <c r="AW34" s="237"/>
      <c r="AX34" s="237"/>
      <c r="AY34" s="237"/>
      <c r="AZ34" s="237"/>
      <c r="BA34" s="207">
        <v>200</v>
      </c>
      <c r="BB34" s="207"/>
      <c r="BC34" s="207"/>
      <c r="BD34" s="207"/>
      <c r="BE34" s="207"/>
      <c r="BF34" s="207"/>
      <c r="BG34" s="207"/>
      <c r="BH34" s="207"/>
      <c r="BI34" s="207"/>
      <c r="BJ34" s="207"/>
      <c r="BK34" s="207"/>
      <c r="BL34" s="207"/>
      <c r="BM34" s="207"/>
      <c r="BN34" s="207"/>
      <c r="BO34" s="207"/>
      <c r="BP34" s="207"/>
      <c r="BQ34" s="207"/>
    </row>
    <row r="35" spans="1:69" x14ac:dyDescent="0.25">
      <c r="A35" s="205" t="s">
        <v>210</v>
      </c>
      <c r="B35" s="205"/>
      <c r="C35" s="207"/>
      <c r="D35" s="207"/>
      <c r="E35" s="207"/>
      <c r="F35" s="207"/>
      <c r="G35" s="207"/>
      <c r="H35" s="207"/>
      <c r="I35" s="207"/>
      <c r="J35" s="207"/>
      <c r="K35" s="207"/>
      <c r="L35" s="207"/>
      <c r="M35" s="207"/>
      <c r="N35" s="207"/>
      <c r="O35" s="207"/>
      <c r="P35" s="207"/>
      <c r="Q35" s="207"/>
      <c r="R35" s="207"/>
      <c r="S35" s="207"/>
      <c r="T35" s="207"/>
      <c r="U35" s="207"/>
      <c r="V35" s="207"/>
      <c r="W35" s="237"/>
      <c r="X35" s="207"/>
      <c r="Y35" s="237"/>
      <c r="Z35" s="207"/>
      <c r="AA35" s="237"/>
      <c r="AB35" s="207"/>
      <c r="AC35" s="207"/>
      <c r="AD35" s="207"/>
      <c r="AE35" s="207"/>
      <c r="AF35" s="207"/>
      <c r="AG35" s="207"/>
      <c r="AH35" s="207"/>
      <c r="AI35" s="207"/>
      <c r="AJ35" s="207"/>
      <c r="AK35" s="207"/>
      <c r="AL35" s="207"/>
      <c r="AM35" s="207"/>
      <c r="AN35" s="207"/>
      <c r="AO35" s="207"/>
      <c r="AP35" s="207"/>
      <c r="AQ35" s="207">
        <v>200</v>
      </c>
      <c r="AR35" s="207">
        <v>160</v>
      </c>
      <c r="AS35" s="207">
        <v>120</v>
      </c>
      <c r="AT35" s="207">
        <v>80</v>
      </c>
      <c r="AU35" s="207">
        <v>40</v>
      </c>
      <c r="AV35" s="237">
        <v>200</v>
      </c>
      <c r="AW35" s="237"/>
      <c r="AX35" s="237"/>
      <c r="AY35" s="237"/>
      <c r="AZ35" s="237"/>
      <c r="BA35" s="207">
        <v>200</v>
      </c>
      <c r="BB35" s="207"/>
      <c r="BC35" s="207"/>
      <c r="BD35" s="207"/>
      <c r="BE35" s="207"/>
      <c r="BF35" s="207"/>
      <c r="BG35" s="207"/>
      <c r="BH35" s="207"/>
      <c r="BI35" s="207"/>
      <c r="BJ35" s="207"/>
      <c r="BK35" s="207"/>
      <c r="BL35" s="207"/>
      <c r="BM35" s="207"/>
      <c r="BN35" s="207"/>
      <c r="BO35" s="207"/>
      <c r="BP35" s="207"/>
      <c r="BQ35" s="207"/>
    </row>
    <row r="36" spans="1:69" x14ac:dyDescent="0.25">
      <c r="A36" s="205" t="s">
        <v>211</v>
      </c>
      <c r="B36" s="205"/>
      <c r="C36" s="207"/>
      <c r="D36" s="207"/>
      <c r="E36" s="207"/>
      <c r="F36" s="207"/>
      <c r="G36" s="207"/>
      <c r="H36" s="207"/>
      <c r="I36" s="207"/>
      <c r="J36" s="207"/>
      <c r="K36" s="207"/>
      <c r="L36" s="207"/>
      <c r="M36" s="207"/>
      <c r="N36" s="207"/>
      <c r="O36" s="207"/>
      <c r="P36" s="207"/>
      <c r="Q36" s="207"/>
      <c r="R36" s="207"/>
      <c r="S36" s="207"/>
      <c r="T36" s="207"/>
      <c r="U36" s="207"/>
      <c r="V36" s="207"/>
      <c r="W36" s="237"/>
      <c r="X36" s="207"/>
      <c r="Y36" s="237"/>
      <c r="Z36" s="207"/>
      <c r="AA36" s="237"/>
      <c r="AB36" s="207"/>
      <c r="AC36" s="207"/>
      <c r="AD36" s="207"/>
      <c r="AE36" s="207"/>
      <c r="AF36" s="207"/>
      <c r="AG36" s="207"/>
      <c r="AH36" s="207"/>
      <c r="AI36" s="207"/>
      <c r="AJ36" s="207"/>
      <c r="AK36" s="207"/>
      <c r="AL36" s="207"/>
      <c r="AM36" s="207"/>
      <c r="AN36" s="207"/>
      <c r="AO36" s="207"/>
      <c r="AP36" s="207"/>
      <c r="AQ36" s="207">
        <v>160</v>
      </c>
      <c r="AR36" s="207">
        <v>120</v>
      </c>
      <c r="AS36" s="207">
        <v>80</v>
      </c>
      <c r="AT36" s="207">
        <v>40</v>
      </c>
      <c r="AU36" s="207"/>
      <c r="AV36" s="237">
        <v>160</v>
      </c>
      <c r="AW36" s="237"/>
      <c r="AX36" s="237"/>
      <c r="AY36" s="237"/>
      <c r="AZ36" s="237"/>
      <c r="BA36" s="207">
        <v>160</v>
      </c>
      <c r="BB36" s="207"/>
      <c r="BC36" s="207"/>
      <c r="BD36" s="207"/>
      <c r="BE36" s="207"/>
      <c r="BF36" s="207"/>
      <c r="BG36" s="207"/>
      <c r="BH36" s="207"/>
      <c r="BI36" s="207"/>
      <c r="BJ36" s="207"/>
      <c r="BK36" s="207"/>
      <c r="BL36" s="207"/>
      <c r="BM36" s="207"/>
      <c r="BN36" s="207"/>
      <c r="BO36" s="207"/>
      <c r="BP36" s="207"/>
      <c r="BQ36" s="207"/>
    </row>
    <row r="37" spans="1:69" x14ac:dyDescent="0.25">
      <c r="A37" s="205" t="s">
        <v>212</v>
      </c>
      <c r="B37" s="205"/>
      <c r="C37" s="207"/>
      <c r="D37" s="207"/>
      <c r="E37" s="207"/>
      <c r="F37" s="207"/>
      <c r="G37" s="207"/>
      <c r="H37" s="207"/>
      <c r="I37" s="207"/>
      <c r="J37" s="207"/>
      <c r="K37" s="207"/>
      <c r="L37" s="207"/>
      <c r="M37" s="207"/>
      <c r="N37" s="207"/>
      <c r="O37" s="207"/>
      <c r="P37" s="207"/>
      <c r="Q37" s="207"/>
      <c r="R37" s="207"/>
      <c r="S37" s="207"/>
      <c r="T37" s="207"/>
      <c r="U37" s="207"/>
      <c r="V37" s="207"/>
      <c r="W37" s="237"/>
      <c r="X37" s="207"/>
      <c r="Y37" s="237"/>
      <c r="Z37" s="207"/>
      <c r="AA37" s="237"/>
      <c r="AB37" s="207"/>
      <c r="AC37" s="207"/>
      <c r="AD37" s="207"/>
      <c r="AE37" s="207"/>
      <c r="AF37" s="207"/>
      <c r="AG37" s="207"/>
      <c r="AH37" s="207"/>
      <c r="AI37" s="207"/>
      <c r="AJ37" s="207"/>
      <c r="AK37" s="207"/>
      <c r="AL37" s="207"/>
      <c r="AM37" s="207"/>
      <c r="AN37" s="207"/>
      <c r="AO37" s="207"/>
      <c r="AP37" s="207"/>
      <c r="AQ37" s="207">
        <v>200</v>
      </c>
      <c r="AR37" s="207">
        <v>160</v>
      </c>
      <c r="AS37" s="207">
        <v>120</v>
      </c>
      <c r="AT37" s="207">
        <v>80</v>
      </c>
      <c r="AU37" s="207">
        <v>40</v>
      </c>
      <c r="AV37" s="237">
        <v>200</v>
      </c>
      <c r="AW37" s="237"/>
      <c r="AX37" s="237"/>
      <c r="AY37" s="237"/>
      <c r="AZ37" s="237"/>
      <c r="BA37" s="207"/>
      <c r="BB37" s="207"/>
      <c r="BC37" s="207"/>
      <c r="BD37" s="207"/>
      <c r="BE37" s="207"/>
      <c r="BF37" s="207"/>
      <c r="BG37" s="207"/>
      <c r="BH37" s="207"/>
      <c r="BI37" s="207"/>
      <c r="BJ37" s="207"/>
      <c r="BK37" s="207"/>
      <c r="BL37" s="207"/>
      <c r="BM37" s="207"/>
      <c r="BN37" s="207"/>
      <c r="BO37" s="207"/>
      <c r="BP37" s="207"/>
      <c r="BQ37" s="207"/>
    </row>
    <row r="38" spans="1:69" x14ac:dyDescent="0.25">
      <c r="A38" s="205" t="s">
        <v>213</v>
      </c>
      <c r="B38" s="205"/>
      <c r="C38" s="207"/>
      <c r="D38" s="207"/>
      <c r="E38" s="207"/>
      <c r="F38" s="207"/>
      <c r="G38" s="207"/>
      <c r="H38" s="207"/>
      <c r="I38" s="207"/>
      <c r="J38" s="207"/>
      <c r="K38" s="207"/>
      <c r="L38" s="207"/>
      <c r="M38" s="207"/>
      <c r="N38" s="207"/>
      <c r="O38" s="207"/>
      <c r="P38" s="207"/>
      <c r="Q38" s="207"/>
      <c r="R38" s="207"/>
      <c r="S38" s="207"/>
      <c r="T38" s="207"/>
      <c r="U38" s="207"/>
      <c r="V38" s="207"/>
      <c r="W38" s="237"/>
      <c r="X38" s="207"/>
      <c r="Y38" s="237"/>
      <c r="Z38" s="207"/>
      <c r="AA38" s="237"/>
      <c r="AB38" s="207"/>
      <c r="AC38" s="207"/>
      <c r="AD38" s="207"/>
      <c r="AE38" s="207"/>
      <c r="AF38" s="207"/>
      <c r="AG38" s="207"/>
      <c r="AH38" s="207"/>
      <c r="AI38" s="207"/>
      <c r="AJ38" s="207"/>
      <c r="AK38" s="207"/>
      <c r="AL38" s="207"/>
      <c r="AM38" s="207"/>
      <c r="AN38" s="207"/>
      <c r="AO38" s="207"/>
      <c r="AP38" s="207"/>
      <c r="AQ38" s="207">
        <v>200</v>
      </c>
      <c r="AR38" s="207">
        <v>160</v>
      </c>
      <c r="AS38" s="207">
        <v>120</v>
      </c>
      <c r="AT38" s="207">
        <v>80</v>
      </c>
      <c r="AU38" s="207">
        <v>40</v>
      </c>
      <c r="AV38" s="237">
        <v>200</v>
      </c>
      <c r="AW38" s="237"/>
      <c r="AX38" s="237"/>
      <c r="AY38" s="237"/>
      <c r="AZ38" s="237"/>
      <c r="BA38" s="207"/>
      <c r="BB38" s="207"/>
      <c r="BC38" s="207"/>
      <c r="BD38" s="207"/>
      <c r="BE38" s="207"/>
      <c r="BF38" s="207"/>
      <c r="BG38" s="207"/>
      <c r="BH38" s="207"/>
      <c r="BI38" s="207"/>
      <c r="BJ38" s="207"/>
      <c r="BK38" s="207"/>
      <c r="BL38" s="207"/>
      <c r="BM38" s="207"/>
      <c r="BN38" s="207"/>
      <c r="BO38" s="207"/>
      <c r="BP38" s="207"/>
      <c r="BQ38" s="207"/>
    </row>
    <row r="39" spans="1:69" x14ac:dyDescent="0.25">
      <c r="A39" s="205" t="s">
        <v>214</v>
      </c>
      <c r="B39" s="205"/>
      <c r="C39" s="207"/>
      <c r="D39" s="207"/>
      <c r="E39" s="207"/>
      <c r="F39" s="207"/>
      <c r="G39" s="207"/>
      <c r="H39" s="207"/>
      <c r="I39" s="207"/>
      <c r="J39" s="207"/>
      <c r="K39" s="207"/>
      <c r="L39" s="207"/>
      <c r="M39" s="207"/>
      <c r="N39" s="207"/>
      <c r="O39" s="207"/>
      <c r="P39" s="207"/>
      <c r="Q39" s="207"/>
      <c r="R39" s="207"/>
      <c r="S39" s="207"/>
      <c r="T39" s="207"/>
      <c r="U39" s="207"/>
      <c r="V39" s="207"/>
      <c r="W39" s="237"/>
      <c r="X39" s="207"/>
      <c r="Y39" s="237"/>
      <c r="Z39" s="207"/>
      <c r="AA39" s="237"/>
      <c r="AB39" s="207"/>
      <c r="AC39" s="207"/>
      <c r="AD39" s="207"/>
      <c r="AE39" s="207"/>
      <c r="AF39" s="207"/>
      <c r="AG39" s="207"/>
      <c r="AH39" s="207"/>
      <c r="AI39" s="207"/>
      <c r="AJ39" s="207"/>
      <c r="AK39" s="207"/>
      <c r="AL39" s="207"/>
      <c r="AM39" s="207"/>
      <c r="AN39" s="207"/>
      <c r="AO39" s="207"/>
      <c r="AP39" s="207"/>
      <c r="AQ39" s="207">
        <v>200</v>
      </c>
      <c r="AR39" s="207">
        <v>160</v>
      </c>
      <c r="AS39" s="207">
        <v>120</v>
      </c>
      <c r="AT39" s="207">
        <v>80</v>
      </c>
      <c r="AU39" s="207">
        <v>40</v>
      </c>
      <c r="AV39" s="237">
        <v>200</v>
      </c>
      <c r="AW39" s="237"/>
      <c r="AX39" s="237"/>
      <c r="AY39" s="237"/>
      <c r="AZ39" s="237"/>
      <c r="BA39" s="207"/>
      <c r="BB39" s="207"/>
      <c r="BC39" s="207"/>
      <c r="BD39" s="207"/>
      <c r="BE39" s="207"/>
      <c r="BF39" s="207"/>
      <c r="BG39" s="207"/>
      <c r="BH39" s="207"/>
      <c r="BI39" s="207"/>
      <c r="BJ39" s="207"/>
      <c r="BK39" s="207"/>
      <c r="BL39" s="207"/>
      <c r="BM39" s="207"/>
      <c r="BN39" s="207"/>
      <c r="BO39" s="207"/>
      <c r="BP39" s="207"/>
      <c r="BQ39" s="207"/>
    </row>
    <row r="40" spans="1:69" x14ac:dyDescent="0.25">
      <c r="A40" s="205" t="s">
        <v>215</v>
      </c>
      <c r="B40" s="205"/>
      <c r="C40" s="207"/>
      <c r="D40" s="207"/>
      <c r="E40" s="207"/>
      <c r="F40" s="207"/>
      <c r="G40" s="207"/>
      <c r="H40" s="207"/>
      <c r="I40" s="207"/>
      <c r="J40" s="207"/>
      <c r="K40" s="207"/>
      <c r="L40" s="207"/>
      <c r="M40" s="207"/>
      <c r="N40" s="207"/>
      <c r="O40" s="207"/>
      <c r="P40" s="207"/>
      <c r="Q40" s="207"/>
      <c r="R40" s="207"/>
      <c r="S40" s="207"/>
      <c r="T40" s="207"/>
      <c r="U40" s="207"/>
      <c r="V40" s="207"/>
      <c r="W40" s="237"/>
      <c r="X40" s="207"/>
      <c r="Y40" s="237"/>
      <c r="Z40" s="207"/>
      <c r="AA40" s="237"/>
      <c r="AB40" s="207"/>
      <c r="AC40" s="207"/>
      <c r="AD40" s="207"/>
      <c r="AE40" s="207"/>
      <c r="AF40" s="207"/>
      <c r="AG40" s="207"/>
      <c r="AH40" s="207"/>
      <c r="AI40" s="207"/>
      <c r="AJ40" s="207"/>
      <c r="AK40" s="207"/>
      <c r="AL40" s="207"/>
      <c r="AM40" s="207"/>
      <c r="AN40" s="207"/>
      <c r="AO40" s="207"/>
      <c r="AP40" s="207"/>
      <c r="AQ40" s="207">
        <v>200</v>
      </c>
      <c r="AR40" s="207">
        <v>160</v>
      </c>
      <c r="AS40" s="207">
        <v>120</v>
      </c>
      <c r="AT40" s="207">
        <v>80</v>
      </c>
      <c r="AU40" s="207">
        <v>40</v>
      </c>
      <c r="AV40" s="237">
        <v>200</v>
      </c>
      <c r="AW40" s="237"/>
      <c r="AX40" s="237"/>
      <c r="AY40" s="237"/>
      <c r="AZ40" s="237"/>
      <c r="BA40" s="207"/>
      <c r="BB40" s="207"/>
      <c r="BC40" s="207"/>
      <c r="BD40" s="207"/>
      <c r="BE40" s="207"/>
      <c r="BF40" s="207"/>
      <c r="BG40" s="207"/>
      <c r="BH40" s="207"/>
      <c r="BI40" s="207"/>
      <c r="BJ40" s="207"/>
      <c r="BK40" s="207"/>
      <c r="BL40" s="207"/>
      <c r="BM40" s="207"/>
      <c r="BN40" s="207"/>
      <c r="BO40" s="207"/>
      <c r="BP40" s="207"/>
      <c r="BQ40" s="207"/>
    </row>
    <row r="41" spans="1:69" x14ac:dyDescent="0.25">
      <c r="A41" s="205" t="s">
        <v>216</v>
      </c>
      <c r="B41" s="205"/>
      <c r="C41" s="207"/>
      <c r="D41" s="207"/>
      <c r="E41" s="207"/>
      <c r="F41" s="207"/>
      <c r="G41" s="207"/>
      <c r="H41" s="207"/>
      <c r="I41" s="207"/>
      <c r="J41" s="207"/>
      <c r="K41" s="207"/>
      <c r="L41" s="207"/>
      <c r="M41" s="207"/>
      <c r="N41" s="207"/>
      <c r="O41" s="207"/>
      <c r="P41" s="207"/>
      <c r="Q41" s="207"/>
      <c r="R41" s="207"/>
      <c r="S41" s="207"/>
      <c r="T41" s="207"/>
      <c r="U41" s="207"/>
      <c r="V41" s="207"/>
      <c r="W41" s="237"/>
      <c r="X41" s="207"/>
      <c r="Y41" s="237"/>
      <c r="Z41" s="207"/>
      <c r="AA41" s="237"/>
      <c r="AB41" s="207"/>
      <c r="AC41" s="207"/>
      <c r="AD41" s="207"/>
      <c r="AE41" s="207"/>
      <c r="AF41" s="207"/>
      <c r="AG41" s="207"/>
      <c r="AH41" s="207"/>
      <c r="AI41" s="207"/>
      <c r="AJ41" s="207"/>
      <c r="AK41" s="207"/>
      <c r="AL41" s="207"/>
      <c r="AM41" s="207"/>
      <c r="AN41" s="207"/>
      <c r="AO41" s="207"/>
      <c r="AP41" s="207"/>
      <c r="AQ41" s="207">
        <v>200</v>
      </c>
      <c r="AR41" s="207">
        <v>160</v>
      </c>
      <c r="AS41" s="207">
        <v>120</v>
      </c>
      <c r="AT41" s="207">
        <v>80</v>
      </c>
      <c r="AU41" s="207">
        <v>40</v>
      </c>
      <c r="AV41" s="237">
        <v>200</v>
      </c>
      <c r="AW41" s="237"/>
      <c r="AX41" s="237"/>
      <c r="AY41" s="237"/>
      <c r="AZ41" s="237"/>
      <c r="BA41" s="207"/>
      <c r="BB41" s="207"/>
      <c r="BC41" s="207"/>
      <c r="BD41" s="207"/>
      <c r="BE41" s="207"/>
      <c r="BF41" s="207"/>
      <c r="BG41" s="207"/>
      <c r="BH41" s="207"/>
      <c r="BI41" s="207"/>
      <c r="BJ41" s="207"/>
      <c r="BK41" s="207"/>
      <c r="BL41" s="207"/>
      <c r="BM41" s="207"/>
      <c r="BN41" s="207"/>
      <c r="BO41" s="207"/>
      <c r="BP41" s="207"/>
      <c r="BQ41" s="207"/>
    </row>
    <row r="42" spans="1:69" x14ac:dyDescent="0.25">
      <c r="A42" s="205" t="s">
        <v>217</v>
      </c>
      <c r="B42" s="205"/>
      <c r="C42" s="207"/>
      <c r="D42" s="207"/>
      <c r="E42" s="207"/>
      <c r="F42" s="207"/>
      <c r="G42" s="207"/>
      <c r="H42" s="207"/>
      <c r="I42" s="207"/>
      <c r="J42" s="207"/>
      <c r="K42" s="207"/>
      <c r="L42" s="207"/>
      <c r="M42" s="207"/>
      <c r="N42" s="207"/>
      <c r="O42" s="207"/>
      <c r="P42" s="207"/>
      <c r="Q42" s="207"/>
      <c r="R42" s="207"/>
      <c r="S42" s="207"/>
      <c r="T42" s="207"/>
      <c r="U42" s="207"/>
      <c r="V42" s="207"/>
      <c r="W42" s="237"/>
      <c r="X42" s="207"/>
      <c r="Y42" s="237"/>
      <c r="Z42" s="207"/>
      <c r="AA42" s="237"/>
      <c r="AB42" s="207"/>
      <c r="AC42" s="207"/>
      <c r="AD42" s="207"/>
      <c r="AE42" s="207"/>
      <c r="AF42" s="207"/>
      <c r="AG42" s="207"/>
      <c r="AH42" s="207"/>
      <c r="AI42" s="207"/>
      <c r="AJ42" s="207"/>
      <c r="AK42" s="207"/>
      <c r="AL42" s="207"/>
      <c r="AM42" s="207"/>
      <c r="AN42" s="207"/>
      <c r="AO42" s="207"/>
      <c r="AP42" s="207"/>
      <c r="AQ42" s="207">
        <v>40</v>
      </c>
      <c r="AR42" s="207">
        <v>40</v>
      </c>
      <c r="AS42" s="207">
        <v>40</v>
      </c>
      <c r="AT42" s="207">
        <v>40</v>
      </c>
      <c r="AU42" s="207">
        <v>40</v>
      </c>
      <c r="AV42" s="237">
        <v>40</v>
      </c>
      <c r="AW42" s="237"/>
      <c r="AX42" s="237"/>
      <c r="AY42" s="237"/>
      <c r="AZ42" s="237"/>
      <c r="BA42" s="207"/>
      <c r="BB42" s="207"/>
      <c r="BC42" s="207"/>
      <c r="BD42" s="207"/>
      <c r="BE42" s="207"/>
      <c r="BF42" s="207"/>
      <c r="BG42" s="207"/>
      <c r="BH42" s="207"/>
      <c r="BI42" s="207"/>
      <c r="BJ42" s="207"/>
      <c r="BK42" s="207"/>
      <c r="BL42" s="207"/>
      <c r="BM42" s="207"/>
      <c r="BN42" s="207"/>
      <c r="BO42" s="207"/>
      <c r="BP42" s="207"/>
      <c r="BQ42" s="207"/>
    </row>
    <row r="43" spans="1:69" x14ac:dyDescent="0.25">
      <c r="A43" s="205" t="s">
        <v>218</v>
      </c>
      <c r="B43" s="205"/>
      <c r="C43" s="207"/>
      <c r="D43" s="207"/>
      <c r="E43" s="207"/>
      <c r="F43" s="207"/>
      <c r="G43" s="207"/>
      <c r="H43" s="207"/>
      <c r="I43" s="207"/>
      <c r="J43" s="207"/>
      <c r="K43" s="207"/>
      <c r="L43" s="207"/>
      <c r="M43" s="207"/>
      <c r="N43" s="207"/>
      <c r="O43" s="207"/>
      <c r="P43" s="207"/>
      <c r="Q43" s="207"/>
      <c r="R43" s="207"/>
      <c r="S43" s="207"/>
      <c r="T43" s="207"/>
      <c r="U43" s="207"/>
      <c r="V43" s="207"/>
      <c r="W43" s="237"/>
      <c r="X43" s="207"/>
      <c r="Y43" s="237"/>
      <c r="Z43" s="207"/>
      <c r="AA43" s="237"/>
      <c r="AB43" s="207"/>
      <c r="AC43" s="207"/>
      <c r="AD43" s="207"/>
      <c r="AE43" s="207"/>
      <c r="AF43" s="207"/>
      <c r="AG43" s="207"/>
      <c r="AH43" s="207"/>
      <c r="AI43" s="207"/>
      <c r="AJ43" s="207"/>
      <c r="AK43" s="207"/>
      <c r="AL43" s="207"/>
      <c r="AM43" s="207"/>
      <c r="AN43" s="207"/>
      <c r="AO43" s="207"/>
      <c r="AP43" s="207"/>
      <c r="AQ43" s="207">
        <v>40</v>
      </c>
      <c r="AR43" s="207">
        <v>40</v>
      </c>
      <c r="AS43" s="207">
        <v>40</v>
      </c>
      <c r="AT43" s="207">
        <v>40</v>
      </c>
      <c r="AU43" s="207">
        <v>40</v>
      </c>
      <c r="AV43" s="237">
        <v>40</v>
      </c>
      <c r="AW43" s="237"/>
      <c r="AX43" s="237"/>
      <c r="AY43" s="237"/>
      <c r="AZ43" s="237"/>
      <c r="BA43" s="207">
        <v>40</v>
      </c>
      <c r="BB43" s="207"/>
      <c r="BC43" s="207"/>
      <c r="BD43" s="207"/>
      <c r="BE43" s="207"/>
      <c r="BF43" s="207"/>
      <c r="BG43" s="207"/>
      <c r="BH43" s="207"/>
      <c r="BI43" s="207"/>
      <c r="BJ43" s="207"/>
      <c r="BK43" s="207"/>
      <c r="BL43" s="207"/>
      <c r="BM43" s="207"/>
      <c r="BN43" s="207"/>
      <c r="BO43" s="207"/>
      <c r="BP43" s="207"/>
      <c r="BQ43" s="207"/>
    </row>
    <row r="44" spans="1:69" x14ac:dyDescent="0.25">
      <c r="A44" s="205" t="s">
        <v>219</v>
      </c>
      <c r="B44" s="205"/>
      <c r="C44" s="207"/>
      <c r="D44" s="207"/>
      <c r="E44" s="207"/>
      <c r="F44" s="207"/>
      <c r="G44" s="207"/>
      <c r="H44" s="207"/>
      <c r="I44" s="207"/>
      <c r="J44" s="207"/>
      <c r="K44" s="207"/>
      <c r="L44" s="207"/>
      <c r="M44" s="207"/>
      <c r="N44" s="207"/>
      <c r="O44" s="207"/>
      <c r="P44" s="207"/>
      <c r="Q44" s="207"/>
      <c r="R44" s="207"/>
      <c r="S44" s="207"/>
      <c r="T44" s="207"/>
      <c r="U44" s="207"/>
      <c r="V44" s="207"/>
      <c r="W44" s="237"/>
      <c r="X44" s="207"/>
      <c r="Y44" s="237"/>
      <c r="Z44" s="207"/>
      <c r="AA44" s="237"/>
      <c r="AB44" s="207"/>
      <c r="AC44" s="207"/>
      <c r="AD44" s="207"/>
      <c r="AE44" s="207"/>
      <c r="AF44" s="207"/>
      <c r="AG44" s="207"/>
      <c r="AH44" s="207"/>
      <c r="AI44" s="207"/>
      <c r="AJ44" s="207"/>
      <c r="AK44" s="207"/>
      <c r="AL44" s="207"/>
      <c r="AM44" s="207"/>
      <c r="AN44" s="207"/>
      <c r="AO44" s="207"/>
      <c r="AP44" s="207"/>
      <c r="AQ44" s="207">
        <v>40</v>
      </c>
      <c r="AR44" s="207">
        <v>40</v>
      </c>
      <c r="AS44" s="207">
        <v>40</v>
      </c>
      <c r="AT44" s="207">
        <v>40</v>
      </c>
      <c r="AU44" s="207">
        <v>40</v>
      </c>
      <c r="AV44" s="237">
        <v>12</v>
      </c>
      <c r="AW44" s="237"/>
      <c r="AX44" s="237"/>
      <c r="AY44" s="237"/>
      <c r="AZ44" s="237"/>
      <c r="BA44" s="207">
        <v>12</v>
      </c>
      <c r="BB44" s="207"/>
      <c r="BC44" s="207"/>
      <c r="BD44" s="207"/>
      <c r="BE44" s="207"/>
      <c r="BF44" s="207"/>
      <c r="BG44" s="207"/>
      <c r="BH44" s="207"/>
      <c r="BI44" s="207"/>
      <c r="BJ44" s="207"/>
      <c r="BK44" s="207"/>
      <c r="BL44" s="207"/>
      <c r="BM44" s="207"/>
      <c r="BN44" s="207"/>
      <c r="BO44" s="207"/>
      <c r="BP44" s="207"/>
      <c r="BQ44" s="207"/>
    </row>
    <row r="45" spans="1:69" x14ac:dyDescent="0.25">
      <c r="A45" s="205" t="s">
        <v>220</v>
      </c>
      <c r="B45" s="205"/>
      <c r="C45" s="207"/>
      <c r="D45" s="207"/>
      <c r="E45" s="207"/>
      <c r="F45" s="207"/>
      <c r="G45" s="207"/>
      <c r="H45" s="207"/>
      <c r="I45" s="207"/>
      <c r="J45" s="207"/>
      <c r="K45" s="207"/>
      <c r="L45" s="207"/>
      <c r="M45" s="207"/>
      <c r="N45" s="207"/>
      <c r="O45" s="207"/>
      <c r="P45" s="207"/>
      <c r="Q45" s="207"/>
      <c r="R45" s="207"/>
      <c r="S45" s="207"/>
      <c r="T45" s="207"/>
      <c r="U45" s="207"/>
      <c r="V45" s="207"/>
      <c r="W45" s="237"/>
      <c r="X45" s="207"/>
      <c r="Y45" s="237"/>
      <c r="Z45" s="207"/>
      <c r="AA45" s="237"/>
      <c r="AB45" s="207"/>
      <c r="AC45" s="207"/>
      <c r="AD45" s="207"/>
      <c r="AE45" s="207"/>
      <c r="AF45" s="207"/>
      <c r="AG45" s="207"/>
      <c r="AH45" s="207"/>
      <c r="AI45" s="207"/>
      <c r="AJ45" s="207"/>
      <c r="AK45" s="207"/>
      <c r="AL45" s="207"/>
      <c r="AM45" s="207"/>
      <c r="AN45" s="207"/>
      <c r="AO45" s="207"/>
      <c r="AP45" s="207"/>
      <c r="AQ45" s="207"/>
      <c r="AR45" s="207"/>
      <c r="AS45" s="207"/>
      <c r="AT45" s="207"/>
      <c r="AU45" s="207"/>
      <c r="AV45" s="237"/>
      <c r="AW45" s="237"/>
      <c r="AX45" s="237"/>
      <c r="AY45" s="237"/>
      <c r="AZ45" s="237"/>
      <c r="BA45" s="207"/>
      <c r="BB45" s="207"/>
      <c r="BC45" s="207"/>
      <c r="BD45" s="207"/>
      <c r="BE45" s="207"/>
      <c r="BF45" s="207"/>
      <c r="BG45" s="207"/>
      <c r="BH45" s="207"/>
      <c r="BI45" s="207"/>
      <c r="BJ45" s="207"/>
      <c r="BK45" s="207">
        <v>40</v>
      </c>
      <c r="BL45" s="207">
        <v>40</v>
      </c>
      <c r="BM45" s="207">
        <v>40</v>
      </c>
      <c r="BN45" s="207"/>
      <c r="BO45" s="207"/>
      <c r="BP45" s="207"/>
      <c r="BQ45" s="207"/>
    </row>
    <row r="47" spans="1:69" x14ac:dyDescent="0.25">
      <c r="A47" t="s">
        <v>221</v>
      </c>
    </row>
    <row r="48" spans="1:69" x14ac:dyDescent="0.25">
      <c r="A48" t="s">
        <v>222</v>
      </c>
    </row>
    <row r="49" spans="1:69" x14ac:dyDescent="0.25">
      <c r="A49" t="s">
        <v>223</v>
      </c>
    </row>
    <row r="50" spans="1:69" x14ac:dyDescent="0.25">
      <c r="A50" t="s">
        <v>224</v>
      </c>
    </row>
    <row r="51" spans="1:69" x14ac:dyDescent="0.25">
      <c r="A51" t="s">
        <v>225</v>
      </c>
    </row>
    <row r="52" spans="1:69" x14ac:dyDescent="0.25">
      <c r="A52" t="s">
        <v>226</v>
      </c>
    </row>
    <row r="53" spans="1:69" x14ac:dyDescent="0.25">
      <c r="A53" t="s">
        <v>227</v>
      </c>
    </row>
    <row r="54" spans="1:69" x14ac:dyDescent="0.25">
      <c r="A54" t="s">
        <v>228</v>
      </c>
    </row>
    <row r="55" spans="1:69" x14ac:dyDescent="0.25">
      <c r="A55" t="s">
        <v>229</v>
      </c>
    </row>
    <row r="56" spans="1:69" s="95" customFormat="1" x14ac:dyDescent="0.25">
      <c r="A56" s="95" t="s">
        <v>230</v>
      </c>
      <c r="C56" s="96"/>
      <c r="D56" s="96"/>
      <c r="E56" s="96"/>
      <c r="F56" s="96"/>
      <c r="G56" s="96"/>
      <c r="H56" s="96"/>
      <c r="I56" s="96"/>
      <c r="J56" s="96"/>
      <c r="K56" s="96"/>
      <c r="L56" s="96"/>
      <c r="M56" s="96"/>
      <c r="N56" s="96"/>
      <c r="O56" s="96"/>
      <c r="P56" s="96"/>
      <c r="Q56" s="96"/>
      <c r="R56" s="96"/>
      <c r="S56" s="96"/>
      <c r="T56" s="96"/>
      <c r="U56" s="96"/>
      <c r="V56" s="96"/>
      <c r="W56" s="238"/>
      <c r="X56" s="238"/>
      <c r="Y56" s="238"/>
      <c r="Z56" s="238"/>
      <c r="AA56" s="238"/>
      <c r="AB56" s="96"/>
      <c r="AC56" s="96"/>
      <c r="AD56" s="96"/>
      <c r="AE56" s="96"/>
      <c r="AF56" s="96"/>
      <c r="AG56" s="96"/>
      <c r="AH56" s="96"/>
      <c r="AI56" s="96"/>
      <c r="AJ56" s="96"/>
      <c r="AK56" s="96"/>
      <c r="AL56" s="96"/>
      <c r="AM56" s="96"/>
      <c r="AN56" s="96"/>
      <c r="AO56" s="96"/>
      <c r="AP56" s="96"/>
      <c r="AQ56" s="96"/>
      <c r="AR56" s="96"/>
      <c r="AS56" s="96"/>
      <c r="AT56" s="96"/>
      <c r="AU56" s="96"/>
      <c r="AV56" s="238"/>
      <c r="AW56" s="238"/>
      <c r="AX56" s="238"/>
      <c r="AY56" s="238"/>
      <c r="AZ56" s="238"/>
      <c r="BA56" s="96"/>
      <c r="BB56" s="96"/>
      <c r="BC56" s="96"/>
      <c r="BD56" s="96"/>
      <c r="BE56" s="96"/>
      <c r="BF56" s="96"/>
      <c r="BG56" s="96"/>
      <c r="BH56" s="96"/>
      <c r="BI56" s="96"/>
      <c r="BJ56" s="96"/>
      <c r="BK56" s="96"/>
      <c r="BL56" s="96"/>
      <c r="BM56" s="96"/>
      <c r="BN56" s="96"/>
      <c r="BO56" s="96"/>
      <c r="BP56" s="96"/>
      <c r="BQ56" s="96"/>
    </row>
    <row r="57" spans="1:69" x14ac:dyDescent="0.25">
      <c r="A57" t="s">
        <v>231</v>
      </c>
      <c r="C57" s="219">
        <v>292</v>
      </c>
      <c r="D57" s="219"/>
      <c r="E57" s="219">
        <v>242</v>
      </c>
      <c r="F57" s="219"/>
      <c r="G57" s="219">
        <v>174</v>
      </c>
      <c r="H57" s="219">
        <v>579</v>
      </c>
      <c r="I57" s="219"/>
      <c r="J57" s="219">
        <v>484</v>
      </c>
      <c r="K57" s="219"/>
      <c r="L57" s="219">
        <v>343</v>
      </c>
      <c r="M57" s="219">
        <v>271</v>
      </c>
      <c r="N57" s="219"/>
      <c r="O57" s="219">
        <v>225</v>
      </c>
      <c r="P57" s="219"/>
      <c r="Q57" s="219">
        <v>158</v>
      </c>
      <c r="R57" s="219">
        <v>316</v>
      </c>
      <c r="S57" s="219"/>
      <c r="T57" s="219">
        <v>259</v>
      </c>
      <c r="U57" s="219"/>
      <c r="V57" s="219">
        <v>178</v>
      </c>
      <c r="W57" s="239">
        <v>228</v>
      </c>
      <c r="X57" s="239"/>
      <c r="Y57" s="239">
        <v>219</v>
      </c>
      <c r="Z57" s="239"/>
      <c r="AA57" s="239">
        <v>180</v>
      </c>
      <c r="AB57" s="219">
        <v>357</v>
      </c>
      <c r="AC57" s="219"/>
      <c r="AD57" s="219">
        <v>292</v>
      </c>
      <c r="AE57" s="219"/>
      <c r="AF57" s="219">
        <v>199</v>
      </c>
      <c r="AG57" s="219">
        <v>383</v>
      </c>
      <c r="AH57" s="219"/>
      <c r="AI57" s="219">
        <v>315</v>
      </c>
      <c r="AJ57" s="219"/>
      <c r="AK57" s="219">
        <v>213</v>
      </c>
      <c r="AL57" s="219">
        <v>398</v>
      </c>
      <c r="AM57" s="219"/>
      <c r="AN57" s="219">
        <v>325</v>
      </c>
      <c r="AO57" s="219"/>
      <c r="AP57" s="219">
        <v>221</v>
      </c>
      <c r="AQ57" s="219">
        <v>72</v>
      </c>
      <c r="AR57" s="219"/>
      <c r="AS57" s="219"/>
      <c r="AT57" s="219"/>
      <c r="AU57" s="219"/>
      <c r="AV57" s="239">
        <v>72</v>
      </c>
      <c r="AW57" s="239"/>
      <c r="AX57" s="239"/>
      <c r="AY57" s="239"/>
      <c r="AZ57" s="239"/>
      <c r="BA57" s="219">
        <v>118</v>
      </c>
      <c r="BB57" s="219">
        <v>590</v>
      </c>
      <c r="BC57" s="219">
        <v>479</v>
      </c>
      <c r="BD57" s="219">
        <v>324</v>
      </c>
      <c r="BE57" s="219">
        <v>222</v>
      </c>
      <c r="BF57" s="219">
        <v>186</v>
      </c>
      <c r="BG57" s="219">
        <v>136</v>
      </c>
      <c r="BH57" s="219">
        <v>356</v>
      </c>
      <c r="BI57" s="219">
        <v>288</v>
      </c>
      <c r="BJ57" s="219">
        <v>195</v>
      </c>
      <c r="BK57" s="219">
        <v>208</v>
      </c>
      <c r="BL57" s="219">
        <v>183</v>
      </c>
      <c r="BM57" s="219">
        <v>141</v>
      </c>
      <c r="BN57" s="219">
        <v>393</v>
      </c>
      <c r="BO57" s="219">
        <v>484</v>
      </c>
      <c r="BP57" s="219">
        <v>401</v>
      </c>
      <c r="BQ57" s="219">
        <v>280</v>
      </c>
    </row>
    <row r="59" spans="1:69" x14ac:dyDescent="0.25">
      <c r="A59" s="5" t="s">
        <v>232</v>
      </c>
    </row>
    <row r="60" spans="1:69" x14ac:dyDescent="0.25">
      <c r="A60" s="1" t="s">
        <v>233</v>
      </c>
      <c r="B60" s="220">
        <v>3.75</v>
      </c>
      <c r="V60" s="232"/>
    </row>
    <row r="61" spans="1:69" x14ac:dyDescent="0.25">
      <c r="A61" s="1" t="s">
        <v>234</v>
      </c>
      <c r="B61" s="220">
        <v>3.25</v>
      </c>
    </row>
    <row r="62" spans="1:69" x14ac:dyDescent="0.25">
      <c r="A62" s="1" t="s">
        <v>235</v>
      </c>
      <c r="B62" s="221">
        <v>3.5</v>
      </c>
    </row>
    <row r="63" spans="1:69" x14ac:dyDescent="0.25">
      <c r="A63" s="1" t="s">
        <v>236</v>
      </c>
      <c r="B63" s="222">
        <v>3</v>
      </c>
    </row>
    <row r="64" spans="1:69" x14ac:dyDescent="0.25">
      <c r="A64" s="1" t="s">
        <v>237</v>
      </c>
      <c r="B64" s="222">
        <v>1.5</v>
      </c>
    </row>
    <row r="65" spans="1:69" x14ac:dyDescent="0.25">
      <c r="A65" s="1" t="s">
        <v>27</v>
      </c>
      <c r="B65" s="222">
        <v>1</v>
      </c>
    </row>
    <row r="66" spans="1:69" x14ac:dyDescent="0.25">
      <c r="B66" s="228"/>
    </row>
    <row r="67" spans="1:69" x14ac:dyDescent="0.25">
      <c r="A67" s="2" t="s">
        <v>238</v>
      </c>
      <c r="B67" s="220">
        <v>36.5</v>
      </c>
      <c r="C67" s="3"/>
      <c r="D67" s="3"/>
      <c r="E67" s="3"/>
      <c r="F67" s="3"/>
      <c r="G67" s="3"/>
      <c r="R67" s="4"/>
      <c r="S67" s="4"/>
      <c r="T67" s="4"/>
      <c r="U67" s="4"/>
      <c r="V67" s="4"/>
      <c r="W67" s="4"/>
      <c r="X67" s="4"/>
      <c r="Y67" s="4"/>
      <c r="Z67" s="4"/>
      <c r="AA67" s="4"/>
      <c r="AB67" s="4"/>
      <c r="AC67" s="4"/>
    </row>
    <row r="68" spans="1:69" x14ac:dyDescent="0.25">
      <c r="A68" s="2" t="s">
        <v>239</v>
      </c>
      <c r="B68" s="220"/>
      <c r="C68" s="3"/>
      <c r="D68" s="3"/>
      <c r="E68" s="3"/>
      <c r="F68" s="3"/>
      <c r="G68" s="3"/>
      <c r="R68" s="4"/>
      <c r="S68" s="4"/>
      <c r="T68" s="4"/>
      <c r="U68" s="4"/>
      <c r="V68" s="4"/>
      <c r="W68" s="4"/>
      <c r="X68" s="4"/>
      <c r="Y68" s="4"/>
      <c r="Z68" s="4"/>
      <c r="AA68" s="4"/>
      <c r="AB68" s="4"/>
      <c r="AC68" s="4"/>
    </row>
    <row r="69" spans="1:69" x14ac:dyDescent="0.25">
      <c r="A69" s="2" t="s">
        <v>240</v>
      </c>
      <c r="B69" s="220">
        <v>0.85</v>
      </c>
      <c r="C69" s="3"/>
      <c r="D69" s="3"/>
      <c r="E69" s="3"/>
      <c r="F69" s="3"/>
    </row>
    <row r="71" spans="1:69" s="5" customFormat="1" x14ac:dyDescent="0.25">
      <c r="A71" s="118" t="s">
        <v>241</v>
      </c>
      <c r="B71" s="217" t="s">
        <v>242</v>
      </c>
      <c r="C71" s="216" t="s">
        <v>243</v>
      </c>
      <c r="D71" s="229" t="s">
        <v>244</v>
      </c>
      <c r="E71" s="216" t="s">
        <v>245</v>
      </c>
      <c r="F71" s="229" t="s">
        <v>246</v>
      </c>
      <c r="G71" s="216" t="s">
        <v>247</v>
      </c>
      <c r="H71" s="229" t="s">
        <v>248</v>
      </c>
      <c r="I71" s="216" t="s">
        <v>249</v>
      </c>
      <c r="K71" s="216"/>
      <c r="N71" s="216"/>
      <c r="O71" s="229"/>
      <c r="P71" s="229"/>
      <c r="Q71" s="216"/>
      <c r="R71" s="229"/>
      <c r="S71" s="229"/>
      <c r="T71" s="216"/>
      <c r="U71" s="216"/>
      <c r="V71" s="229"/>
      <c r="W71" s="240"/>
      <c r="X71" s="240"/>
      <c r="Y71" s="241"/>
      <c r="Z71" s="241"/>
      <c r="AA71" s="240"/>
      <c r="AB71" s="216"/>
      <c r="AC71" s="216"/>
      <c r="AD71" s="229"/>
      <c r="AE71" s="229"/>
      <c r="AF71" s="216"/>
      <c r="AG71" s="216"/>
      <c r="AH71" s="216"/>
      <c r="AI71" s="216"/>
      <c r="AJ71" s="216"/>
      <c r="AK71" s="216"/>
      <c r="AL71" s="216"/>
      <c r="AM71" s="216"/>
      <c r="AN71" s="216"/>
      <c r="AO71" s="216"/>
      <c r="AP71" s="216"/>
      <c r="AQ71" s="216"/>
      <c r="AR71" s="216"/>
      <c r="AS71" s="216"/>
      <c r="AT71" s="216"/>
      <c r="AU71" s="216"/>
      <c r="AV71" s="241"/>
      <c r="AW71" s="241"/>
      <c r="AX71" s="241"/>
      <c r="AY71" s="241"/>
      <c r="AZ71" s="241"/>
      <c r="BA71" s="216"/>
      <c r="BB71" s="216"/>
      <c r="BC71" s="216"/>
      <c r="BD71" s="216"/>
      <c r="BE71" s="216"/>
      <c r="BF71" s="216"/>
      <c r="BG71" s="216"/>
      <c r="BH71" s="216"/>
      <c r="BI71" s="216"/>
      <c r="BJ71" s="216"/>
      <c r="BK71" s="216"/>
      <c r="BL71" s="216"/>
      <c r="BM71" s="216"/>
      <c r="BN71" s="216"/>
      <c r="BO71" s="216"/>
      <c r="BP71" s="216"/>
      <c r="BQ71" s="216"/>
    </row>
    <row r="72" spans="1:69" x14ac:dyDescent="0.25">
      <c r="A72" s="215" t="s">
        <v>250</v>
      </c>
      <c r="B72" s="218">
        <f>$B$68*1.5</f>
        <v>0</v>
      </c>
      <c r="C72" s="218">
        <f t="shared" ref="C72:E74" si="0">$B$68*1.3</f>
        <v>0</v>
      </c>
      <c r="D72" s="218">
        <f t="shared" si="0"/>
        <v>0</v>
      </c>
      <c r="E72" s="218">
        <f t="shared" si="0"/>
        <v>0</v>
      </c>
      <c r="F72" s="218">
        <f>$B$68*1.3</f>
        <v>0</v>
      </c>
      <c r="G72" s="218">
        <f>$B$68*1.5</f>
        <v>0</v>
      </c>
      <c r="H72" s="218">
        <f t="shared" ref="H72:H74" si="1">$B$68*1.5</f>
        <v>0</v>
      </c>
      <c r="I72" s="218">
        <f>$B$68*2.5</f>
        <v>0</v>
      </c>
      <c r="K72" s="218"/>
      <c r="N72" s="218"/>
      <c r="O72" s="218"/>
      <c r="P72" s="218"/>
      <c r="Q72" s="230"/>
      <c r="R72" s="218"/>
      <c r="S72" s="218"/>
      <c r="T72" s="230"/>
      <c r="U72" s="230"/>
      <c r="V72" s="218"/>
      <c r="W72" s="242"/>
      <c r="X72" s="242"/>
      <c r="Y72" s="243"/>
      <c r="Z72" s="243"/>
      <c r="AA72" s="242"/>
      <c r="AB72" s="230"/>
      <c r="AC72" s="230"/>
      <c r="AD72" s="218"/>
      <c r="AE72" s="218"/>
      <c r="AF72" s="230"/>
    </row>
    <row r="73" spans="1:69" x14ac:dyDescent="0.25">
      <c r="A73" s="215" t="s">
        <v>251</v>
      </c>
      <c r="B73" s="218">
        <f t="shared" ref="B73:B74" si="2">$B$68*1.3</f>
        <v>0</v>
      </c>
      <c r="C73" s="218">
        <f t="shared" si="0"/>
        <v>0</v>
      </c>
      <c r="D73" s="218">
        <f t="shared" si="0"/>
        <v>0</v>
      </c>
      <c r="E73" s="218">
        <f t="shared" si="0"/>
        <v>0</v>
      </c>
      <c r="F73" s="218">
        <f>$B$68*1.3</f>
        <v>0</v>
      </c>
      <c r="G73" s="218">
        <f t="shared" ref="G73:G74" si="3">$B$68*1.5</f>
        <v>0</v>
      </c>
      <c r="H73" s="218">
        <f t="shared" si="1"/>
        <v>0</v>
      </c>
      <c r="I73" s="218">
        <f>$B$68*2.5</f>
        <v>0</v>
      </c>
      <c r="K73" s="218"/>
      <c r="N73" s="218"/>
      <c r="O73" s="218"/>
      <c r="P73" s="218"/>
      <c r="Q73" s="230"/>
      <c r="R73" s="218"/>
      <c r="S73" s="218"/>
      <c r="T73" s="230"/>
      <c r="U73" s="230"/>
      <c r="V73" s="218"/>
      <c r="W73" s="242"/>
      <c r="X73" s="242"/>
      <c r="Y73" s="243"/>
      <c r="Z73" s="243"/>
      <c r="AA73" s="242"/>
      <c r="AB73" s="230"/>
      <c r="AC73" s="230"/>
      <c r="AD73" s="218"/>
      <c r="AE73" s="218"/>
      <c r="AF73" s="230"/>
    </row>
    <row r="74" spans="1:69" x14ac:dyDescent="0.25">
      <c r="A74" s="215" t="s">
        <v>252</v>
      </c>
      <c r="B74" s="218">
        <f t="shared" si="2"/>
        <v>0</v>
      </c>
      <c r="C74" s="218">
        <f t="shared" si="0"/>
        <v>0</v>
      </c>
      <c r="D74" s="218">
        <f t="shared" si="0"/>
        <v>0</v>
      </c>
      <c r="E74" s="218">
        <f t="shared" si="0"/>
        <v>0</v>
      </c>
      <c r="F74" s="218">
        <f>$B$68*1.5</f>
        <v>0</v>
      </c>
      <c r="G74" s="218">
        <f t="shared" si="3"/>
        <v>0</v>
      </c>
      <c r="H74" s="218">
        <f t="shared" si="1"/>
        <v>0</v>
      </c>
      <c r="I74" s="218">
        <f>$B$68*2.5</f>
        <v>0</v>
      </c>
      <c r="K74" s="218"/>
      <c r="N74" s="218"/>
      <c r="O74" s="218"/>
      <c r="P74" s="218"/>
      <c r="Q74" s="230"/>
      <c r="R74" s="218"/>
      <c r="S74" s="218"/>
      <c r="T74" s="230"/>
      <c r="U74" s="230"/>
      <c r="V74" s="218"/>
      <c r="W74" s="242"/>
      <c r="X74" s="242"/>
      <c r="Y74" s="243"/>
      <c r="Z74" s="243"/>
      <c r="AA74" s="242"/>
      <c r="AB74" s="230"/>
      <c r="AC74" s="230"/>
      <c r="AD74" s="218"/>
      <c r="AE74" s="218"/>
      <c r="AF74" s="230"/>
    </row>
    <row r="76" spans="1:69" x14ac:dyDescent="0.25">
      <c r="A76" s="215" t="s">
        <v>253</v>
      </c>
    </row>
  </sheetData>
  <sheetProtection algorithmName="SHA-512" hashValue="kZ78o6xmAplQtae4NiWC7hMJPZXDID77tT/JSy3J26tzMVTVrpQdjISbd4SsJPvhnNf48DEJEIV8QgH+krxL7g==" saltValue="pKv3DcZo2uA7KmPY4jVljw==" spinCount="100000" sheet="1" objects="1" scenarios="1"/>
  <pageMargins left="0.7" right="0.7" top="0.75" bottom="0.75" header="0.3" footer="0.3"/>
  <pageSetup paperSize="9" scale="6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7D90-F1F0-48B2-9D78-1D72CE3DC22B}">
  <dimension ref="A1:G26"/>
  <sheetViews>
    <sheetView zoomScaleNormal="100" workbookViewId="0">
      <selection activeCell="E5" sqref="E5:G5"/>
    </sheetView>
  </sheetViews>
  <sheetFormatPr defaultColWidth="8.7109375" defaultRowHeight="15" x14ac:dyDescent="0.25"/>
  <cols>
    <col min="1" max="1" width="4.7109375" customWidth="1"/>
    <col min="2" max="2" width="32.42578125" bestFit="1" customWidth="1"/>
    <col min="3" max="3" width="25.140625" customWidth="1"/>
    <col min="4" max="4" width="26.42578125" customWidth="1"/>
    <col min="5" max="6" width="20.7109375" customWidth="1"/>
    <col min="7" max="7" width="26.140625" customWidth="1"/>
    <col min="8" max="8" width="25" customWidth="1"/>
  </cols>
  <sheetData>
    <row r="1" spans="1:7" x14ac:dyDescent="0.25">
      <c r="A1" t="str">
        <f>Ruimtestaat!B1</f>
        <v>V4</v>
      </c>
    </row>
    <row r="2" spans="1:7" ht="15.75" x14ac:dyDescent="0.3">
      <c r="B2" s="165" t="s">
        <v>254</v>
      </c>
      <c r="C2" s="165"/>
      <c r="D2" s="165"/>
      <c r="E2" s="149"/>
      <c r="F2" s="149"/>
      <c r="G2" s="150"/>
    </row>
    <row r="3" spans="1:7" ht="15.75" x14ac:dyDescent="0.3">
      <c r="B3" s="165"/>
      <c r="C3" s="165"/>
      <c r="D3" s="165"/>
      <c r="E3" s="101"/>
      <c r="F3" s="101"/>
      <c r="G3" s="208"/>
    </row>
    <row r="4" spans="1:7" ht="15.75" x14ac:dyDescent="0.3">
      <c r="B4" s="106" t="s">
        <v>1</v>
      </c>
      <c r="C4" s="106" t="str">
        <f>Ruimtestaat!D4</f>
        <v>Eben Haëzer</v>
      </c>
      <c r="D4" s="106"/>
      <c r="E4" s="297"/>
      <c r="F4" s="297"/>
      <c r="G4" s="297"/>
    </row>
    <row r="5" spans="1:7" ht="15.75" x14ac:dyDescent="0.3">
      <c r="B5" s="106" t="s">
        <v>2</v>
      </c>
      <c r="C5" s="106" t="str">
        <f>Ruimtestaat!D5</f>
        <v>Kweekschoolstraat 2</v>
      </c>
      <c r="D5" s="106"/>
      <c r="E5" s="297"/>
      <c r="F5" s="297"/>
      <c r="G5" s="297"/>
    </row>
    <row r="6" spans="1:7" ht="15.75" x14ac:dyDescent="0.3">
      <c r="B6" s="106" t="s">
        <v>3</v>
      </c>
      <c r="C6" s="106" t="str">
        <f>Ruimtestaat!D6</f>
        <v>Dokkum</v>
      </c>
      <c r="D6" s="106"/>
      <c r="E6" s="297"/>
      <c r="F6" s="297"/>
      <c r="G6" s="297"/>
    </row>
    <row r="7" spans="1:7" ht="15.75" x14ac:dyDescent="0.3">
      <c r="B7" s="101"/>
      <c r="C7" s="101"/>
      <c r="D7" s="101"/>
      <c r="E7" s="101"/>
      <c r="F7" s="101"/>
      <c r="G7" s="101"/>
    </row>
    <row r="8" spans="1:7" ht="15.75" x14ac:dyDescent="0.3">
      <c r="B8" s="106" t="s">
        <v>4</v>
      </c>
      <c r="C8" s="106"/>
      <c r="D8" s="106"/>
      <c r="E8" s="112">
        <f>Ruimtestaat!D8</f>
        <v>1</v>
      </c>
      <c r="F8" s="101"/>
      <c r="G8" s="101"/>
    </row>
    <row r="9" spans="1:7" ht="15.75" x14ac:dyDescent="0.3">
      <c r="B9" s="106"/>
      <c r="C9" s="106"/>
      <c r="D9" s="106"/>
      <c r="E9" s="112"/>
      <c r="F9" s="101"/>
      <c r="G9" s="101"/>
    </row>
    <row r="10" spans="1:7" ht="15.75" x14ac:dyDescent="0.3">
      <c r="B10" s="106" t="s">
        <v>255</v>
      </c>
      <c r="C10" s="227"/>
      <c r="D10" s="106"/>
      <c r="E10" s="227"/>
      <c r="F10" s="101"/>
      <c r="G10" s="101"/>
    </row>
    <row r="11" spans="1:7" x14ac:dyDescent="0.25">
      <c r="E11" t="s">
        <v>256</v>
      </c>
      <c r="F11" t="s">
        <v>257</v>
      </c>
    </row>
    <row r="12" spans="1:7" ht="15.75" x14ac:dyDescent="0.3">
      <c r="B12" s="101" t="s">
        <v>258</v>
      </c>
      <c r="C12" s="226"/>
      <c r="D12" s="226"/>
      <c r="E12" s="244">
        <f>Ruimtestaat!M50</f>
        <v>25545.408328340221</v>
      </c>
      <c r="F12" s="244">
        <f>E12*1.21</f>
        <v>30909.944077291668</v>
      </c>
      <c r="G12" s="209" t="s">
        <v>259</v>
      </c>
    </row>
    <row r="13" spans="1:7" ht="15.75" x14ac:dyDescent="0.3">
      <c r="B13" s="101" t="s">
        <v>46</v>
      </c>
      <c r="C13" s="226"/>
      <c r="D13" s="226"/>
      <c r="E13" s="244">
        <f>Glasstaat!N19*Werkprogramma!B69</f>
        <v>1193.9100000000001</v>
      </c>
      <c r="F13" s="244">
        <f t="shared" ref="F13:F14" si="0">E13*1.21</f>
        <v>1444.6311000000001</v>
      </c>
    </row>
    <row r="14" spans="1:7" ht="15.75" x14ac:dyDescent="0.3">
      <c r="B14" s="101" t="s">
        <v>6</v>
      </c>
      <c r="C14" s="226"/>
      <c r="D14" s="226"/>
      <c r="E14" s="244">
        <f>Ruimtestaat!V50</f>
        <v>816.86249999999995</v>
      </c>
      <c r="F14" s="244">
        <f t="shared" si="0"/>
        <v>988.40362499999992</v>
      </c>
    </row>
    <row r="15" spans="1:7" ht="15.75" x14ac:dyDescent="0.3">
      <c r="B15" s="106"/>
      <c r="C15" s="106"/>
      <c r="D15" s="106"/>
    </row>
    <row r="16" spans="1:7" ht="15.75" x14ac:dyDescent="0.3">
      <c r="B16" s="106" t="s">
        <v>260</v>
      </c>
      <c r="C16" s="226"/>
      <c r="D16" s="226"/>
      <c r="E16" s="209">
        <f>SUM(E12:E14)</f>
        <v>27556.180828340221</v>
      </c>
      <c r="F16" s="231">
        <f>SUM(F12:F14)</f>
        <v>33342.978802291669</v>
      </c>
    </row>
    <row r="17" spans="2:6" ht="15.75" x14ac:dyDescent="0.3">
      <c r="B17" s="106"/>
      <c r="C17" s="226"/>
      <c r="D17" s="226"/>
      <c r="E17" s="209"/>
      <c r="F17" s="209"/>
    </row>
    <row r="18" spans="2:6" ht="15.75" x14ac:dyDescent="0.3">
      <c r="B18" s="106"/>
      <c r="C18" s="226"/>
      <c r="D18" s="226"/>
      <c r="E18" s="209"/>
      <c r="F18" s="209"/>
    </row>
    <row r="20" spans="2:6" ht="15.75" x14ac:dyDescent="0.3">
      <c r="B20" s="227" t="s">
        <v>261</v>
      </c>
      <c r="C20" s="227" t="s">
        <v>262</v>
      </c>
      <c r="D20" s="106"/>
      <c r="E20" s="227" t="s">
        <v>263</v>
      </c>
      <c r="F20" s="101"/>
    </row>
    <row r="21" spans="2:6" x14ac:dyDescent="0.25">
      <c r="C21" t="s">
        <v>256</v>
      </c>
      <c r="D21" t="s">
        <v>257</v>
      </c>
      <c r="E21" t="s">
        <v>256</v>
      </c>
      <c r="F21" t="s">
        <v>257</v>
      </c>
    </row>
    <row r="22" spans="2:6" ht="15.75" x14ac:dyDescent="0.3">
      <c r="B22" s="101" t="s">
        <v>258</v>
      </c>
      <c r="C22" s="226">
        <f t="shared" ref="C22:D24" si="1">E22*0.9</f>
        <v>22990.867495506202</v>
      </c>
      <c r="D22" s="226">
        <f t="shared" si="1"/>
        <v>27818.949669562502</v>
      </c>
      <c r="E22" s="249">
        <v>25545.408328340221</v>
      </c>
      <c r="F22" s="249">
        <v>30909.944077291668</v>
      </c>
    </row>
    <row r="23" spans="2:6" ht="15.75" x14ac:dyDescent="0.3">
      <c r="B23" s="101" t="s">
        <v>46</v>
      </c>
      <c r="C23" s="226">
        <f t="shared" si="1"/>
        <v>1074.519</v>
      </c>
      <c r="D23" s="226">
        <f t="shared" si="1"/>
        <v>1300.1679900000001</v>
      </c>
      <c r="E23" s="249">
        <v>1193.9100000000001</v>
      </c>
      <c r="F23" s="249">
        <v>1444.6311000000001</v>
      </c>
    </row>
    <row r="24" spans="2:6" ht="15.75" x14ac:dyDescent="0.3">
      <c r="B24" s="101" t="s">
        <v>6</v>
      </c>
      <c r="C24" s="226">
        <f t="shared" si="1"/>
        <v>735.17624999999998</v>
      </c>
      <c r="D24" s="226">
        <f t="shared" si="1"/>
        <v>889.56326249999995</v>
      </c>
      <c r="E24" s="249">
        <v>816.86249999999995</v>
      </c>
      <c r="F24" s="249">
        <v>988.40362499999992</v>
      </c>
    </row>
    <row r="25" spans="2:6" ht="15.75" x14ac:dyDescent="0.3">
      <c r="B25" s="106"/>
      <c r="C25" s="106"/>
      <c r="D25" s="106"/>
    </row>
    <row r="26" spans="2:6" ht="15.75" x14ac:dyDescent="0.3">
      <c r="B26" s="106" t="s">
        <v>264</v>
      </c>
      <c r="C26" s="226">
        <f>SUM(C22:C25)</f>
        <v>24800.562745506202</v>
      </c>
      <c r="D26" s="226">
        <f>SUM(D22:D25)</f>
        <v>30008.680922062504</v>
      </c>
      <c r="E26" s="209">
        <f>SUM(E22:E24)</f>
        <v>27556.180828340221</v>
      </c>
      <c r="F26" s="209">
        <f>SUM(F22:F24)</f>
        <v>33342.978802291669</v>
      </c>
    </row>
  </sheetData>
  <sheetProtection algorithmName="SHA-512" hashValue="rpU2RkcJT2OZ53GlAtTiSSxi1qIdwzO8jT6jRus5oP1+Qte56JzG+ufBDw+vXFn2QKpQnHP9NUKk/CmuFB015w==" saltValue="OkhX6sG3xT/cVyDuEdp2Aw==" spinCount="100000" sheet="1" objects="1" scenarios="1"/>
  <mergeCells count="3">
    <mergeCell ref="E4:G4"/>
    <mergeCell ref="E5:G5"/>
    <mergeCell ref="E6:G6"/>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7AD2-B462-0446-ABAE-135DFC77CE9F}">
  <sheetPr>
    <pageSetUpPr fitToPage="1"/>
  </sheetPr>
  <dimension ref="A1:M27"/>
  <sheetViews>
    <sheetView zoomScaleNormal="100" workbookViewId="0">
      <selection activeCell="E38" sqref="E38"/>
    </sheetView>
  </sheetViews>
  <sheetFormatPr defaultColWidth="9" defaultRowHeight="18.75" x14ac:dyDescent="0.3"/>
  <cols>
    <col min="1" max="1" width="44.28515625" style="9" customWidth="1"/>
    <col min="2" max="2" width="6.42578125" style="9" customWidth="1"/>
    <col min="3" max="5" width="20.7109375" style="13" customWidth="1"/>
    <col min="6" max="6" width="20.7109375" style="16" customWidth="1"/>
    <col min="7" max="7" width="20.7109375" style="19" customWidth="1"/>
    <col min="8" max="8" width="20.7109375" style="16" customWidth="1"/>
    <col min="9" max="9" width="20.7109375" style="9" customWidth="1"/>
    <col min="10" max="10" width="20.7109375" style="22" customWidth="1"/>
    <col min="11" max="11" width="20.7109375" style="25" customWidth="1"/>
    <col min="12" max="12" width="20.7109375" style="9" customWidth="1"/>
    <col min="13" max="13" width="59.7109375" style="9" customWidth="1"/>
    <col min="14" max="16384" width="9" style="9"/>
  </cols>
  <sheetData>
    <row r="1" spans="1:13" s="7" customFormat="1" ht="23.25" x14ac:dyDescent="0.35">
      <c r="A1" s="33" t="s">
        <v>265</v>
      </c>
      <c r="C1" s="12"/>
      <c r="D1" s="12"/>
      <c r="E1" s="12"/>
      <c r="F1" s="15"/>
      <c r="G1" s="18"/>
      <c r="H1" s="15"/>
      <c r="J1" s="21"/>
      <c r="K1" s="24"/>
    </row>
    <row r="2" spans="1:13" s="7" customFormat="1" ht="23.25" x14ac:dyDescent="0.35">
      <c r="A2" s="6"/>
      <c r="C2" s="12"/>
      <c r="D2" s="12"/>
      <c r="E2" s="12"/>
      <c r="F2" s="15"/>
      <c r="G2" s="18"/>
      <c r="H2" s="15"/>
      <c r="J2" s="21"/>
      <c r="K2" s="24"/>
    </row>
    <row r="3" spans="1:13" s="7" customFormat="1" ht="23.25" x14ac:dyDescent="0.35">
      <c r="A3" s="6"/>
      <c r="C3" s="12"/>
      <c r="D3" s="12"/>
      <c r="E3" s="12"/>
      <c r="F3" s="15"/>
      <c r="G3" s="18"/>
      <c r="H3" s="15"/>
      <c r="J3" s="21"/>
      <c r="K3" s="24"/>
    </row>
    <row r="4" spans="1:13" s="7" customFormat="1" x14ac:dyDescent="0.3">
      <c r="C4" s="12"/>
      <c r="D4" s="12"/>
      <c r="E4" s="12"/>
      <c r="F4" s="15"/>
      <c r="G4" s="18"/>
      <c r="H4" s="15"/>
      <c r="J4" s="21"/>
      <c r="K4" s="24"/>
    </row>
    <row r="5" spans="1:13" ht="19.5" thickBot="1" x14ac:dyDescent="0.35"/>
    <row r="6" spans="1:13" s="10" customFormat="1" ht="19.5" thickBot="1" x14ac:dyDescent="0.35">
      <c r="A6" s="34" t="s">
        <v>266</v>
      </c>
      <c r="B6" s="34" t="s">
        <v>267</v>
      </c>
      <c r="C6" s="35" t="s">
        <v>268</v>
      </c>
      <c r="D6" s="35" t="s">
        <v>269</v>
      </c>
      <c r="E6" s="35" t="s">
        <v>270</v>
      </c>
      <c r="F6" s="36" t="s">
        <v>271</v>
      </c>
      <c r="G6" s="37" t="s">
        <v>272</v>
      </c>
      <c r="H6" s="36" t="s">
        <v>273</v>
      </c>
      <c r="I6" s="34" t="s">
        <v>274</v>
      </c>
      <c r="J6" s="38" t="s">
        <v>275</v>
      </c>
      <c r="K6" s="39" t="s">
        <v>276</v>
      </c>
      <c r="L6" s="34" t="s">
        <v>277</v>
      </c>
      <c r="M6" s="34" t="s">
        <v>278</v>
      </c>
    </row>
    <row r="7" spans="1:13" s="27" customFormat="1" ht="15.75" x14ac:dyDescent="0.25">
      <c r="A7" s="27" t="s">
        <v>279</v>
      </c>
      <c r="C7" s="28" t="s">
        <v>280</v>
      </c>
      <c r="D7" s="28" t="s">
        <v>281</v>
      </c>
      <c r="E7" s="28" t="s">
        <v>281</v>
      </c>
      <c r="F7" s="29"/>
      <c r="G7" s="30"/>
      <c r="H7" s="29"/>
      <c r="J7" s="31"/>
      <c r="K7" s="32"/>
    </row>
    <row r="8" spans="1:13" s="27" customFormat="1" ht="16.5" thickBot="1" x14ac:dyDescent="0.3">
      <c r="C8" s="28"/>
      <c r="D8" s="28"/>
      <c r="E8" s="28"/>
      <c r="F8" s="29"/>
      <c r="G8" s="30"/>
      <c r="H8" s="29"/>
      <c r="J8" s="31"/>
      <c r="K8" s="32"/>
    </row>
    <row r="9" spans="1:13" x14ac:dyDescent="0.3">
      <c r="A9" s="40"/>
      <c r="B9" s="41"/>
      <c r="C9" s="42"/>
      <c r="D9" s="42"/>
      <c r="E9" s="42"/>
      <c r="F9" s="43"/>
      <c r="G9" s="44"/>
      <c r="H9" s="43">
        <f>+F9+G9</f>
        <v>0</v>
      </c>
      <c r="I9" s="41"/>
      <c r="J9" s="45"/>
      <c r="K9" s="46"/>
      <c r="L9" s="41"/>
      <c r="M9" s="47"/>
    </row>
    <row r="10" spans="1:13" x14ac:dyDescent="0.3">
      <c r="A10" s="48"/>
      <c r="B10" s="49"/>
      <c r="C10" s="50"/>
      <c r="D10" s="50"/>
      <c r="E10" s="50"/>
      <c r="F10" s="51"/>
      <c r="G10" s="52"/>
      <c r="H10" s="51">
        <f>+F10+G10</f>
        <v>0</v>
      </c>
      <c r="I10" s="49"/>
      <c r="J10" s="53"/>
      <c r="K10" s="54"/>
      <c r="L10" s="49"/>
      <c r="M10" s="55"/>
    </row>
    <row r="11" spans="1:13" x14ac:dyDescent="0.3">
      <c r="A11" s="48"/>
      <c r="B11" s="49"/>
      <c r="C11" s="50"/>
      <c r="D11" s="50"/>
      <c r="E11" s="50"/>
      <c r="F11" s="51"/>
      <c r="G11" s="52"/>
      <c r="H11" s="51">
        <f t="shared" ref="H11:H24" si="0">+F11+G11</f>
        <v>0</v>
      </c>
      <c r="I11" s="49"/>
      <c r="J11" s="53"/>
      <c r="K11" s="54"/>
      <c r="L11" s="49"/>
      <c r="M11" s="55"/>
    </row>
    <row r="12" spans="1:13" x14ac:dyDescent="0.3">
      <c r="A12" s="48"/>
      <c r="B12" s="49"/>
      <c r="C12" s="50"/>
      <c r="D12" s="50"/>
      <c r="E12" s="50"/>
      <c r="F12" s="51"/>
      <c r="G12" s="52"/>
      <c r="H12" s="51">
        <f t="shared" si="0"/>
        <v>0</v>
      </c>
      <c r="I12" s="49"/>
      <c r="J12" s="53"/>
      <c r="K12" s="54"/>
      <c r="L12" s="49"/>
      <c r="M12" s="55"/>
    </row>
    <row r="13" spans="1:13" x14ac:dyDescent="0.3">
      <c r="A13" s="48"/>
      <c r="B13" s="49"/>
      <c r="C13" s="50"/>
      <c r="D13" s="50"/>
      <c r="E13" s="50"/>
      <c r="F13" s="51"/>
      <c r="G13" s="52"/>
      <c r="H13" s="51">
        <f t="shared" si="0"/>
        <v>0</v>
      </c>
      <c r="I13" s="49"/>
      <c r="J13" s="53"/>
      <c r="K13" s="54"/>
      <c r="L13" s="49"/>
      <c r="M13" s="55"/>
    </row>
    <row r="14" spans="1:13" x14ac:dyDescent="0.3">
      <c r="A14" s="48"/>
      <c r="B14" s="49"/>
      <c r="C14" s="50"/>
      <c r="D14" s="50"/>
      <c r="E14" s="50"/>
      <c r="F14" s="51"/>
      <c r="G14" s="52"/>
      <c r="H14" s="51">
        <f t="shared" si="0"/>
        <v>0</v>
      </c>
      <c r="I14" s="49"/>
      <c r="J14" s="53"/>
      <c r="K14" s="54"/>
      <c r="L14" s="49"/>
      <c r="M14" s="55"/>
    </row>
    <row r="15" spans="1:13" x14ac:dyDescent="0.3">
      <c r="A15" s="48"/>
      <c r="B15" s="49"/>
      <c r="C15" s="50"/>
      <c r="D15" s="50"/>
      <c r="E15" s="50"/>
      <c r="F15" s="51"/>
      <c r="G15" s="52"/>
      <c r="H15" s="51">
        <f t="shared" si="0"/>
        <v>0</v>
      </c>
      <c r="I15" s="49"/>
      <c r="J15" s="53"/>
      <c r="K15" s="54"/>
      <c r="L15" s="49"/>
      <c r="M15" s="55"/>
    </row>
    <row r="16" spans="1:13" x14ac:dyDescent="0.3">
      <c r="A16" s="48"/>
      <c r="B16" s="49"/>
      <c r="C16" s="50"/>
      <c r="D16" s="50"/>
      <c r="E16" s="50"/>
      <c r="F16" s="51"/>
      <c r="G16" s="52"/>
      <c r="H16" s="51">
        <f t="shared" si="0"/>
        <v>0</v>
      </c>
      <c r="I16" s="49"/>
      <c r="J16" s="53"/>
      <c r="K16" s="54"/>
      <c r="L16" s="49"/>
      <c r="M16" s="55"/>
    </row>
    <row r="17" spans="1:13" x14ac:dyDescent="0.3">
      <c r="A17" s="48"/>
      <c r="B17" s="49"/>
      <c r="C17" s="50"/>
      <c r="D17" s="50"/>
      <c r="E17" s="50"/>
      <c r="F17" s="51"/>
      <c r="G17" s="52"/>
      <c r="H17" s="51">
        <f t="shared" si="0"/>
        <v>0</v>
      </c>
      <c r="I17" s="49"/>
      <c r="J17" s="53"/>
      <c r="K17" s="54"/>
      <c r="L17" s="49"/>
      <c r="M17" s="55"/>
    </row>
    <row r="18" spans="1:13" x14ac:dyDescent="0.3">
      <c r="A18" s="48"/>
      <c r="B18" s="49"/>
      <c r="C18" s="50"/>
      <c r="D18" s="50"/>
      <c r="E18" s="50"/>
      <c r="F18" s="51"/>
      <c r="G18" s="52"/>
      <c r="H18" s="51">
        <f t="shared" si="0"/>
        <v>0</v>
      </c>
      <c r="I18" s="49"/>
      <c r="J18" s="53"/>
      <c r="K18" s="54"/>
      <c r="L18" s="49"/>
      <c r="M18" s="55"/>
    </row>
    <row r="19" spans="1:13" x14ac:dyDescent="0.3">
      <c r="A19" s="48"/>
      <c r="B19" s="49"/>
      <c r="C19" s="50"/>
      <c r="D19" s="50"/>
      <c r="E19" s="50"/>
      <c r="F19" s="51"/>
      <c r="G19" s="52"/>
      <c r="H19" s="51">
        <f t="shared" si="0"/>
        <v>0</v>
      </c>
      <c r="I19" s="49"/>
      <c r="J19" s="53"/>
      <c r="K19" s="54"/>
      <c r="L19" s="49"/>
      <c r="M19" s="55"/>
    </row>
    <row r="20" spans="1:13" x14ac:dyDescent="0.3">
      <c r="A20" s="48"/>
      <c r="B20" s="49"/>
      <c r="C20" s="50"/>
      <c r="D20" s="50"/>
      <c r="E20" s="50"/>
      <c r="F20" s="51"/>
      <c r="G20" s="52"/>
      <c r="H20" s="51">
        <f t="shared" si="0"/>
        <v>0</v>
      </c>
      <c r="I20" s="49"/>
      <c r="J20" s="53"/>
      <c r="K20" s="54"/>
      <c r="L20" s="49"/>
      <c r="M20" s="55"/>
    </row>
    <row r="21" spans="1:13" x14ac:dyDescent="0.3">
      <c r="A21" s="48"/>
      <c r="B21" s="49"/>
      <c r="C21" s="50"/>
      <c r="D21" s="50"/>
      <c r="E21" s="50"/>
      <c r="F21" s="51"/>
      <c r="G21" s="52"/>
      <c r="H21" s="51">
        <f t="shared" si="0"/>
        <v>0</v>
      </c>
      <c r="I21" s="49"/>
      <c r="J21" s="53"/>
      <c r="K21" s="54"/>
      <c r="L21" s="49"/>
      <c r="M21" s="55"/>
    </row>
    <row r="22" spans="1:13" x14ac:dyDescent="0.3">
      <c r="A22" s="48"/>
      <c r="B22" s="49"/>
      <c r="C22" s="50"/>
      <c r="D22" s="50"/>
      <c r="E22" s="50"/>
      <c r="F22" s="51"/>
      <c r="G22" s="52"/>
      <c r="H22" s="51">
        <f t="shared" si="0"/>
        <v>0</v>
      </c>
      <c r="I22" s="49"/>
      <c r="J22" s="53"/>
      <c r="K22" s="54"/>
      <c r="L22" s="49"/>
      <c r="M22" s="55"/>
    </row>
    <row r="23" spans="1:13" x14ac:dyDescent="0.3">
      <c r="A23" s="48"/>
      <c r="B23" s="49"/>
      <c r="C23" s="50"/>
      <c r="D23" s="50"/>
      <c r="E23" s="50"/>
      <c r="F23" s="51"/>
      <c r="G23" s="52"/>
      <c r="H23" s="51">
        <f t="shared" si="0"/>
        <v>0</v>
      </c>
      <c r="I23" s="49"/>
      <c r="J23" s="53"/>
      <c r="K23" s="54"/>
      <c r="L23" s="49"/>
      <c r="M23" s="55"/>
    </row>
    <row r="24" spans="1:13" x14ac:dyDescent="0.3">
      <c r="A24" s="48"/>
      <c r="B24" s="49"/>
      <c r="C24" s="50"/>
      <c r="D24" s="50"/>
      <c r="E24" s="50"/>
      <c r="F24" s="51"/>
      <c r="G24" s="52"/>
      <c r="H24" s="51">
        <f t="shared" si="0"/>
        <v>0</v>
      </c>
      <c r="I24" s="49"/>
      <c r="J24" s="53"/>
      <c r="K24" s="54"/>
      <c r="L24" s="49"/>
      <c r="M24" s="55"/>
    </row>
    <row r="25" spans="1:13" ht="19.5" thickBot="1" x14ac:dyDescent="0.35">
      <c r="A25" s="56"/>
      <c r="B25" s="57"/>
      <c r="C25" s="58"/>
      <c r="D25" s="58"/>
      <c r="E25" s="58"/>
      <c r="F25" s="59"/>
      <c r="G25" s="60"/>
      <c r="H25" s="59">
        <f>+F25+G25</f>
        <v>0</v>
      </c>
      <c r="I25" s="57"/>
      <c r="J25" s="61"/>
      <c r="K25" s="62"/>
      <c r="L25" s="57"/>
      <c r="M25" s="63"/>
    </row>
    <row r="27" spans="1:13" s="11" customFormat="1" x14ac:dyDescent="0.3">
      <c r="A27" s="11" t="s">
        <v>282</v>
      </c>
      <c r="C27" s="14"/>
      <c r="D27" s="14"/>
      <c r="E27" s="14"/>
      <c r="F27" s="17"/>
      <c r="G27" s="20"/>
      <c r="H27" s="17"/>
      <c r="J27" s="23"/>
      <c r="K27" s="26"/>
    </row>
  </sheetData>
  <pageMargins left="0.7" right="0.7" top="0.75" bottom="0.75" header="0.3" footer="0.3"/>
  <pageSetup paperSize="9" scale="52"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94F2A-A097-4734-9BCB-A91561D2139A}">
  <dimension ref="A2:E8"/>
  <sheetViews>
    <sheetView workbookViewId="0">
      <selection activeCell="C40" sqref="C40"/>
    </sheetView>
  </sheetViews>
  <sheetFormatPr defaultColWidth="8.7109375" defaultRowHeight="15" x14ac:dyDescent="0.25"/>
  <cols>
    <col min="1" max="1" width="28.7109375" customWidth="1"/>
    <col min="2" max="2" width="55.42578125" customWidth="1"/>
    <col min="3" max="3" width="31.42578125" customWidth="1"/>
    <col min="4" max="4" width="33" customWidth="1"/>
    <col min="5" max="5" width="29.7109375" customWidth="1"/>
  </cols>
  <sheetData>
    <row r="2" spans="1:5" x14ac:dyDescent="0.25">
      <c r="A2" s="5" t="s">
        <v>283</v>
      </c>
      <c r="B2" s="95"/>
    </row>
    <row r="3" spans="1:5" x14ac:dyDescent="0.25">
      <c r="A3" s="5" t="s">
        <v>284</v>
      </c>
      <c r="B3" s="95"/>
    </row>
    <row r="4" spans="1:5" x14ac:dyDescent="0.25">
      <c r="A4" s="5"/>
      <c r="C4" s="5" t="s">
        <v>285</v>
      </c>
      <c r="D4" s="5" t="s">
        <v>286</v>
      </c>
      <c r="E4" s="5" t="s">
        <v>287</v>
      </c>
    </row>
    <row r="5" spans="1:5" x14ac:dyDescent="0.25">
      <c r="A5" s="5" t="s">
        <v>288</v>
      </c>
      <c r="B5" t="s">
        <v>289</v>
      </c>
      <c r="C5" s="95"/>
      <c r="D5" s="95"/>
      <c r="E5" s="95"/>
    </row>
    <row r="6" spans="1:5" x14ac:dyDescent="0.25">
      <c r="B6" t="s">
        <v>290</v>
      </c>
      <c r="C6" s="95"/>
      <c r="D6" s="95"/>
      <c r="E6" s="95"/>
    </row>
    <row r="7" spans="1:5" x14ac:dyDescent="0.25">
      <c r="B7" t="s">
        <v>291</v>
      </c>
      <c r="C7" s="95"/>
      <c r="D7" s="95"/>
      <c r="E7" s="95"/>
    </row>
    <row r="8" spans="1:5" x14ac:dyDescent="0.25">
      <c r="B8" t="s">
        <v>292</v>
      </c>
      <c r="C8" s="95"/>
      <c r="D8" s="95"/>
      <c r="E8" s="9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6B15A-EDFA-44AF-AC2C-38D433F077EB}">
  <dimension ref="A1:O168"/>
  <sheetViews>
    <sheetView tabSelected="1" topLeftCell="A58" zoomScale="80" zoomScaleNormal="80" workbookViewId="0">
      <selection activeCell="B121" sqref="B121:D121"/>
    </sheetView>
  </sheetViews>
  <sheetFormatPr defaultColWidth="10.7109375" defaultRowHeight="18.75" x14ac:dyDescent="0.3"/>
  <cols>
    <col min="1" max="1" width="7" style="7" customWidth="1"/>
    <col min="2" max="2" width="59.7109375" style="7" customWidth="1"/>
    <col min="3" max="3" width="55.7109375" style="7" customWidth="1"/>
    <col min="4" max="4" width="47.7109375" style="7" customWidth="1"/>
    <col min="5" max="5" width="140.7109375" style="7" customWidth="1"/>
    <col min="6" max="16384" width="10.7109375" style="7"/>
  </cols>
  <sheetData>
    <row r="1" spans="1:3" x14ac:dyDescent="0.3">
      <c r="A1" s="7" t="str">
        <f>Ruimtestaat!B1</f>
        <v>V4</v>
      </c>
    </row>
    <row r="3" spans="1:3" ht="23.25" x14ac:dyDescent="0.3">
      <c r="B3" s="91" t="s">
        <v>293</v>
      </c>
    </row>
    <row r="4" spans="1:3" x14ac:dyDescent="0.3">
      <c r="B4" s="65"/>
    </row>
    <row r="5" spans="1:3" x14ac:dyDescent="0.3">
      <c r="B5" s="65" t="s">
        <v>294</v>
      </c>
    </row>
    <row r="6" spans="1:3" x14ac:dyDescent="0.3">
      <c r="B6" s="65" t="s">
        <v>295</v>
      </c>
    </row>
    <row r="7" spans="1:3" x14ac:dyDescent="0.3">
      <c r="B7" s="65"/>
    </row>
    <row r="8" spans="1:3" x14ac:dyDescent="0.3">
      <c r="B8" s="89" t="s">
        <v>296</v>
      </c>
    </row>
    <row r="9" spans="1:3" x14ac:dyDescent="0.3">
      <c r="B9" s="65" t="s">
        <v>297</v>
      </c>
    </row>
    <row r="10" spans="1:3" x14ac:dyDescent="0.3">
      <c r="B10" s="65"/>
    </row>
    <row r="11" spans="1:3" ht="19.5" thickBot="1" x14ac:dyDescent="0.35">
      <c r="B11" s="66" t="s">
        <v>298</v>
      </c>
    </row>
    <row r="12" spans="1:3" x14ac:dyDescent="0.3">
      <c r="B12" s="71" t="s">
        <v>299</v>
      </c>
      <c r="C12" s="72" t="s">
        <v>436</v>
      </c>
    </row>
    <row r="13" spans="1:3" x14ac:dyDescent="0.3">
      <c r="B13" s="73" t="s">
        <v>300</v>
      </c>
      <c r="C13" s="74" t="s">
        <v>415</v>
      </c>
    </row>
    <row r="14" spans="1:3" x14ac:dyDescent="0.3">
      <c r="B14" s="73" t="s">
        <v>301</v>
      </c>
      <c r="C14" s="74" t="s">
        <v>437</v>
      </c>
    </row>
    <row r="15" spans="1:3" x14ac:dyDescent="0.3">
      <c r="B15" s="73" t="s">
        <v>302</v>
      </c>
      <c r="C15" s="74" t="s">
        <v>445</v>
      </c>
    </row>
    <row r="16" spans="1:3" x14ac:dyDescent="0.3">
      <c r="B16" s="73" t="s">
        <v>303</v>
      </c>
      <c r="C16" s="223" t="s">
        <v>446</v>
      </c>
    </row>
    <row r="17" spans="2:3" x14ac:dyDescent="0.3">
      <c r="B17" s="73" t="s">
        <v>304</v>
      </c>
      <c r="C17" s="224" t="s">
        <v>447</v>
      </c>
    </row>
    <row r="18" spans="2:3" x14ac:dyDescent="0.3">
      <c r="B18" s="73" t="s">
        <v>305</v>
      </c>
      <c r="C18" s="74" t="s">
        <v>437</v>
      </c>
    </row>
    <row r="19" spans="2:3" x14ac:dyDescent="0.3">
      <c r="B19" s="73" t="s">
        <v>306</v>
      </c>
      <c r="C19" s="224" t="s">
        <v>438</v>
      </c>
    </row>
    <row r="20" spans="2:3" ht="21.75" customHeight="1" x14ac:dyDescent="0.3">
      <c r="B20" s="73" t="s">
        <v>307</v>
      </c>
      <c r="C20" s="223" t="s">
        <v>439</v>
      </c>
    </row>
    <row r="21" spans="2:3" x14ac:dyDescent="0.3">
      <c r="B21" s="73" t="s">
        <v>308</v>
      </c>
      <c r="C21" s="224" t="s">
        <v>447</v>
      </c>
    </row>
    <row r="22" spans="2:3" x14ac:dyDescent="0.3">
      <c r="B22" s="73" t="s">
        <v>309</v>
      </c>
      <c r="C22" s="78" t="s">
        <v>448</v>
      </c>
    </row>
    <row r="23" spans="2:3" ht="19.5" thickBot="1" x14ac:dyDescent="0.35">
      <c r="B23" s="75" t="s">
        <v>310</v>
      </c>
      <c r="C23" s="76"/>
    </row>
    <row r="24" spans="2:3" x14ac:dyDescent="0.3">
      <c r="B24" s="81"/>
      <c r="C24" s="81"/>
    </row>
    <row r="25" spans="2:3" ht="19.5" thickBot="1" x14ac:dyDescent="0.35">
      <c r="B25" s="8" t="s">
        <v>407</v>
      </c>
    </row>
    <row r="26" spans="2:3" x14ac:dyDescent="0.3">
      <c r="B26" s="71" t="s">
        <v>311</v>
      </c>
      <c r="C26" s="72" t="s">
        <v>437</v>
      </c>
    </row>
    <row r="27" spans="2:3" x14ac:dyDescent="0.3">
      <c r="B27" s="73" t="s">
        <v>312</v>
      </c>
      <c r="C27" s="224" t="s">
        <v>447</v>
      </c>
    </row>
    <row r="28" spans="2:3" ht="21.75" customHeight="1" thickBot="1" x14ac:dyDescent="0.35">
      <c r="B28" s="75" t="s">
        <v>313</v>
      </c>
      <c r="C28" s="76" t="s">
        <v>446</v>
      </c>
    </row>
    <row r="29" spans="2:3" ht="21.75" customHeight="1" x14ac:dyDescent="0.3">
      <c r="B29" s="81"/>
      <c r="C29" s="81"/>
    </row>
    <row r="30" spans="2:3" ht="21.75" customHeight="1" thickBot="1" x14ac:dyDescent="0.35">
      <c r="B30" s="94" t="s">
        <v>314</v>
      </c>
      <c r="C30" s="81"/>
    </row>
    <row r="31" spans="2:3" ht="21.75" customHeight="1" x14ac:dyDescent="0.3">
      <c r="B31" s="71" t="s">
        <v>315</v>
      </c>
      <c r="C31" s="72" t="s">
        <v>437</v>
      </c>
    </row>
    <row r="32" spans="2:3" ht="21.75" customHeight="1" x14ac:dyDescent="0.3">
      <c r="B32" s="73" t="s">
        <v>316</v>
      </c>
      <c r="C32" s="224" t="s">
        <v>447</v>
      </c>
    </row>
    <row r="33" spans="2:4" ht="19.5" thickBot="1" x14ac:dyDescent="0.35">
      <c r="B33" s="75" t="s">
        <v>317</v>
      </c>
      <c r="C33" s="76" t="s">
        <v>446</v>
      </c>
    </row>
    <row r="34" spans="2:4" x14ac:dyDescent="0.3">
      <c r="B34" s="81"/>
      <c r="C34" s="81"/>
    </row>
    <row r="35" spans="2:4" ht="19.5" thickBot="1" x14ac:dyDescent="0.35">
      <c r="B35" s="75" t="s">
        <v>318</v>
      </c>
      <c r="C35" s="225" t="s">
        <v>440</v>
      </c>
    </row>
    <row r="36" spans="2:4" x14ac:dyDescent="0.3">
      <c r="B36" s="81"/>
      <c r="C36" s="81"/>
    </row>
    <row r="37" spans="2:4" x14ac:dyDescent="0.3">
      <c r="B37" s="88" t="s">
        <v>319</v>
      </c>
    </row>
    <row r="38" spans="2:4" x14ac:dyDescent="0.3">
      <c r="B38" s="300" t="s">
        <v>320</v>
      </c>
      <c r="C38" s="300"/>
      <c r="D38" s="300"/>
    </row>
    <row r="39" spans="2:4" x14ac:dyDescent="0.3">
      <c r="B39" s="300"/>
      <c r="C39" s="300"/>
      <c r="D39" s="300"/>
    </row>
    <row r="40" spans="2:4" x14ac:dyDescent="0.3">
      <c r="B40" s="84"/>
      <c r="C40" s="84"/>
      <c r="D40" s="84"/>
    </row>
    <row r="41" spans="2:4" x14ac:dyDescent="0.3">
      <c r="B41" s="88" t="s">
        <v>319</v>
      </c>
    </row>
    <row r="42" spans="2:4" x14ac:dyDescent="0.3">
      <c r="B42" s="86" t="s">
        <v>321</v>
      </c>
      <c r="C42" s="86"/>
      <c r="D42" s="86"/>
    </row>
    <row r="43" spans="2:4" x14ac:dyDescent="0.3">
      <c r="B43" s="7" t="s">
        <v>322</v>
      </c>
      <c r="C43" s="86"/>
      <c r="D43" s="86"/>
    </row>
    <row r="44" spans="2:4" x14ac:dyDescent="0.3">
      <c r="B44" s="67" t="s">
        <v>323</v>
      </c>
      <c r="C44" s="81"/>
    </row>
    <row r="45" spans="2:4" x14ac:dyDescent="0.3">
      <c r="B45" s="67"/>
      <c r="C45" s="81"/>
    </row>
    <row r="46" spans="2:4" ht="23.25" x14ac:dyDescent="0.3">
      <c r="B46" s="90" t="s">
        <v>324</v>
      </c>
    </row>
    <row r="47" spans="2:4" x14ac:dyDescent="0.3">
      <c r="B47" s="68"/>
    </row>
    <row r="48" spans="2:4" x14ac:dyDescent="0.3">
      <c r="B48" s="69" t="s">
        <v>325</v>
      </c>
    </row>
    <row r="49" spans="2:5" x14ac:dyDescent="0.3">
      <c r="B49" s="69" t="s">
        <v>326</v>
      </c>
    </row>
    <row r="50" spans="2:5" x14ac:dyDescent="0.3">
      <c r="B50" s="69" t="s">
        <v>327</v>
      </c>
    </row>
    <row r="51" spans="2:5" x14ac:dyDescent="0.3">
      <c r="B51" s="69" t="s">
        <v>328</v>
      </c>
    </row>
    <row r="52" spans="2:5" x14ac:dyDescent="0.3">
      <c r="B52" s="69" t="s">
        <v>329</v>
      </c>
    </row>
    <row r="53" spans="2:5" x14ac:dyDescent="0.3">
      <c r="B53" s="69" t="s">
        <v>330</v>
      </c>
    </row>
    <row r="54" spans="2:5" ht="19.5" thickBot="1" x14ac:dyDescent="0.35">
      <c r="B54" s="67"/>
    </row>
    <row r="55" spans="2:5" x14ac:dyDescent="0.3">
      <c r="B55" s="302" t="s">
        <v>449</v>
      </c>
      <c r="C55" s="303"/>
      <c r="D55" s="304"/>
      <c r="E55" s="7" t="s">
        <v>331</v>
      </c>
    </row>
    <row r="56" spans="2:5" x14ac:dyDescent="0.3">
      <c r="B56" s="305"/>
      <c r="C56" s="306"/>
      <c r="D56" s="307"/>
    </row>
    <row r="57" spans="2:5" x14ac:dyDescent="0.3">
      <c r="B57" s="305"/>
      <c r="C57" s="306"/>
      <c r="D57" s="307"/>
    </row>
    <row r="58" spans="2:5" x14ac:dyDescent="0.3">
      <c r="B58" s="305"/>
      <c r="C58" s="306"/>
      <c r="D58" s="307"/>
    </row>
    <row r="59" spans="2:5" x14ac:dyDescent="0.3">
      <c r="B59" s="305"/>
      <c r="C59" s="306"/>
      <c r="D59" s="307"/>
    </row>
    <row r="60" spans="2:5" x14ac:dyDescent="0.3">
      <c r="B60" s="305"/>
      <c r="C60" s="306"/>
      <c r="D60" s="307"/>
    </row>
    <row r="61" spans="2:5" x14ac:dyDescent="0.3">
      <c r="B61" s="305"/>
      <c r="C61" s="306"/>
      <c r="D61" s="307"/>
    </row>
    <row r="62" spans="2:5" ht="19.5" thickBot="1" x14ac:dyDescent="0.35">
      <c r="B62" s="308"/>
      <c r="C62" s="309"/>
      <c r="D62" s="310"/>
    </row>
    <row r="63" spans="2:5" x14ac:dyDescent="0.3">
      <c r="B63" s="67"/>
    </row>
    <row r="64" spans="2:5" ht="23.25" x14ac:dyDescent="0.3">
      <c r="B64" s="91" t="s">
        <v>332</v>
      </c>
    </row>
    <row r="65" spans="2:4" x14ac:dyDescent="0.3">
      <c r="B65" s="64"/>
    </row>
    <row r="66" spans="2:4" x14ac:dyDescent="0.3">
      <c r="B66" s="65" t="s">
        <v>333</v>
      </c>
    </row>
    <row r="67" spans="2:4" ht="19.5" thickBot="1" x14ac:dyDescent="0.35">
      <c r="B67" s="67"/>
    </row>
    <row r="68" spans="2:4" x14ac:dyDescent="0.3">
      <c r="B68" s="79"/>
      <c r="C68" s="77"/>
      <c r="D68" s="82"/>
    </row>
    <row r="69" spans="2:4" ht="37.5" x14ac:dyDescent="0.3">
      <c r="B69" s="80" t="s">
        <v>334</v>
      </c>
      <c r="C69" s="78" t="s">
        <v>441</v>
      </c>
      <c r="D69" s="83"/>
    </row>
    <row r="70" spans="2:4" ht="21" customHeight="1" x14ac:dyDescent="0.3">
      <c r="B70" s="80" t="s">
        <v>335</v>
      </c>
      <c r="C70" s="78" t="s">
        <v>442</v>
      </c>
      <c r="D70" s="83" t="s">
        <v>336</v>
      </c>
    </row>
    <row r="71" spans="2:4" ht="21" customHeight="1" x14ac:dyDescent="0.3">
      <c r="B71" s="80" t="s">
        <v>337</v>
      </c>
      <c r="C71" s="78" t="s">
        <v>443</v>
      </c>
      <c r="D71" s="83" t="s">
        <v>338</v>
      </c>
    </row>
    <row r="72" spans="2:4" ht="56.25" x14ac:dyDescent="0.3">
      <c r="B72" s="93" t="s">
        <v>339</v>
      </c>
      <c r="C72" s="92" t="s">
        <v>444</v>
      </c>
      <c r="D72" s="83" t="s">
        <v>340</v>
      </c>
    </row>
    <row r="73" spans="2:4" x14ac:dyDescent="0.3">
      <c r="B73" s="211" t="s">
        <v>341</v>
      </c>
      <c r="C73" s="212"/>
      <c r="D73" s="83"/>
    </row>
    <row r="74" spans="2:4" x14ac:dyDescent="0.3">
      <c r="B74" s="213" t="s">
        <v>342</v>
      </c>
      <c r="C74" s="214"/>
      <c r="D74" s="210" t="s">
        <v>343</v>
      </c>
    </row>
    <row r="75" spans="2:4" x14ac:dyDescent="0.3">
      <c r="B75" s="66"/>
    </row>
    <row r="76" spans="2:4" x14ac:dyDescent="0.3">
      <c r="B76" s="66" t="s">
        <v>344</v>
      </c>
    </row>
    <row r="77" spans="2:4" x14ac:dyDescent="0.3">
      <c r="B77" s="70" t="s">
        <v>345</v>
      </c>
    </row>
    <row r="78" spans="2:4" x14ac:dyDescent="0.3">
      <c r="B78" s="70" t="s">
        <v>346</v>
      </c>
    </row>
    <row r="79" spans="2:4" x14ac:dyDescent="0.3">
      <c r="B79" s="70" t="s">
        <v>347</v>
      </c>
    </row>
    <row r="80" spans="2:4" x14ac:dyDescent="0.3">
      <c r="B80" s="70" t="s">
        <v>348</v>
      </c>
    </row>
    <row r="81" spans="1:15" x14ac:dyDescent="0.3">
      <c r="B81" s="67"/>
    </row>
    <row r="82" spans="1:15" ht="23.25" x14ac:dyDescent="0.3">
      <c r="B82" s="311" t="s">
        <v>349</v>
      </c>
      <c r="C82" s="311"/>
      <c r="D82" s="311"/>
    </row>
    <row r="83" spans="1:15" s="67" customFormat="1" x14ac:dyDescent="0.3">
      <c r="A83" s="7"/>
      <c r="B83" s="67" t="s">
        <v>350</v>
      </c>
    </row>
    <row r="84" spans="1:15" x14ac:dyDescent="0.3">
      <c r="B84" s="67"/>
    </row>
    <row r="85" spans="1:15" x14ac:dyDescent="0.3">
      <c r="B85" s="66" t="s">
        <v>351</v>
      </c>
    </row>
    <row r="86" spans="1:15" x14ac:dyDescent="0.3">
      <c r="B86" s="66"/>
    </row>
    <row r="87" spans="1:15" x14ac:dyDescent="0.3">
      <c r="B87" s="7" t="s">
        <v>352</v>
      </c>
    </row>
    <row r="89" spans="1:15" ht="80.25" customHeight="1" x14ac:dyDescent="0.3">
      <c r="B89" s="312" t="s">
        <v>353</v>
      </c>
      <c r="C89" s="312"/>
      <c r="D89" s="312"/>
      <c r="E89" s="87"/>
      <c r="F89" s="87"/>
      <c r="G89" s="87"/>
      <c r="H89" s="87"/>
      <c r="I89" s="87"/>
      <c r="J89" s="87"/>
      <c r="K89" s="87"/>
      <c r="L89" s="87"/>
      <c r="M89" s="87"/>
      <c r="N89" s="87"/>
      <c r="O89" s="87"/>
    </row>
    <row r="90" spans="1:15" x14ac:dyDescent="0.3">
      <c r="B90" s="84"/>
      <c r="C90" s="84"/>
      <c r="D90" s="84"/>
      <c r="E90" s="84"/>
      <c r="F90" s="84"/>
      <c r="G90" s="84"/>
      <c r="H90" s="84"/>
      <c r="I90" s="84"/>
      <c r="J90" s="84"/>
      <c r="K90" s="84"/>
      <c r="L90" s="84"/>
      <c r="M90" s="84"/>
      <c r="N90" s="84"/>
      <c r="O90" s="84"/>
    </row>
    <row r="91" spans="1:15" x14ac:dyDescent="0.3">
      <c r="B91" s="7" t="s">
        <v>354</v>
      </c>
    </row>
    <row r="93" spans="1:15" x14ac:dyDescent="0.3">
      <c r="B93" s="7" t="s">
        <v>355</v>
      </c>
    </row>
    <row r="95" spans="1:15" x14ac:dyDescent="0.3">
      <c r="B95" s="7" t="s">
        <v>356</v>
      </c>
    </row>
    <row r="96" spans="1:15" x14ac:dyDescent="0.3">
      <c r="B96" s="7" t="s">
        <v>357</v>
      </c>
    </row>
    <row r="98" spans="2:15" x14ac:dyDescent="0.3">
      <c r="B98" s="8" t="s">
        <v>358</v>
      </c>
    </row>
    <row r="100" spans="2:15" x14ac:dyDescent="0.3">
      <c r="B100" s="7" t="s">
        <v>359</v>
      </c>
    </row>
    <row r="102" spans="2:15" ht="96" customHeight="1" x14ac:dyDescent="0.3">
      <c r="B102" s="300" t="s">
        <v>360</v>
      </c>
      <c r="C102" s="300"/>
      <c r="D102" s="300"/>
      <c r="E102" s="87"/>
      <c r="F102" s="87"/>
      <c r="G102" s="87"/>
      <c r="H102" s="87"/>
      <c r="I102" s="87"/>
      <c r="J102" s="87"/>
      <c r="K102" s="87"/>
      <c r="L102" s="87"/>
      <c r="M102" s="87"/>
      <c r="N102" s="87"/>
      <c r="O102" s="87"/>
    </row>
    <row r="104" spans="2:15" x14ac:dyDescent="0.3">
      <c r="B104" s="7" t="s">
        <v>361</v>
      </c>
    </row>
    <row r="106" spans="2:15" x14ac:dyDescent="0.3">
      <c r="B106" s="7" t="s">
        <v>362</v>
      </c>
    </row>
    <row r="108" spans="2:15" x14ac:dyDescent="0.3">
      <c r="B108" s="7" t="s">
        <v>356</v>
      </c>
    </row>
    <row r="109" spans="2:15" x14ac:dyDescent="0.3">
      <c r="B109" s="7" t="s">
        <v>357</v>
      </c>
    </row>
    <row r="111" spans="2:15" ht="23.25" x14ac:dyDescent="0.3">
      <c r="B111" s="90" t="s">
        <v>363</v>
      </c>
    </row>
    <row r="112" spans="2:15" x14ac:dyDescent="0.3">
      <c r="B112" s="66"/>
    </row>
    <row r="113" spans="1:4" x14ac:dyDescent="0.3">
      <c r="B113" s="69" t="s">
        <v>364</v>
      </c>
    </row>
    <row r="114" spans="1:4" x14ac:dyDescent="0.3">
      <c r="B114" s="69" t="s">
        <v>365</v>
      </c>
    </row>
    <row r="115" spans="1:4" x14ac:dyDescent="0.3">
      <c r="B115" s="67"/>
    </row>
    <row r="116" spans="1:4" x14ac:dyDescent="0.3">
      <c r="B116" s="66" t="s">
        <v>366</v>
      </c>
    </row>
    <row r="117" spans="1:4" ht="60.75" customHeight="1" x14ac:dyDescent="0.3">
      <c r="A117" s="85">
        <v>1</v>
      </c>
      <c r="B117" s="298" t="s">
        <v>367</v>
      </c>
      <c r="C117" s="298"/>
      <c r="D117" s="298"/>
    </row>
    <row r="118" spans="1:4" ht="38.25" customHeight="1" x14ac:dyDescent="0.3">
      <c r="A118" s="85">
        <v>2</v>
      </c>
      <c r="B118" s="300" t="s">
        <v>368</v>
      </c>
      <c r="C118" s="300"/>
      <c r="D118" s="300"/>
    </row>
    <row r="119" spans="1:4" x14ac:dyDescent="0.3">
      <c r="A119" s="85">
        <v>3</v>
      </c>
      <c r="B119" s="300" t="s">
        <v>369</v>
      </c>
      <c r="C119" s="300"/>
      <c r="D119" s="300"/>
    </row>
    <row r="120" spans="1:4" ht="75" customHeight="1" x14ac:dyDescent="0.3">
      <c r="A120" s="85">
        <v>4</v>
      </c>
      <c r="B120" s="301" t="s">
        <v>450</v>
      </c>
      <c r="C120" s="301"/>
      <c r="D120" s="301"/>
    </row>
    <row r="121" spans="1:4" ht="57.75" customHeight="1" x14ac:dyDescent="0.3">
      <c r="A121" s="85">
        <v>5</v>
      </c>
      <c r="B121" s="301" t="s">
        <v>370</v>
      </c>
      <c r="C121" s="301"/>
      <c r="D121" s="301"/>
    </row>
    <row r="122" spans="1:4" ht="21" customHeight="1" x14ac:dyDescent="0.3">
      <c r="A122" s="85">
        <v>6</v>
      </c>
      <c r="B122" s="300" t="s">
        <v>371</v>
      </c>
      <c r="C122" s="300"/>
      <c r="D122" s="300"/>
    </row>
    <row r="123" spans="1:4" ht="57.75" customHeight="1" x14ac:dyDescent="0.3">
      <c r="A123" s="85">
        <v>7</v>
      </c>
      <c r="B123" s="300" t="s">
        <v>372</v>
      </c>
      <c r="C123" s="300"/>
      <c r="D123" s="300"/>
    </row>
    <row r="124" spans="1:4" ht="19.5" customHeight="1" x14ac:dyDescent="0.3">
      <c r="A124" s="85">
        <v>8</v>
      </c>
      <c r="B124" s="300" t="s">
        <v>373</v>
      </c>
      <c r="C124" s="300"/>
      <c r="D124" s="300"/>
    </row>
    <row r="125" spans="1:4" x14ac:dyDescent="0.3">
      <c r="A125" s="85">
        <v>9</v>
      </c>
      <c r="B125" s="300" t="s">
        <v>374</v>
      </c>
      <c r="C125" s="300"/>
      <c r="D125" s="300"/>
    </row>
    <row r="127" spans="1:4" x14ac:dyDescent="0.3">
      <c r="B127" s="64" t="s">
        <v>375</v>
      </c>
    </row>
    <row r="128" spans="1:4" ht="40.5" customHeight="1" x14ac:dyDescent="0.3">
      <c r="A128" s="85">
        <v>1</v>
      </c>
      <c r="B128" s="300" t="s">
        <v>376</v>
      </c>
      <c r="C128" s="300"/>
      <c r="D128" s="300"/>
    </row>
    <row r="129" spans="1:4" ht="57" customHeight="1" x14ac:dyDescent="0.3">
      <c r="A129" s="85">
        <v>2</v>
      </c>
      <c r="B129" s="300" t="s">
        <v>377</v>
      </c>
      <c r="C129" s="300"/>
      <c r="D129" s="300"/>
    </row>
    <row r="130" spans="1:4" ht="39.75" customHeight="1" x14ac:dyDescent="0.3">
      <c r="A130" s="85">
        <v>3</v>
      </c>
      <c r="B130" s="300" t="s">
        <v>378</v>
      </c>
      <c r="C130" s="300"/>
      <c r="D130" s="300"/>
    </row>
    <row r="131" spans="1:4" x14ac:dyDescent="0.3">
      <c r="A131" s="85">
        <v>4</v>
      </c>
      <c r="B131" s="300" t="s">
        <v>379</v>
      </c>
      <c r="C131" s="300"/>
      <c r="D131" s="300"/>
    </row>
    <row r="132" spans="1:4" x14ac:dyDescent="0.3">
      <c r="A132" s="85">
        <v>5</v>
      </c>
      <c r="B132" s="300" t="s">
        <v>380</v>
      </c>
      <c r="C132" s="300"/>
      <c r="D132" s="300"/>
    </row>
    <row r="133" spans="1:4" x14ac:dyDescent="0.3">
      <c r="A133" s="85">
        <v>6</v>
      </c>
      <c r="B133" s="300" t="s">
        <v>381</v>
      </c>
      <c r="C133" s="300"/>
      <c r="D133" s="300"/>
    </row>
    <row r="134" spans="1:4" ht="39.75" customHeight="1" x14ac:dyDescent="0.3">
      <c r="A134" s="85">
        <v>7</v>
      </c>
      <c r="B134" s="300" t="s">
        <v>382</v>
      </c>
      <c r="C134" s="300"/>
      <c r="D134" s="300"/>
    </row>
    <row r="135" spans="1:4" ht="38.25" customHeight="1" x14ac:dyDescent="0.3">
      <c r="A135" s="85">
        <v>8</v>
      </c>
      <c r="B135" s="300" t="s">
        <v>383</v>
      </c>
      <c r="C135" s="300"/>
      <c r="D135" s="300"/>
    </row>
    <row r="137" spans="1:4" x14ac:dyDescent="0.3">
      <c r="B137" s="64" t="s">
        <v>384</v>
      </c>
    </row>
    <row r="138" spans="1:4" ht="78" customHeight="1" x14ac:dyDescent="0.3">
      <c r="A138" s="85">
        <v>1</v>
      </c>
      <c r="B138" s="298" t="s">
        <v>385</v>
      </c>
      <c r="C138" s="298"/>
      <c r="D138" s="298"/>
    </row>
    <row r="139" spans="1:4" x14ac:dyDescent="0.3">
      <c r="A139" s="85">
        <v>2</v>
      </c>
      <c r="B139" s="298" t="s">
        <v>386</v>
      </c>
      <c r="C139" s="298"/>
      <c r="D139" s="298"/>
    </row>
    <row r="140" spans="1:4" x14ac:dyDescent="0.3">
      <c r="B140" s="9"/>
      <c r="C140" s="9"/>
      <c r="D140" s="9"/>
    </row>
    <row r="141" spans="1:4" x14ac:dyDescent="0.3">
      <c r="B141" s="245" t="s">
        <v>387</v>
      </c>
      <c r="C141" s="9"/>
      <c r="D141" s="9"/>
    </row>
    <row r="142" spans="1:4" ht="37.5" customHeight="1" x14ac:dyDescent="0.3">
      <c r="A142" s="85">
        <v>1</v>
      </c>
      <c r="B142" s="298" t="s">
        <v>388</v>
      </c>
      <c r="C142" s="298"/>
      <c r="D142" s="298"/>
    </row>
    <row r="143" spans="1:4" ht="56.25" customHeight="1" x14ac:dyDescent="0.3">
      <c r="A143" s="85">
        <v>2</v>
      </c>
      <c r="B143" s="298" t="s">
        <v>408</v>
      </c>
      <c r="C143" s="298"/>
      <c r="D143" s="298"/>
    </row>
    <row r="144" spans="1:4" ht="99" customHeight="1" x14ac:dyDescent="0.3">
      <c r="A144" s="85">
        <v>3</v>
      </c>
      <c r="B144" s="298" t="s">
        <v>389</v>
      </c>
      <c r="C144" s="298"/>
      <c r="D144" s="298"/>
    </row>
    <row r="145" spans="1:7" ht="57.75" customHeight="1" x14ac:dyDescent="0.3">
      <c r="A145" s="85">
        <v>4</v>
      </c>
      <c r="B145" s="298" t="s">
        <v>390</v>
      </c>
      <c r="C145" s="298"/>
      <c r="D145" s="298"/>
    </row>
    <row r="146" spans="1:7" ht="45.75" customHeight="1" x14ac:dyDescent="0.3">
      <c r="A146" s="85">
        <v>5</v>
      </c>
      <c r="B146" s="298" t="s">
        <v>409</v>
      </c>
      <c r="C146" s="298"/>
      <c r="D146" s="298"/>
      <c r="E146" s="299"/>
      <c r="F146" s="299"/>
      <c r="G146" s="299"/>
    </row>
    <row r="147" spans="1:7" x14ac:dyDescent="0.3">
      <c r="B147" s="246"/>
      <c r="C147" s="246"/>
      <c r="D147" s="246"/>
    </row>
    <row r="148" spans="1:7" x14ac:dyDescent="0.3">
      <c r="B148" s="247" t="s">
        <v>391</v>
      </c>
      <c r="C148" s="246"/>
      <c r="D148" s="246"/>
    </row>
    <row r="149" spans="1:7" ht="40.5" customHeight="1" x14ac:dyDescent="0.3">
      <c r="A149" s="85">
        <v>1</v>
      </c>
      <c r="B149" s="298" t="s">
        <v>392</v>
      </c>
      <c r="C149" s="298"/>
      <c r="D149" s="298"/>
    </row>
    <row r="150" spans="1:7" ht="78" customHeight="1" x14ac:dyDescent="0.3">
      <c r="A150" s="85">
        <v>2</v>
      </c>
      <c r="B150" s="298" t="s">
        <v>393</v>
      </c>
      <c r="C150" s="298"/>
      <c r="D150" s="298"/>
    </row>
    <row r="151" spans="1:7" ht="42" customHeight="1" x14ac:dyDescent="0.3">
      <c r="A151" s="85">
        <v>3</v>
      </c>
      <c r="B151" s="298" t="s">
        <v>394</v>
      </c>
      <c r="C151" s="298"/>
      <c r="D151" s="298"/>
    </row>
    <row r="152" spans="1:7" ht="39" customHeight="1" x14ac:dyDescent="0.3">
      <c r="A152" s="85">
        <v>4</v>
      </c>
      <c r="B152" s="298" t="s">
        <v>395</v>
      </c>
      <c r="C152" s="298"/>
      <c r="D152" s="298"/>
    </row>
    <row r="153" spans="1:7" ht="40.5" customHeight="1" x14ac:dyDescent="0.3">
      <c r="A153" s="85">
        <v>5</v>
      </c>
      <c r="B153" s="298" t="s">
        <v>396</v>
      </c>
      <c r="C153" s="298"/>
      <c r="D153" s="298"/>
    </row>
    <row r="154" spans="1:7" ht="24" customHeight="1" x14ac:dyDescent="0.3">
      <c r="A154" s="85">
        <v>6</v>
      </c>
      <c r="B154" s="298" t="s">
        <v>410</v>
      </c>
      <c r="C154" s="298"/>
      <c r="D154" s="298"/>
      <c r="E154" s="299"/>
      <c r="F154" s="299"/>
      <c r="G154" s="299"/>
    </row>
    <row r="155" spans="1:7" ht="79.5" customHeight="1" x14ac:dyDescent="0.3">
      <c r="A155" s="85">
        <v>7</v>
      </c>
      <c r="B155" s="298" t="s">
        <v>397</v>
      </c>
      <c r="C155" s="298"/>
      <c r="D155" s="298"/>
    </row>
    <row r="156" spans="1:7" x14ac:dyDescent="0.3">
      <c r="B156" s="246"/>
      <c r="C156" s="246"/>
      <c r="D156" s="246"/>
    </row>
    <row r="157" spans="1:7" x14ac:dyDescent="0.3">
      <c r="B157" s="247" t="s">
        <v>398</v>
      </c>
      <c r="C157" s="246"/>
      <c r="D157" s="246"/>
    </row>
    <row r="158" spans="1:7" ht="57.75" customHeight="1" x14ac:dyDescent="0.3">
      <c r="A158" s="85">
        <v>1</v>
      </c>
      <c r="B158" s="298" t="s">
        <v>399</v>
      </c>
      <c r="C158" s="298"/>
      <c r="D158" s="298"/>
    </row>
    <row r="159" spans="1:7" ht="39.75" customHeight="1" x14ac:dyDescent="0.3">
      <c r="A159" s="85">
        <v>2</v>
      </c>
      <c r="B159" s="298" t="s">
        <v>400</v>
      </c>
      <c r="C159" s="298"/>
      <c r="D159" s="298"/>
    </row>
    <row r="160" spans="1:7" ht="40.5" customHeight="1" x14ac:dyDescent="0.3">
      <c r="A160" s="85">
        <v>3</v>
      </c>
      <c r="B160" s="298" t="s">
        <v>401</v>
      </c>
      <c r="C160" s="298"/>
      <c r="D160" s="298"/>
    </row>
    <row r="161" spans="1:7" ht="39" customHeight="1" x14ac:dyDescent="0.3">
      <c r="A161" s="85">
        <v>4</v>
      </c>
      <c r="B161" s="298" t="s">
        <v>402</v>
      </c>
      <c r="C161" s="298"/>
      <c r="D161" s="298"/>
    </row>
    <row r="162" spans="1:7" x14ac:dyDescent="0.3">
      <c r="B162" s="246"/>
      <c r="C162" s="246"/>
      <c r="D162" s="246"/>
    </row>
    <row r="163" spans="1:7" x14ac:dyDescent="0.3">
      <c r="B163" s="247" t="s">
        <v>403</v>
      </c>
      <c r="C163" s="246"/>
      <c r="D163" s="246"/>
    </row>
    <row r="164" spans="1:7" ht="39" customHeight="1" x14ac:dyDescent="0.3">
      <c r="A164" s="85">
        <v>1</v>
      </c>
      <c r="B164" s="298" t="s">
        <v>404</v>
      </c>
      <c r="C164" s="298"/>
      <c r="D164" s="298"/>
    </row>
    <row r="165" spans="1:7" ht="19.5" customHeight="1" x14ac:dyDescent="0.3">
      <c r="A165" s="85">
        <v>2</v>
      </c>
      <c r="B165" s="298" t="s">
        <v>405</v>
      </c>
      <c r="C165" s="298"/>
      <c r="D165" s="298"/>
    </row>
    <row r="166" spans="1:7" ht="78" customHeight="1" x14ac:dyDescent="0.3">
      <c r="A166" s="85">
        <v>3</v>
      </c>
      <c r="B166" s="298" t="s">
        <v>411</v>
      </c>
      <c r="C166" s="298"/>
      <c r="D166" s="298"/>
    </row>
    <row r="167" spans="1:7" ht="57.75" customHeight="1" x14ac:dyDescent="0.3">
      <c r="A167" s="85">
        <v>4</v>
      </c>
      <c r="B167" s="298" t="s">
        <v>406</v>
      </c>
      <c r="C167" s="298"/>
      <c r="D167" s="298"/>
    </row>
    <row r="168" spans="1:7" ht="114.75" customHeight="1" x14ac:dyDescent="0.3">
      <c r="A168" s="85">
        <v>5</v>
      </c>
      <c r="B168" s="298" t="s">
        <v>412</v>
      </c>
      <c r="C168" s="298"/>
      <c r="D168" s="298"/>
      <c r="E168" s="299"/>
      <c r="F168" s="299"/>
      <c r="G168" s="299"/>
    </row>
  </sheetData>
  <mergeCells count="48">
    <mergeCell ref="B117:D117"/>
    <mergeCell ref="B38:D39"/>
    <mergeCell ref="B55:D62"/>
    <mergeCell ref="B82:D82"/>
    <mergeCell ref="B89:D89"/>
    <mergeCell ref="B102:D102"/>
    <mergeCell ref="B131:D131"/>
    <mergeCell ref="B118:D118"/>
    <mergeCell ref="B119:D119"/>
    <mergeCell ref="B120:D120"/>
    <mergeCell ref="B121:D121"/>
    <mergeCell ref="B122:D122"/>
    <mergeCell ref="B123:D123"/>
    <mergeCell ref="B124:D124"/>
    <mergeCell ref="B125:D125"/>
    <mergeCell ref="B128:D128"/>
    <mergeCell ref="B129:D129"/>
    <mergeCell ref="B130:D130"/>
    <mergeCell ref="B142:D142"/>
    <mergeCell ref="B143:D143"/>
    <mergeCell ref="B132:D132"/>
    <mergeCell ref="B133:D133"/>
    <mergeCell ref="B134:D134"/>
    <mergeCell ref="B135:D135"/>
    <mergeCell ref="B138:D138"/>
    <mergeCell ref="B139:D139"/>
    <mergeCell ref="E154:G154"/>
    <mergeCell ref="B144:D144"/>
    <mergeCell ref="B145:D145"/>
    <mergeCell ref="B146:D146"/>
    <mergeCell ref="E146:G146"/>
    <mergeCell ref="B149:D149"/>
    <mergeCell ref="B150:D150"/>
    <mergeCell ref="B164:D164"/>
    <mergeCell ref="B151:D151"/>
    <mergeCell ref="B152:D152"/>
    <mergeCell ref="B153:D153"/>
    <mergeCell ref="B154:D154"/>
    <mergeCell ref="B155:D155"/>
    <mergeCell ref="B158:D158"/>
    <mergeCell ref="B159:D159"/>
    <mergeCell ref="B160:D160"/>
    <mergeCell ref="B161:D161"/>
    <mergeCell ref="B165:D165"/>
    <mergeCell ref="B166:D166"/>
    <mergeCell ref="B167:D167"/>
    <mergeCell ref="B168:D168"/>
    <mergeCell ref="E168:G168"/>
  </mergeCells>
  <hyperlinks>
    <hyperlink ref="C19" r:id="rId1" xr:uid="{020BC1FF-E322-46E1-AE3E-B1E590D44550}"/>
    <hyperlink ref="C17" r:id="rId2" xr:uid="{DA19E864-ADEF-4803-81AF-26A5AA1CB177}"/>
    <hyperlink ref="C21" r:id="rId3" xr:uid="{658C410D-0CF6-4D8E-94AB-0DD17C6BAD72}"/>
    <hyperlink ref="C27" r:id="rId4" xr:uid="{5245BF08-3EC3-4F5B-A72E-29EBFC81C0DC}"/>
    <hyperlink ref="C32" r:id="rId5" xr:uid="{730B7AF2-888F-4F24-BB26-E3BC9B84580C}"/>
  </hyperlinks>
  <pageMargins left="0.7" right="0.7" top="0.75" bottom="0.75" header="0.3" footer="0.3"/>
  <pageSetup paperSize="9" scale="57" fitToHeight="5" orientation="portrait" horizontalDpi="300" verticalDpi="300" r:id="rId6"/>
  <rowBreaks count="4" manualBreakCount="4">
    <brk id="45" max="16383" man="1"/>
    <brk id="75" max="16383" man="1"/>
    <brk id="110" max="16383" man="1"/>
    <brk id="125" max="16383" man="1"/>
  </rowBreaks>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0869d697-d7a0-421f-82a6-500df68e89a2</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F23227-BC30-479D-A50B-BFEB825D1C19}">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39BE0B2F-CC64-4EAB-9125-D3151B17B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49D889-9360-492C-856C-0A62489F1C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Ruimtestaat</vt:lpstr>
      <vt:lpstr>Glasstaat</vt:lpstr>
      <vt:lpstr>Werkprogramma</vt:lpstr>
      <vt:lpstr>Kostenoverzicht</vt:lpstr>
      <vt:lpstr>Personeelsovername</vt:lpstr>
      <vt:lpstr>Contactgegevens leverancier</vt:lpstr>
      <vt:lpstr>Invulformulier  - monitor</vt:lpstr>
      <vt:lpstr>'Invulformulier  - monitor'!_Hlk44679287</vt:lpstr>
      <vt:lpstr>Glasstaat!Afdrukbereik</vt:lpstr>
      <vt:lpstr>'Invulformulier  - monitor'!Afdrukbereik</vt:lpstr>
      <vt:lpstr>Personeelsovername!Afdrukbereik</vt:lpstr>
      <vt:lpstr>Ruimtestaat!Afdrukbereik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dc:creator>
  <cp:keywords/>
  <dc:description/>
  <cp:lastModifiedBy>Stefanie Beeke | Inkada Inkoop &amp; Advies</cp:lastModifiedBy>
  <cp:revision/>
  <dcterms:created xsi:type="dcterms:W3CDTF">2018-03-30T14:51:13Z</dcterms:created>
  <dcterms:modified xsi:type="dcterms:W3CDTF">2025-02-12T15:34:49Z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16900</vt:r8>
  </property>
  <property fmtid="{D5CDD505-2E9C-101B-9397-08002B2CF9AE}" pid="4" name="MediaServiceImageTags">
    <vt:lpwstr/>
  </property>
  <property fmtid="{D5CDD505-2E9C-101B-9397-08002B2CF9AE}" pid="5" name="_dlc_DocIdItemGuid">
    <vt:lpwstr>963e5b8c-db3b-1982-6057-7ae93af00229</vt:lpwstr>
  </property>
  <property fmtid="{D5CDD505-2E9C-101B-9397-08002B2CF9AE}" pid="6" name="xd_Signature">
    <vt:bool>false</vt:bool>
  </property>
  <property fmtid="{D5CDD505-2E9C-101B-9397-08002B2CF9AE}" pid="7" name="xd_ProgID">
    <vt:lpwstr/>
  </property>
  <property fmtid="{D5CDD505-2E9C-101B-9397-08002B2CF9AE}" pid="8" name="_dlc_DocId">
    <vt:lpwstr>5RV44QD2ZZXX-337674634-10747</vt:lpwstr>
  </property>
  <property fmtid="{D5CDD505-2E9C-101B-9397-08002B2CF9AE}" pid="9" name="_dlc_DocIdUrl">
    <vt:lpwstr>https://adjustconsulting.sharepoint.com/sites/BUDAS/_layouts/15/DocIdRedir.aspx?ID=5RV44QD2ZZXX-337674634-10747, 5RV44QD2ZZXX-337674634-10747</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MigrationWizId">
    <vt:lpwstr>0869d697-d7a0-421f-82a6-500df68e89a2</vt:lpwstr>
  </property>
  <property fmtid="{D5CDD505-2E9C-101B-9397-08002B2CF9AE}" pid="14" name="TriggerFlowInfo">
    <vt:lpwstr/>
  </property>
</Properties>
</file>