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Arlanta/Schoonmaak 2024/3. Leidraad/"/>
    </mc:Choice>
  </mc:AlternateContent>
  <xr:revisionPtr revIDLastSave="8" documentId="8_{D9C82C79-0CCF-49E0-8634-82467F5DC52C}" xr6:coauthVersionLast="47" xr6:coauthVersionMax="47" xr10:uidLastSave="{B2BDE543-0647-46E8-8F0E-D49C4D4D3B90}"/>
  <bookViews>
    <workbookView xWindow="-120" yWindow="-120" windowWidth="29040" windowHeight="15720" activeTab="2" xr2:uid="{00000000-000D-0000-FFFF-FFFF00000000}"/>
  </bookViews>
  <sheets>
    <sheet name="Ruimtestaat" sheetId="2" r:id="rId1"/>
    <sheet name="Glasstaat" sheetId="3" r:id="rId2"/>
    <sheet name="Werkprogramma" sheetId="1" r:id="rId3"/>
    <sheet name="Kostenoverzicht" sheetId="4" r:id="rId4"/>
  </sheets>
  <definedNames>
    <definedName name="_xlnm.Print_Area" localSheetId="1">Glasstaat!$A$1:$Q$31</definedName>
    <definedName name="_xlnm.Print_Area" localSheetId="0">Ruimtestaat!$A$1:$K$44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0" i="2" l="1"/>
  <c r="Y20" i="2" s="1"/>
  <c r="O20" i="2"/>
  <c r="P20" i="2"/>
  <c r="R20" i="2" s="1"/>
  <c r="Q20" i="2"/>
  <c r="M17" i="3" l="1"/>
  <c r="N17" i="3" s="1"/>
  <c r="I17" i="3"/>
  <c r="I16" i="3"/>
  <c r="B1" i="3"/>
  <c r="O12" i="2"/>
  <c r="O13" i="2"/>
  <c r="O14" i="2"/>
  <c r="O15" i="2"/>
  <c r="O16" i="2"/>
  <c r="O17" i="2"/>
  <c r="O18" i="2"/>
  <c r="O19" i="2"/>
  <c r="O21" i="2"/>
  <c r="O22" i="2"/>
  <c r="O23" i="2"/>
  <c r="O24" i="2"/>
  <c r="O25" i="2"/>
  <c r="O26" i="2"/>
  <c r="O27" i="2"/>
  <c r="O28" i="2"/>
  <c r="O29" i="2"/>
  <c r="O30" i="2"/>
  <c r="O31" i="2"/>
  <c r="O11" i="2"/>
  <c r="I74" i="1"/>
  <c r="I73" i="1"/>
  <c r="I72" i="1"/>
  <c r="B72" i="1"/>
  <c r="C24" i="4"/>
  <c r="C23" i="4"/>
  <c r="C22" i="4"/>
  <c r="D24" i="4"/>
  <c r="D23" i="4"/>
  <c r="D22" i="4"/>
  <c r="F26" i="4"/>
  <c r="E26" i="4"/>
  <c r="D26" i="4" l="1"/>
  <c r="C26" i="4"/>
  <c r="X12" i="2" l="1"/>
  <c r="X13" i="2"/>
  <c r="X14" i="2"/>
  <c r="X15" i="2"/>
  <c r="X16" i="2"/>
  <c r="X17" i="2"/>
  <c r="X18" i="2"/>
  <c r="X19" i="2"/>
  <c r="X21" i="2"/>
  <c r="X22" i="2"/>
  <c r="X23" i="2"/>
  <c r="X24" i="2"/>
  <c r="X25" i="2"/>
  <c r="X26" i="2"/>
  <c r="X27" i="2"/>
  <c r="X28" i="2"/>
  <c r="X29" i="2"/>
  <c r="X30" i="2"/>
  <c r="X31" i="2"/>
  <c r="X11" i="2"/>
  <c r="Y11" i="2" s="1"/>
  <c r="F72" i="1"/>
  <c r="F73" i="1"/>
  <c r="F74" i="1"/>
  <c r="G73" i="1"/>
  <c r="H73" i="1"/>
  <c r="G74" i="1"/>
  <c r="H74" i="1"/>
  <c r="H72" i="1"/>
  <c r="G72" i="1"/>
  <c r="B73" i="1"/>
  <c r="C73" i="1"/>
  <c r="D73" i="1"/>
  <c r="E73" i="1"/>
  <c r="B74" i="1"/>
  <c r="C74" i="1"/>
  <c r="D74" i="1"/>
  <c r="E74" i="1"/>
  <c r="C72" i="1"/>
  <c r="D72" i="1"/>
  <c r="E72" i="1"/>
  <c r="C6" i="4" l="1"/>
  <c r="C5" i="4"/>
  <c r="C4" i="4"/>
  <c r="I18" i="3" l="1"/>
  <c r="L18" i="3" l="1"/>
  <c r="K18" i="3"/>
  <c r="E8" i="4" l="1"/>
  <c r="Y14" i="2"/>
  <c r="Y15" i="2"/>
  <c r="Y18" i="2"/>
  <c r="Y19" i="2"/>
  <c r="Y22" i="2"/>
  <c r="Y23" i="2"/>
  <c r="Y26" i="2"/>
  <c r="Y29" i="2"/>
  <c r="Y30" i="2"/>
  <c r="P11" i="2"/>
  <c r="S11" i="2" s="1"/>
  <c r="Y12" i="2"/>
  <c r="Y13" i="2"/>
  <c r="Y16" i="2"/>
  <c r="Y17" i="2"/>
  <c r="Y21" i="2"/>
  <c r="Y24" i="2"/>
  <c r="Y25" i="2"/>
  <c r="Y27" i="2"/>
  <c r="Y28" i="2"/>
  <c r="Y31" i="2"/>
  <c r="H32" i="2"/>
  <c r="Q11" i="2"/>
  <c r="P12" i="2"/>
  <c r="S12" i="2" s="1"/>
  <c r="Q12" i="2"/>
  <c r="M18" i="3"/>
  <c r="N18" i="3" s="1"/>
  <c r="D8" i="3"/>
  <c r="D6" i="3"/>
  <c r="D5" i="3"/>
  <c r="D4" i="3"/>
  <c r="M16" i="3"/>
  <c r="N16" i="3" s="1"/>
  <c r="M15" i="3"/>
  <c r="N15" i="3" s="1"/>
  <c r="P13" i="2"/>
  <c r="S13" i="2" s="1"/>
  <c r="P14" i="2"/>
  <c r="S14" i="2" s="1"/>
  <c r="P15" i="2"/>
  <c r="S15" i="2" s="1"/>
  <c r="P16" i="2"/>
  <c r="S16" i="2" s="1"/>
  <c r="P17" i="2"/>
  <c r="S17" i="2" s="1"/>
  <c r="P18" i="2"/>
  <c r="S18" i="2" s="1"/>
  <c r="P19" i="2"/>
  <c r="S19" i="2" s="1"/>
  <c r="P21" i="2"/>
  <c r="S21" i="2" s="1"/>
  <c r="P22" i="2"/>
  <c r="S22" i="2" s="1"/>
  <c r="P23" i="2"/>
  <c r="S23" i="2" s="1"/>
  <c r="P24" i="2"/>
  <c r="S24" i="2" s="1"/>
  <c r="P25" i="2"/>
  <c r="S25" i="2" s="1"/>
  <c r="P26" i="2"/>
  <c r="S26" i="2" s="1"/>
  <c r="P27" i="2"/>
  <c r="S27" i="2" s="1"/>
  <c r="P28" i="2"/>
  <c r="S28" i="2" s="1"/>
  <c r="P29" i="2"/>
  <c r="S29" i="2" s="1"/>
  <c r="P30" i="2"/>
  <c r="S30" i="2" s="1"/>
  <c r="P31" i="2"/>
  <c r="S31" i="2" s="1"/>
  <c r="Q13" i="2"/>
  <c r="Q14" i="2"/>
  <c r="Q15" i="2"/>
  <c r="Q16" i="2"/>
  <c r="Q17" i="2"/>
  <c r="Q18" i="2"/>
  <c r="Q19" i="2"/>
  <c r="Q21" i="2"/>
  <c r="Q22" i="2"/>
  <c r="Q23" i="2"/>
  <c r="Q24" i="2"/>
  <c r="Q25" i="2"/>
  <c r="Q26" i="2"/>
  <c r="Q27" i="2"/>
  <c r="Q28" i="2"/>
  <c r="Q29" i="2"/>
  <c r="Q30" i="2"/>
  <c r="Q31" i="2"/>
  <c r="L20" i="3"/>
  <c r="K20" i="3"/>
  <c r="V33" i="2" l="1"/>
  <c r="E14" i="4" s="1"/>
  <c r="F14" i="4" s="1"/>
  <c r="S33" i="2"/>
  <c r="R21" i="2"/>
  <c r="T21" i="2" s="1"/>
  <c r="R13" i="2"/>
  <c r="T13" i="2" s="1"/>
  <c r="R17" i="2"/>
  <c r="T17" i="2" s="1"/>
  <c r="R14" i="2"/>
  <c r="T14" i="2" s="1"/>
  <c r="R19" i="2"/>
  <c r="T19" i="2" s="1"/>
  <c r="R26" i="2"/>
  <c r="T26" i="2" s="1"/>
  <c r="R25" i="2"/>
  <c r="T25" i="2" s="1"/>
  <c r="R30" i="2"/>
  <c r="T30" i="2" s="1"/>
  <c r="R23" i="2"/>
  <c r="T23" i="2" s="1"/>
  <c r="R18" i="2"/>
  <c r="T18" i="2" s="1"/>
  <c r="R29" i="2"/>
  <c r="T29" i="2" s="1"/>
  <c r="R22" i="2"/>
  <c r="T22" i="2" s="1"/>
  <c r="R28" i="2"/>
  <c r="T28" i="2" s="1"/>
  <c r="M20" i="3"/>
  <c r="R31" i="2"/>
  <c r="T31" i="2" s="1"/>
  <c r="R27" i="2"/>
  <c r="T27" i="2" s="1"/>
  <c r="R24" i="2"/>
  <c r="T24" i="2" s="1"/>
  <c r="R16" i="2"/>
  <c r="T16" i="2" s="1"/>
  <c r="N20" i="3"/>
  <c r="E13" i="4" s="1"/>
  <c r="R15" i="2"/>
  <c r="T15" i="2" s="1"/>
  <c r="R12" i="2"/>
  <c r="T12" i="2" s="1"/>
  <c r="R11" i="2"/>
  <c r="T11" i="2" l="1"/>
  <c r="T33" i="2" s="1"/>
  <c r="O33" i="2" s="1"/>
  <c r="M33" i="2"/>
  <c r="E12" i="4" s="1"/>
  <c r="F13" i="4"/>
  <c r="E16" i="4" l="1"/>
  <c r="F12" i="4"/>
  <c r="F16" i="4" s="1"/>
</calcChain>
</file>

<file path=xl/sharedStrings.xml><?xml version="1.0" encoding="utf-8"?>
<sst xmlns="http://schemas.openxmlformats.org/spreadsheetml/2006/main" count="432" uniqueCount="284">
  <si>
    <t>Ruimtestaat</t>
  </si>
  <si>
    <t>Onderwijsinstelling:</t>
  </si>
  <si>
    <t>Adres:</t>
  </si>
  <si>
    <t>Plaats:</t>
  </si>
  <si>
    <t>Aantal locaties:</t>
  </si>
  <si>
    <t>Werkprogramma</t>
  </si>
  <si>
    <t>Vloeronderhoud</t>
  </si>
  <si>
    <t>Nr.</t>
  </si>
  <si>
    <t>Locatie</t>
  </si>
  <si>
    <t>Verdieping</t>
  </si>
  <si>
    <t>R. nr.</t>
  </si>
  <si>
    <t>Ruimtesoort</t>
  </si>
  <si>
    <t>VSR cat.</t>
  </si>
  <si>
    <t>Opp.</t>
  </si>
  <si>
    <t>Vloersoort</t>
  </si>
  <si>
    <t>Opmerking</t>
  </si>
  <si>
    <t xml:space="preserve">Werkprogramma (selecteer)   </t>
  </si>
  <si>
    <t>Categorie</t>
  </si>
  <si>
    <t>Prestatie</t>
  </si>
  <si>
    <t>Freq.</t>
  </si>
  <si>
    <t>Tarief</t>
  </si>
  <si>
    <t>Tarief per jaar</t>
  </si>
  <si>
    <t>m2/jaar</t>
  </si>
  <si>
    <t>uren/jaar</t>
  </si>
  <si>
    <t>Type onderhoud (selecteer)</t>
  </si>
  <si>
    <t xml:space="preserve">Freq. </t>
  </si>
  <si>
    <t>entree 5 * per week</t>
  </si>
  <si>
    <t>Schrobben harde vloeren excl. uit- en inruimen</t>
  </si>
  <si>
    <t>gangen, hallen en liften 5 * per week</t>
  </si>
  <si>
    <t>toiletten  onderbouw 5 * per week</t>
  </si>
  <si>
    <t>leslokalen 5 * per week</t>
  </si>
  <si>
    <t>kantoren / leerkrachtruimte 5 * per week</t>
  </si>
  <si>
    <t>TOTAAL</t>
  </si>
  <si>
    <t>Totaal werkprogramma</t>
  </si>
  <si>
    <t>Gemiddelde prestatienorm per jaar</t>
  </si>
  <si>
    <t>Totaal vloer</t>
  </si>
  <si>
    <t>Algemene opmerkingen</t>
  </si>
  <si>
    <t xml:space="preserve">Indien in een ruimte een wastafel en/of keukenblok aanwezig is, dient deze in dezelfde schoonmaakfrequentie van de ruimte meegenomen te worden, </t>
  </si>
  <si>
    <t>inclusief aanvullen sanitaire voorzieningen.</t>
  </si>
  <si>
    <t>Specialistisch vloeronderhoud en glasbewassing kan pas gefactureerd worden na uitvoering en oplevering aan de Opdrachtgever.</t>
  </si>
  <si>
    <t>Glasstaat</t>
  </si>
  <si>
    <t>Inventarisatie gegevens te wassen glas</t>
  </si>
  <si>
    <t>Soort glas</t>
  </si>
  <si>
    <t>Afmeting</t>
  </si>
  <si>
    <t>Aantal</t>
  </si>
  <si>
    <t>Totaal m2 (per beurt)</t>
  </si>
  <si>
    <t>Specifieke opmerkingen</t>
  </si>
  <si>
    <t>per jaar</t>
  </si>
  <si>
    <t>H</t>
  </si>
  <si>
    <t>B</t>
  </si>
  <si>
    <t>BI / E.Z.</t>
  </si>
  <si>
    <t>BU / E.Z.</t>
  </si>
  <si>
    <t>Totaal M2</t>
  </si>
  <si>
    <t>Totaal M2 per jaar</t>
  </si>
  <si>
    <t>(BI / E.Z. = Binnenzijde/enkelzijdig en BI / E.Z. = Buitenzijde/enkelzijdig)</t>
  </si>
  <si>
    <t>Totaal:</t>
  </si>
  <si>
    <t>Alle glas is gemeten inclusief de kozijnen, kozijnen dienen tijdens het wassen meegenomen worden.</t>
  </si>
  <si>
    <t>EVENTUELE BIJZONDERHEDEN: glas in lood, roedes bij glaswerk</t>
  </si>
  <si>
    <t>Ruimesoort</t>
  </si>
  <si>
    <t>entree 4 * per week</t>
  </si>
  <si>
    <t>entree 3 * per week</t>
  </si>
  <si>
    <t>entree 2 * per week</t>
  </si>
  <si>
    <t>entree 1 * per week</t>
  </si>
  <si>
    <t>gangen, hallen en liften 4 * per week</t>
  </si>
  <si>
    <t>gangen, hallen en liften 3 * per week</t>
  </si>
  <si>
    <t>gangen, hallen en liften 2 * per week</t>
  </si>
  <si>
    <t>gangen, hallen en liften 1 * per week</t>
  </si>
  <si>
    <t>trappen 5 * per week</t>
  </si>
  <si>
    <t>trappen 4 * per week</t>
  </si>
  <si>
    <t>trappen 3 * per week</t>
  </si>
  <si>
    <t>trappen 2 * per week</t>
  </si>
  <si>
    <t>trappen 1 * per week</t>
  </si>
  <si>
    <t>kleuterlokalen 5 * per week</t>
  </si>
  <si>
    <t>kleuterlokalen 4 * per week</t>
  </si>
  <si>
    <t>kleuterlokalen 3 * per week</t>
  </si>
  <si>
    <t>kleuterlokalen 2 * per week</t>
  </si>
  <si>
    <t>kleuterlokalen 1 * per week</t>
  </si>
  <si>
    <t>peuterspeelzaal 5 * per week</t>
  </si>
  <si>
    <t>peuterspeelzaal 4 * per week</t>
  </si>
  <si>
    <t>peuterspeelzaal 3 * per week</t>
  </si>
  <si>
    <t>peuterspeelzaal 2 * per week</t>
  </si>
  <si>
    <t>peuterspeelzaal 1 * per week</t>
  </si>
  <si>
    <t>leslokalen 4 * per week</t>
  </si>
  <si>
    <t>leslokalen 3 * per week</t>
  </si>
  <si>
    <t>leslokalen 2 * per week</t>
  </si>
  <si>
    <t>leslokalen 1 * per week</t>
  </si>
  <si>
    <t>speelzaal 5 * per week</t>
  </si>
  <si>
    <t>speelzaal 4 * per week</t>
  </si>
  <si>
    <t>speelzaal 3 * per week</t>
  </si>
  <si>
    <t>speelzaal 2 * per week</t>
  </si>
  <si>
    <t>speelzaal 1 * per week</t>
  </si>
  <si>
    <t>kantoren / leerkrachtruimte 4 * per week</t>
  </si>
  <si>
    <t>kantoren / leerkrachtruimte 3 * per week</t>
  </si>
  <si>
    <t>kantoren / leerkrachtruimte 2 * per week</t>
  </si>
  <si>
    <t>kantoren / leerkrachtruimte 1 * per week</t>
  </si>
  <si>
    <t>toiletten onderbouw 4 * per week</t>
  </si>
  <si>
    <t>toiletten onderbouw 3 * per week</t>
  </si>
  <si>
    <t>toiletten onderbouw 2 * per week</t>
  </si>
  <si>
    <t>toiletten onderbouw 1 * per week</t>
  </si>
  <si>
    <t>toiletten bovenbouw/personeel 5 * per week</t>
  </si>
  <si>
    <t>toiletten bovenbouw/personeel 4 * per week</t>
  </si>
  <si>
    <t>toiletten bovenbouw/personeel 3 * per week</t>
  </si>
  <si>
    <t>toiletten bovenbouw/personeel 2 * per week</t>
  </si>
  <si>
    <t>toiletten bovenbouw/personeel 1 * per week</t>
  </si>
  <si>
    <t>douches 5 * per week</t>
  </si>
  <si>
    <t>sportruimten/gymzalen 5 * per week</t>
  </si>
  <si>
    <t>sportruimten/gymzalen 3 * per week</t>
  </si>
  <si>
    <t>sportruimten/gymzalen 1 * per week</t>
  </si>
  <si>
    <t>kleedruimten 5 * per week</t>
  </si>
  <si>
    <t>kleedruimten 3 * per week</t>
  </si>
  <si>
    <t>kleedruimten 1 * per week</t>
  </si>
  <si>
    <t>aula 5 * per week</t>
  </si>
  <si>
    <t>aula 3 * per week</t>
  </si>
  <si>
    <t>aula 1 * per week</t>
  </si>
  <si>
    <t>keuken / pantry 5 * per week</t>
  </si>
  <si>
    <t>keuken / pantry 3 * per week</t>
  </si>
  <si>
    <t>keuken / pantry 1 * per week</t>
  </si>
  <si>
    <t>berging / archief</t>
  </si>
  <si>
    <t>garderobe 5 * per week</t>
  </si>
  <si>
    <t>garderobe 3 * per week</t>
  </si>
  <si>
    <t>garderobe 1 * per week</t>
  </si>
  <si>
    <t>programma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</si>
  <si>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</si>
  <si>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</si>
  <si>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</si>
  <si>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</si>
  <si>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</si>
  <si>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</si>
  <si>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</si>
  <si>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</si>
  <si>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</si>
  <si>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</si>
  <si>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</si>
  <si>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</si>
  <si>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</si>
  <si>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</si>
  <si>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</si>
  <si>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4a</t>
  </si>
  <si>
    <t>4b</t>
  </si>
  <si>
    <t>4c</t>
  </si>
  <si>
    <t>4d</t>
  </si>
  <si>
    <t>4e</t>
  </si>
  <si>
    <t>5a</t>
  </si>
  <si>
    <t>5b</t>
  </si>
  <si>
    <t>5c</t>
  </si>
  <si>
    <t>5d</t>
  </si>
  <si>
    <t>5e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</si>
  <si>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</si>
  <si>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</si>
  <si>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</si>
  <si>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</si>
  <si>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</si>
  <si>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</si>
  <si>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</si>
  <si>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</si>
  <si>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</si>
  <si>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</si>
  <si>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8a</t>
  </si>
  <si>
    <t>8b</t>
  </si>
  <si>
    <t>8c</t>
  </si>
  <si>
    <t>8d</t>
  </si>
  <si>
    <t>8e</t>
  </si>
  <si>
    <t>10a</t>
  </si>
  <si>
    <t>10b</t>
  </si>
  <si>
    <t>10c</t>
  </si>
  <si>
    <t>11a</t>
  </si>
  <si>
    <t>11b</t>
  </si>
  <si>
    <t>11c</t>
  </si>
  <si>
    <t>12a</t>
  </si>
  <si>
    <t>12b</t>
  </si>
  <si>
    <t>12c</t>
  </si>
  <si>
    <t>13a</t>
  </si>
  <si>
    <t>13b</t>
  </si>
  <si>
    <t>13c</t>
  </si>
  <si>
    <t>15a</t>
  </si>
  <si>
    <t>15b</t>
  </si>
  <si>
    <t>15c</t>
  </si>
  <si>
    <t>activiteit</t>
  </si>
  <si>
    <t>ledigen van papierbakken en prullenbakken en vervangen van afvalzakken</t>
  </si>
  <si>
    <t>afnemen van bovenbladen van tafels en bureau's en lage kasten</t>
  </si>
  <si>
    <t>afnemen van vingertasten van (kast-)deuren</t>
  </si>
  <si>
    <t>bijtippend stofzuigen van tapijtvloeren</t>
  </si>
  <si>
    <t>geheel stofzuigen van tapijtvloeren en inloopmatten</t>
  </si>
  <si>
    <t>stofwissen en vlekken verwijderen van harde vloeren</t>
  </si>
  <si>
    <t>stofwissen en moppen van harde vloeren</t>
  </si>
  <si>
    <t>afnemen van de bovenzijde van radiatoren</t>
  </si>
  <si>
    <t>afnemen van vensterbanken</t>
  </si>
  <si>
    <t>afnemen van randen, richels, contacten enzovoorts</t>
  </si>
  <si>
    <t>wassen van glasdeuren</t>
  </si>
  <si>
    <t>Nat reinigen van spoelbakken en wastafels</t>
  </si>
  <si>
    <t>nat reinigen van aanrecht, schappen, kastdeurtjes en gootsteen</t>
  </si>
  <si>
    <t>afnemen van telefoontoestellen</t>
  </si>
  <si>
    <t>afnemen van zitbanken</t>
  </si>
  <si>
    <t>afnemen van liftwanden en deuren</t>
  </si>
  <si>
    <t>afnemen van kapstokken</t>
  </si>
  <si>
    <t>nat in- en uitwendig reinigen van papierbakken en prullenbakken</t>
  </si>
  <si>
    <t>afnemen van verticale vlakken van bureau's en kasten</t>
  </si>
  <si>
    <t>afnemen van de bovenzijde van hoge kasten</t>
  </si>
  <si>
    <t>afnemen van deuren met omlijsting en sponning</t>
  </si>
  <si>
    <t>afnemen van stoelframes</t>
  </si>
  <si>
    <t>stofzuigen van stoelbekleding</t>
  </si>
  <si>
    <t>geheel reinigen van meubels</t>
  </si>
  <si>
    <t>geheel reinigen van radiatoren</t>
  </si>
  <si>
    <t>ragen van plafonds, buizen en verlichtingsornamenten, ventilatieroosters</t>
  </si>
  <si>
    <t>nat reinigen van toiletpot, urinoir, doucheruimte, wastafel, bad enzovoorts</t>
  </si>
  <si>
    <t>vlekken verwijderen van wanden, spiegels en planchetten</t>
  </si>
  <si>
    <t>moppen van vloeren</t>
  </si>
  <si>
    <t>aanvullen van sanitaire benodigdheden</t>
  </si>
  <si>
    <t>afnemen van papierhouders, zeephouders, handdoekautomaten enzovoorts</t>
  </si>
  <si>
    <t>afnemen van separatieschotten</t>
  </si>
  <si>
    <t>opwrijven van chroom</t>
  </si>
  <si>
    <t>zemen van spiegels en planchetten</t>
  </si>
  <si>
    <t>nat reinigen van stortbakken en valbuizen</t>
  </si>
  <si>
    <t>nat reinigen van tegelwanden</t>
  </si>
  <si>
    <t>schrobben van vloeren</t>
  </si>
  <si>
    <t>afnemen van de bovenzijde van de afzuigkap</t>
  </si>
  <si>
    <t>200 iedere schooldag</t>
  </si>
  <si>
    <t>160: vier keer per schoolweek</t>
  </si>
  <si>
    <t>120: drie keer per schoolweek</t>
  </si>
  <si>
    <t>80: tweemaal per schoolweek</t>
  </si>
  <si>
    <t>40: eenmaal per schoolweek</t>
  </si>
  <si>
    <t>12: twaalf maal per jaar / maandelijks</t>
  </si>
  <si>
    <t>5: vijfmaal per jaar / in alle schoolvakanties</t>
  </si>
  <si>
    <t>4: viermaal per jaar / in alle schoolvakanties m.u.v. de zomervakantie</t>
  </si>
  <si>
    <t>1: eenmaal per jaar / in de zomervakantie</t>
  </si>
  <si>
    <t xml:space="preserve">Leverancier vult de prestatie in vierkante meter per uur in op basis van zijn eigen calculatie en tarieven per uur, per vierkante meter glasbewassing, en eventueel vloeren zoals onderstaand weergeven. </t>
  </si>
  <si>
    <t>Prestatie in vierkante meter per uur</t>
  </si>
  <si>
    <t>Kosten divers vloer (allemaal invullen)</t>
  </si>
  <si>
    <t>Strippen en conserveren incl. uit- en inruimen</t>
  </si>
  <si>
    <t>Strippen en conserveren excl. uit- en inruimen</t>
  </si>
  <si>
    <t>Tapijtreiniging incl. uit- en inruimen</t>
  </si>
  <si>
    <t>Tapijtreiniging excl. uit- en inruimen</t>
  </si>
  <si>
    <t>Schrobben harde vloeren incl. uit- en inruimen</t>
  </si>
  <si>
    <t xml:space="preserve">uurtarief schoonmaak conform huidige CAO </t>
  </si>
  <si>
    <t>uurtarief regie uren op afroep* (indien niet ingevuld hanteren we het tarief uit B67)</t>
  </si>
  <si>
    <t>tarief glasbewassing per vierkante meter enkelzijdig binnen / buiten en separatieglas</t>
  </si>
  <si>
    <t>Regietarieven voor uren op afroep (niet specialistisch)</t>
  </si>
  <si>
    <t>MA</t>
  </si>
  <si>
    <t>DI</t>
  </si>
  <si>
    <t>WO</t>
  </si>
  <si>
    <t>DO</t>
  </si>
  <si>
    <t>VR</t>
  </si>
  <si>
    <t>ZA</t>
  </si>
  <si>
    <t>ZO</t>
  </si>
  <si>
    <t>FE</t>
  </si>
  <si>
    <t>00.00 tot 06.00 uur</t>
  </si>
  <si>
    <t>06.00 tot 21.30 uur</t>
  </si>
  <si>
    <t>21.30 tot 24.00 uur</t>
  </si>
  <si>
    <t xml:space="preserve">* Maximaal 10% hoger dan reguliere uurtarief </t>
  </si>
  <si>
    <t>Kostenoverzicht</t>
  </si>
  <si>
    <t>Calculatie inschrijver</t>
  </si>
  <si>
    <t>Exclusief btw</t>
  </si>
  <si>
    <t>Inclusief btw</t>
  </si>
  <si>
    <t>Werkprogramma obv ruimtestaat</t>
  </si>
  <si>
    <t>Kopier de dikgedrukte getallen naar de lichtblauwe cellen</t>
  </si>
  <si>
    <t>Inschrijfprijs</t>
  </si>
  <si>
    <t>Voorcalculatie</t>
  </si>
  <si>
    <t>Minimale kosten</t>
  </si>
  <si>
    <t>Maximale kosten</t>
  </si>
  <si>
    <t>Totaal</t>
  </si>
  <si>
    <t>Raardereg 8</t>
  </si>
  <si>
    <t>Boarnwert</t>
  </si>
  <si>
    <t>Begane</t>
  </si>
  <si>
    <t>Lokaal</t>
  </si>
  <si>
    <t>Gemeenschap. Ruimte</t>
  </si>
  <si>
    <t>Speellokaal</t>
  </si>
  <si>
    <t>Directiekamer</t>
  </si>
  <si>
    <t>Personeelskamer</t>
  </si>
  <si>
    <t>Personeelstoilet</t>
  </si>
  <si>
    <t>Toilet</t>
  </si>
  <si>
    <t>MIVA Toilet</t>
  </si>
  <si>
    <t>Entree</t>
  </si>
  <si>
    <t>Magazijn</t>
  </si>
  <si>
    <t>Gang</t>
  </si>
  <si>
    <t>Kantoor</t>
  </si>
  <si>
    <t>PVC</t>
  </si>
  <si>
    <t>Tapijt</t>
  </si>
  <si>
    <t>Lino</t>
  </si>
  <si>
    <t>Entree/gang</t>
  </si>
  <si>
    <t>Binnen/buiten</t>
  </si>
  <si>
    <t>Seperatieglas</t>
  </si>
  <si>
    <t>Lichtkoepels</t>
  </si>
  <si>
    <t>V4</t>
  </si>
  <si>
    <t>Bernewird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</si>
</sst>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name val="Open Sans Light"/>
      <family val="2"/>
    </font>
    <font>
      <b/>
      <sz val="9.5"/>
      <name val="Open Sans Light"/>
      <family val="2"/>
    </font>
    <font>
      <sz val="9.5"/>
      <color theme="1"/>
      <name val="Open Sans Light"/>
      <family val="2"/>
    </font>
    <font>
      <b/>
      <sz val="9.5"/>
      <color theme="1"/>
      <name val="Open Sans Light"/>
      <family val="2"/>
    </font>
    <font>
      <i/>
      <sz val="9.5"/>
      <color theme="1"/>
      <name val="Open Sans Light"/>
      <family val="2"/>
    </font>
    <font>
      <sz val="12"/>
      <color theme="1"/>
      <name val="Calibri"/>
      <family val="2"/>
      <scheme val="minor"/>
    </font>
    <font>
      <sz val="11"/>
      <color rgb="FF313131"/>
      <name val="Calibri"/>
      <family val="2"/>
      <scheme val="minor"/>
    </font>
    <font>
      <b/>
      <sz val="11"/>
      <color rgb="FF313131"/>
      <name val="Calibri"/>
      <family val="2"/>
      <scheme val="minor"/>
    </font>
    <font>
      <sz val="8"/>
      <name val="Calibri"/>
      <family val="2"/>
      <scheme val="minor"/>
    </font>
    <font>
      <sz val="9.5"/>
      <color rgb="FFFF0000"/>
      <name val="Open Sans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rgb="FF376BA1"/>
      </left>
      <right/>
      <top style="thick">
        <color rgb="FF376BA1"/>
      </top>
      <bottom/>
      <diagonal/>
    </border>
    <border>
      <left/>
      <right/>
      <top style="thick">
        <color rgb="FF376BA1"/>
      </top>
      <bottom/>
      <diagonal/>
    </border>
    <border>
      <left/>
      <right style="thick">
        <color rgb="FF376BA1"/>
      </right>
      <top style="thick">
        <color rgb="FF376BA1"/>
      </top>
      <bottom/>
      <diagonal/>
    </border>
    <border>
      <left style="thick">
        <color rgb="FF376BA1"/>
      </left>
      <right/>
      <top/>
      <bottom/>
      <diagonal/>
    </border>
    <border>
      <left/>
      <right style="thick">
        <color rgb="FF376BA1"/>
      </right>
      <top/>
      <bottom/>
      <diagonal/>
    </border>
    <border>
      <left style="thick">
        <color rgb="FF376BA1"/>
      </left>
      <right/>
      <top/>
      <bottom style="thick">
        <color rgb="FF376BA1"/>
      </bottom>
      <diagonal/>
    </border>
    <border>
      <left/>
      <right/>
      <top/>
      <bottom style="thick">
        <color rgb="FF376BA1"/>
      </bottom>
      <diagonal/>
    </border>
    <border>
      <left/>
      <right style="thick">
        <color rgb="FF376BA1"/>
      </right>
      <top/>
      <bottom style="thick">
        <color rgb="FF376BA1"/>
      </bottom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 style="medium">
        <color rgb="FF376BA1"/>
      </bottom>
      <diagonal/>
    </border>
    <border>
      <left style="medium">
        <color rgb="FF376BA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376BA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376BA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376BA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376BA1"/>
      </left>
      <right/>
      <top style="medium">
        <color theme="0" tint="-0.14996795556505021"/>
      </top>
      <bottom style="medium">
        <color rgb="FF376BA1"/>
      </bottom>
      <diagonal/>
    </border>
    <border>
      <left/>
      <right/>
      <top style="medium">
        <color theme="0" tint="-0.14996795556505021"/>
      </top>
      <bottom style="medium">
        <color rgb="FF376BA1"/>
      </bottom>
      <diagonal/>
    </border>
    <border>
      <left/>
      <right style="medium">
        <color rgb="FF376BA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rgb="FF376BA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rgb="FF376BA1"/>
      </right>
      <top/>
      <bottom style="medium">
        <color theme="0" tint="-0.14996795556505021"/>
      </bottom>
      <diagonal/>
    </border>
    <border>
      <left style="medium">
        <color rgb="FF376BA1"/>
      </left>
      <right/>
      <top style="medium">
        <color rgb="FF376BA1"/>
      </top>
      <bottom style="medium">
        <color rgb="FF376BA1"/>
      </bottom>
      <diagonal/>
    </border>
    <border>
      <left/>
      <right/>
      <top style="medium">
        <color rgb="FF376BA1"/>
      </top>
      <bottom style="medium">
        <color rgb="FF376BA1"/>
      </bottom>
      <diagonal/>
    </border>
    <border>
      <left/>
      <right style="medium">
        <color rgb="FF376BA1"/>
      </right>
      <top style="medium">
        <color rgb="FF376BA1"/>
      </top>
      <bottom style="medium">
        <color rgb="FF376BA1"/>
      </bottom>
      <diagonal/>
    </border>
    <border>
      <left style="medium">
        <color rgb="FF376BA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376BA1"/>
      </right>
      <top/>
      <bottom style="medium">
        <color theme="0" tint="-0.14996795556505021"/>
      </bottom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/>
      <diagonal/>
    </border>
    <border>
      <left/>
      <right style="thin">
        <color rgb="FF376BA1"/>
      </right>
      <top style="medium">
        <color rgb="FF376BA1"/>
      </top>
      <bottom/>
      <diagonal/>
    </border>
    <border>
      <left style="thin">
        <color rgb="FF376BA1"/>
      </left>
      <right style="medium">
        <color rgb="FF376BA1"/>
      </right>
      <top style="medium">
        <color rgb="FF376BA1"/>
      </top>
      <bottom/>
      <diagonal/>
    </border>
    <border>
      <left/>
      <right style="medium">
        <color rgb="FF31A39B"/>
      </right>
      <top style="medium">
        <color rgb="FF376BA1"/>
      </top>
      <bottom/>
      <diagonal/>
    </border>
    <border>
      <left/>
      <right/>
      <top style="medium">
        <color rgb="FF376BA1"/>
      </top>
      <bottom/>
      <diagonal/>
    </border>
    <border>
      <left style="medium">
        <color rgb="FF376BA1"/>
      </left>
      <right style="medium">
        <color theme="0" tint="-0.1499679555650502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376BA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rgb="FF376BA1"/>
      </left>
      <right style="medium">
        <color theme="0" tint="-0.1499679555650502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theme="0" tint="-0.14996795556505021"/>
      </left>
      <right style="medium">
        <color rgb="FF376BA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theme="0" tint="-0.14996795556505021"/>
      </left>
      <right/>
      <top style="medium">
        <color rgb="FF376BA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376BA1"/>
      </bottom>
      <diagonal/>
    </border>
    <border>
      <left/>
      <right style="medium">
        <color theme="0" tint="-0.14996795556505021"/>
      </right>
      <top style="medium">
        <color rgb="FF376BA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rgb="FF376BA1"/>
      </left>
      <right/>
      <top style="medium">
        <color rgb="FF376BA1"/>
      </top>
      <bottom/>
      <diagonal/>
    </border>
    <border>
      <left style="thin">
        <color rgb="FF376BA1"/>
      </left>
      <right style="thin">
        <color rgb="FF376BA1"/>
      </right>
      <top style="thin">
        <color rgb="FF376BA1"/>
      </top>
      <bottom style="thin">
        <color rgb="FF376BA1"/>
      </bottom>
      <diagonal/>
    </border>
    <border>
      <left style="medium">
        <color rgb="FF31A39B"/>
      </left>
      <right/>
      <top style="medium">
        <color rgb="FF31A39B"/>
      </top>
      <bottom style="thin">
        <color rgb="FF376BA1"/>
      </bottom>
      <diagonal/>
    </border>
    <border>
      <left/>
      <right/>
      <top style="medium">
        <color rgb="FF31A39B"/>
      </top>
      <bottom style="thin">
        <color rgb="FF376BA1"/>
      </bottom>
      <diagonal/>
    </border>
    <border>
      <left/>
      <right style="medium">
        <color rgb="FF31A39B"/>
      </right>
      <top style="medium">
        <color rgb="FF31A39B"/>
      </top>
      <bottom style="thin">
        <color rgb="FF376BA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10" fillId="0" borderId="0"/>
    <xf numFmtId="44" fontId="4" fillId="0" borderId="0" applyFon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4" fontId="0" fillId="0" borderId="0" xfId="1" applyFont="1" applyFill="1" applyBorder="1" applyAlignment="1"/>
    <xf numFmtId="44" fontId="3" fillId="0" borderId="0" xfId="1" applyFont="1" applyBorder="1" applyAlignment="1"/>
    <xf numFmtId="0" fontId="1" fillId="0" borderId="0" xfId="0" applyFont="1"/>
    <xf numFmtId="0" fontId="0" fillId="3" borderId="0" xfId="0" applyFill="1"/>
    <xf numFmtId="0" fontId="5" fillId="0" borderId="6" xfId="0" applyFont="1" applyBorder="1"/>
    <xf numFmtId="0" fontId="5" fillId="0" borderId="7" xfId="0" applyFont="1" applyBorder="1"/>
    <xf numFmtId="2" fontId="5" fillId="0" borderId="7" xfId="0" applyNumberFormat="1" applyFont="1" applyBorder="1"/>
    <xf numFmtId="0" fontId="5" fillId="0" borderId="8" xfId="0" applyFont="1" applyBorder="1"/>
    <xf numFmtId="0" fontId="5" fillId="0" borderId="0" xfId="0" applyFont="1"/>
    <xf numFmtId="44" fontId="3" fillId="0" borderId="0" xfId="1" applyFont="1" applyProtection="1"/>
    <xf numFmtId="0" fontId="3" fillId="0" borderId="0" xfId="0" applyFont="1" applyAlignment="1">
      <alignment wrapText="1"/>
    </xf>
    <xf numFmtId="44" fontId="3" fillId="0" borderId="0" xfId="1" applyFont="1" applyAlignment="1" applyProtection="1">
      <alignment wrapText="1"/>
    </xf>
    <xf numFmtId="0" fontId="6" fillId="0" borderId="9" xfId="0" applyFont="1" applyBorder="1"/>
    <xf numFmtId="0" fontId="6" fillId="0" borderId="0" xfId="0" applyFont="1"/>
    <xf numFmtId="14" fontId="5" fillId="0" borderId="0" xfId="0" applyNumberFormat="1" applyFont="1" applyAlignment="1">
      <alignment horizontal="center"/>
    </xf>
    <xf numFmtId="2" fontId="5" fillId="0" borderId="0" xfId="0" applyNumberFormat="1" applyFont="1"/>
    <xf numFmtId="0" fontId="6" fillId="0" borderId="10" xfId="0" applyFont="1" applyBorder="1"/>
    <xf numFmtId="0" fontId="5" fillId="0" borderId="9" xfId="0" applyFont="1" applyBorder="1"/>
    <xf numFmtId="0" fontId="5" fillId="0" borderId="10" xfId="0" applyFont="1" applyBorder="1"/>
    <xf numFmtId="1" fontId="5" fillId="0" borderId="0" xfId="0" applyNumberFormat="1" applyFont="1"/>
    <xf numFmtId="0" fontId="6" fillId="0" borderId="9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44" fontId="2" fillId="0" borderId="0" xfId="1" applyFont="1" applyProtection="1"/>
    <xf numFmtId="44" fontId="2" fillId="0" borderId="0" xfId="1" applyFont="1" applyAlignment="1" applyProtection="1">
      <alignment vertical="top"/>
    </xf>
    <xf numFmtId="0" fontId="2" fillId="0" borderId="0" xfId="0" applyFont="1" applyAlignment="1">
      <alignment wrapText="1"/>
    </xf>
    <xf numFmtId="44" fontId="2" fillId="0" borderId="0" xfId="1" applyFont="1" applyAlignment="1" applyProtection="1">
      <alignment wrapText="1"/>
    </xf>
    <xf numFmtId="0" fontId="1" fillId="0" borderId="0" xfId="0" applyFont="1" applyAlignment="1">
      <alignment wrapText="1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2" fontId="5" fillId="0" borderId="30" xfId="0" applyNumberFormat="1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44" fontId="3" fillId="0" borderId="0" xfId="0" applyNumberFormat="1" applyFont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2" borderId="25" xfId="0" applyFont="1" applyFill="1" applyBorder="1"/>
    <xf numFmtId="0" fontId="5" fillId="2" borderId="26" xfId="0" applyFont="1" applyFill="1" applyBorder="1"/>
    <xf numFmtId="2" fontId="5" fillId="2" borderId="14" xfId="0" applyNumberFormat="1" applyFont="1" applyFill="1" applyBorder="1"/>
    <xf numFmtId="0" fontId="6" fillId="2" borderId="26" xfId="0" applyFont="1" applyFill="1" applyBorder="1"/>
    <xf numFmtId="0" fontId="6" fillId="2" borderId="27" xfId="0" applyFont="1" applyFill="1" applyBorder="1"/>
    <xf numFmtId="0" fontId="6" fillId="0" borderId="11" xfId="0" applyFont="1" applyBorder="1"/>
    <xf numFmtId="0" fontId="6" fillId="0" borderId="12" xfId="0" applyFont="1" applyBorder="1"/>
    <xf numFmtId="2" fontId="6" fillId="0" borderId="12" xfId="0" applyNumberFormat="1" applyFont="1" applyBorder="1"/>
    <xf numFmtId="0" fontId="6" fillId="0" borderId="13" xfId="0" applyFont="1" applyBorder="1"/>
    <xf numFmtId="44" fontId="0" fillId="0" borderId="1" xfId="0" applyNumberFormat="1" applyBorder="1"/>
    <xf numFmtId="44" fontId="3" fillId="0" borderId="1" xfId="1" applyFont="1" applyBorder="1" applyProtection="1"/>
    <xf numFmtId="0" fontId="7" fillId="0" borderId="9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/>
    <xf numFmtId="0" fontId="7" fillId="0" borderId="10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2" fontId="7" fillId="0" borderId="12" xfId="0" applyNumberFormat="1" applyFont="1" applyBorder="1"/>
    <xf numFmtId="0" fontId="7" fillId="0" borderId="13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2" fontId="7" fillId="0" borderId="7" xfId="0" applyNumberFormat="1" applyFont="1" applyBorder="1"/>
    <xf numFmtId="0" fontId="7" fillId="0" borderId="8" xfId="0" applyFont="1" applyBorder="1"/>
    <xf numFmtId="0" fontId="8" fillId="0" borderId="0" xfId="0" applyFont="1"/>
    <xf numFmtId="2" fontId="8" fillId="0" borderId="0" xfId="0" applyNumberFormat="1" applyFont="1"/>
    <xf numFmtId="1" fontId="7" fillId="0" borderId="0" xfId="0" applyNumberFormat="1" applyFont="1"/>
    <xf numFmtId="0" fontId="8" fillId="0" borderId="9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2" fontId="8" fillId="2" borderId="14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8" fillId="2" borderId="33" xfId="0" applyNumberFormat="1" applyFont="1" applyFill="1" applyBorder="1" applyAlignment="1">
      <alignment horizontal="center"/>
    </xf>
    <xf numFmtId="2" fontId="8" fillId="2" borderId="34" xfId="0" applyNumberFormat="1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/>
    </xf>
    <xf numFmtId="2" fontId="8" fillId="0" borderId="36" xfId="0" applyNumberFormat="1" applyFont="1" applyBorder="1" applyAlignment="1">
      <alignment horizontal="center"/>
    </xf>
    <xf numFmtId="2" fontId="8" fillId="2" borderId="37" xfId="0" applyNumberFormat="1" applyFont="1" applyFill="1" applyBorder="1" applyAlignment="1">
      <alignment horizontal="center"/>
    </xf>
    <xf numFmtId="2" fontId="8" fillId="2" borderId="33" xfId="0" applyNumberFormat="1" applyFont="1" applyFill="1" applyBorder="1" applyAlignment="1">
      <alignment horizontal="center" wrapText="1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39" xfId="0" applyFont="1" applyBorder="1" applyAlignment="1">
      <alignment horizontal="center"/>
    </xf>
    <xf numFmtId="2" fontId="7" fillId="0" borderId="39" xfId="0" applyNumberFormat="1" applyFont="1" applyBorder="1"/>
    <xf numFmtId="2" fontId="7" fillId="0" borderId="44" xfId="0" applyNumberFormat="1" applyFont="1" applyBorder="1"/>
    <xf numFmtId="2" fontId="7" fillId="0" borderId="48" xfId="0" applyNumberFormat="1" applyFont="1" applyBorder="1"/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/>
    <xf numFmtId="2" fontId="7" fillId="0" borderId="4" xfId="0" applyNumberFormat="1" applyFont="1" applyBorder="1"/>
    <xf numFmtId="0" fontId="7" fillId="0" borderId="41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42" xfId="0" applyFont="1" applyBorder="1" applyAlignment="1">
      <alignment horizontal="center"/>
    </xf>
    <xf numFmtId="2" fontId="7" fillId="0" borderId="42" xfId="0" applyNumberFormat="1" applyFont="1" applyBorder="1"/>
    <xf numFmtId="2" fontId="7" fillId="0" borderId="45" xfId="0" applyNumberFormat="1" applyFont="1" applyBorder="1"/>
    <xf numFmtId="0" fontId="9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" fillId="0" borderId="49" xfId="0" applyFont="1" applyBorder="1" applyAlignment="1">
      <alignment horizontal="right" textRotation="90"/>
    </xf>
    <xf numFmtId="0" fontId="1" fillId="0" borderId="14" xfId="0" applyFont="1" applyBorder="1" applyAlignment="1">
      <alignment horizontal="right" textRotation="90"/>
    </xf>
    <xf numFmtId="0" fontId="0" fillId="0" borderId="14" xfId="0" applyBorder="1" applyAlignment="1">
      <alignment horizontal="center" textRotation="90"/>
    </xf>
    <xf numFmtId="0" fontId="0" fillId="0" borderId="0" xfId="0" applyAlignment="1">
      <alignment textRotation="90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0" xfId="0" applyBorder="1"/>
    <xf numFmtId="0" fontId="0" fillId="0" borderId="50" xfId="0" applyBorder="1" applyAlignment="1">
      <alignment horizontal="left"/>
    </xf>
    <xf numFmtId="0" fontId="0" fillId="0" borderId="50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44" fontId="0" fillId="0" borderId="0" xfId="0" applyNumberFormat="1"/>
    <xf numFmtId="0" fontId="11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164" fontId="12" fillId="0" borderId="0" xfId="2" applyNumberFormat="1" applyFont="1" applyAlignment="1">
      <alignment horizontal="center"/>
    </xf>
    <xf numFmtId="164" fontId="11" fillId="0" borderId="0" xfId="2" applyNumberFormat="1" applyFont="1" applyAlignment="1">
      <alignment horizontal="center"/>
    </xf>
    <xf numFmtId="0" fontId="0" fillId="3" borderId="0" xfId="0" applyFill="1" applyAlignment="1" applyProtection="1">
      <alignment horizontal="left"/>
      <protection locked="0"/>
    </xf>
    <xf numFmtId="44" fontId="3" fillId="3" borderId="0" xfId="1" applyFont="1" applyFill="1" applyBorder="1" applyProtection="1">
      <protection locked="0"/>
    </xf>
    <xf numFmtId="44" fontId="0" fillId="3" borderId="0" xfId="0" applyNumberFormat="1" applyFill="1" applyProtection="1">
      <protection locked="0"/>
    </xf>
    <xf numFmtId="44" fontId="0" fillId="3" borderId="0" xfId="1" applyFont="1" applyFill="1" applyBorder="1" applyProtection="1">
      <protection locked="0"/>
    </xf>
    <xf numFmtId="44" fontId="6" fillId="0" borderId="0" xfId="0" applyNumberFormat="1" applyFont="1"/>
    <xf numFmtId="1" fontId="6" fillId="0" borderId="0" xfId="0" applyNumberFormat="1" applyFont="1"/>
    <xf numFmtId="44" fontId="0" fillId="0" borderId="0" xfId="1" applyFont="1" applyFill="1" applyBorder="1" applyProtection="1">
      <protection locked="0"/>
    </xf>
    <xf numFmtId="0" fontId="12" fillId="0" borderId="0" xfId="2" applyFont="1"/>
    <xf numFmtId="44" fontId="0" fillId="0" borderId="0" xfId="1" applyFont="1" applyFill="1" applyAlignment="1" applyProtection="1">
      <alignment horizontal="left"/>
      <protection locked="0"/>
    </xf>
    <xf numFmtId="44" fontId="0" fillId="4" borderId="0" xfId="0" applyNumberFormat="1" applyFill="1"/>
    <xf numFmtId="0" fontId="0" fillId="0" borderId="0" xfId="0" applyAlignment="1">
      <alignment horizontal="right"/>
    </xf>
    <xf numFmtId="0" fontId="3" fillId="0" borderId="14" xfId="0" applyFont="1" applyBorder="1" applyAlignment="1">
      <alignment horizontal="center" textRotation="90"/>
    </xf>
    <xf numFmtId="0" fontId="3" fillId="0" borderId="0" xfId="0" applyFont="1" applyAlignment="1">
      <alignment horizontal="left"/>
    </xf>
    <xf numFmtId="0" fontId="3" fillId="0" borderId="52" xfId="0" applyFont="1" applyBorder="1" applyAlignment="1">
      <alignment horizontal="left"/>
    </xf>
    <xf numFmtId="0" fontId="3" fillId="0" borderId="50" xfId="0" applyFont="1" applyBorder="1" applyAlignment="1">
      <alignment horizontal="left"/>
    </xf>
    <xf numFmtId="0" fontId="3" fillId="0" borderId="50" xfId="0" applyFont="1" applyBorder="1" applyAlignment="1">
      <alignment horizontal="center" vertical="center"/>
    </xf>
    <xf numFmtId="0" fontId="3" fillId="3" borderId="0" xfId="0" applyFont="1" applyFill="1" applyAlignment="1" applyProtection="1">
      <alignment horizontal="left"/>
      <protection locked="0"/>
    </xf>
    <xf numFmtId="0" fontId="2" fillId="0" borderId="0" xfId="2" applyFont="1"/>
    <xf numFmtId="0" fontId="2" fillId="0" borderId="0" xfId="0" applyFont="1" applyAlignment="1">
      <alignment horizontal="left"/>
    </xf>
    <xf numFmtId="164" fontId="3" fillId="0" borderId="0" xfId="2" applyNumberFormat="1" applyFont="1" applyAlignment="1">
      <alignment horizontal="center"/>
    </xf>
    <xf numFmtId="44" fontId="3" fillId="0" borderId="0" xfId="1" applyFont="1" applyFill="1" applyAlignment="1" applyProtection="1">
      <alignment horizontal="left"/>
      <protection locked="0"/>
    </xf>
    <xf numFmtId="44" fontId="1" fillId="0" borderId="0" xfId="0" applyNumberFormat="1" applyFont="1"/>
    <xf numFmtId="44" fontId="3" fillId="5" borderId="0" xfId="1" applyFont="1" applyFill="1" applyProtection="1"/>
    <xf numFmtId="44" fontId="0" fillId="6" borderId="0" xfId="0" applyNumberForma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14" fillId="0" borderId="0" xfId="0" applyFont="1"/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8" fillId="2" borderId="25" xfId="0" applyFont="1" applyFill="1" applyBorder="1"/>
    <xf numFmtId="0" fontId="0" fillId="0" borderId="26" xfId="0" applyBorder="1"/>
    <xf numFmtId="0" fontId="0" fillId="0" borderId="27" xfId="0" applyBorder="1"/>
    <xf numFmtId="0" fontId="7" fillId="0" borderId="15" xfId="0" applyFont="1" applyBorder="1"/>
    <xf numFmtId="0" fontId="7" fillId="0" borderId="3" xfId="0" applyFont="1" applyBorder="1"/>
    <xf numFmtId="0" fontId="5" fillId="0" borderId="3" xfId="0" applyFont="1" applyBorder="1"/>
    <xf numFmtId="0" fontId="5" fillId="0" borderId="16" xfId="0" applyFont="1" applyBorder="1"/>
    <xf numFmtId="0" fontId="7" fillId="0" borderId="41" xfId="0" applyFont="1" applyBorder="1"/>
    <xf numFmtId="0" fontId="7" fillId="0" borderId="42" xfId="0" applyFont="1" applyBorder="1"/>
    <xf numFmtId="0" fontId="5" fillId="0" borderId="42" xfId="0" applyFont="1" applyBorder="1"/>
    <xf numFmtId="0" fontId="5" fillId="0" borderId="43" xfId="0" applyFont="1" applyBorder="1"/>
    <xf numFmtId="0" fontId="7" fillId="0" borderId="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/>
    <xf numFmtId="0" fontId="5" fillId="0" borderId="30" xfId="0" applyFont="1" applyBorder="1"/>
    <xf numFmtId="0" fontId="5" fillId="0" borderId="32" xfId="0" applyFont="1" applyBorder="1"/>
    <xf numFmtId="0" fontId="14" fillId="0" borderId="15" xfId="0" applyFont="1" applyBorder="1"/>
    <xf numFmtId="0" fontId="14" fillId="0" borderId="3" xfId="0" applyFont="1" applyBorder="1"/>
    <xf numFmtId="0" fontId="14" fillId="0" borderId="16" xfId="0" applyFont="1" applyBorder="1"/>
    <xf numFmtId="0" fontId="7" fillId="0" borderId="46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7" fillId="0" borderId="47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2" fontId="8" fillId="2" borderId="25" xfId="0" applyNumberFormat="1" applyFont="1" applyFill="1" applyBorder="1" applyAlignment="1">
      <alignment horizontal="center"/>
    </xf>
    <xf numFmtId="2" fontId="6" fillId="2" borderId="26" xfId="0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7" fillId="0" borderId="0" xfId="0" applyFont="1"/>
    <xf numFmtId="0" fontId="8" fillId="2" borderId="25" xfId="0" applyFont="1" applyFill="1" applyBorder="1" applyAlignment="1">
      <alignment horizontal="center" vertical="top"/>
    </xf>
    <xf numFmtId="0" fontId="8" fillId="2" borderId="26" xfId="0" applyFont="1" applyFill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5" fillId="0" borderId="0" xfId="0" applyFont="1"/>
    <xf numFmtId="0" fontId="0" fillId="3" borderId="0" xfId="0" applyFill="1" applyProtection="1">
      <protection locked="0"/>
    </xf>
    <xf numFmtId="0" fontId="0" fillId="0" borderId="0" xfId="0" applyProtection="1">
      <protection locked="0"/>
    </xf>
  </cellXfs>
  <cellStyles count="4">
    <cellStyle name="Standaard" xfId="0" builtinId="0"/>
    <cellStyle name="Standaard 2" xfId="2" xr:uid="{91B973D5-2671-480B-98F1-047C0E15B139}"/>
    <cellStyle name="Valuta" xfId="1" builtinId="4"/>
    <cellStyle name="Valuta 2" xfId="3" xr:uid="{9D76A358-9150-4E16-B351-BC86621F6A52}"/>
  </cellStyles>
  <dxfs count="0"/>
  <tableStyles count="0" defaultTableStyle="TableStyleMedium2" defaultPivotStyle="PivotStyleLight16"/>
  <colors>
    <mruColors>
      <color rgb="FF376BA1"/>
      <color rgb="FF31A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1D6E-71E8-4471-902C-95EAD4B1F795}">
  <dimension ref="A1:Z46"/>
  <sheetViews>
    <sheetView zoomScale="85" zoomScaleNormal="85" workbookViewId="0">
      <selection activeCell="I14" sqref="I14"/>
    </sheetView>
  </sheetViews>
  <sheetFormatPr defaultColWidth="8.7109375" defaultRowHeight="15" x14ac:dyDescent="0.25"/>
  <cols>
    <col min="1" max="1" width="1.7109375" customWidth="1"/>
    <col min="2" max="2" width="4.7109375" customWidth="1"/>
    <col min="3" max="3" width="34.7109375" customWidth="1"/>
    <col min="4" max="4" width="12.7109375" customWidth="1"/>
    <col min="5" max="5" width="9.7109375" customWidth="1"/>
    <col min="6" max="6" width="23.42578125" customWidth="1"/>
    <col min="7" max="7" width="9.7109375" customWidth="1"/>
    <col min="8" max="8" width="10.7109375" customWidth="1"/>
    <col min="9" max="9" width="14.7109375" customWidth="1"/>
    <col min="10" max="10" width="26.7109375" customWidth="1"/>
    <col min="11" max="11" width="1.7109375" customWidth="1"/>
    <col min="13" max="13" width="44.42578125" customWidth="1"/>
    <col min="14" max="14" width="11.28515625" customWidth="1"/>
    <col min="15" max="15" width="21.5703125" style="2" customWidth="1"/>
    <col min="16" max="17" width="13.7109375" style="2" customWidth="1"/>
    <col min="18" max="18" width="20.7109375" style="12" customWidth="1"/>
    <col min="19" max="20" width="20.7109375" style="12" hidden="1" customWidth="1"/>
    <col min="21" max="21" width="3.28515625" style="12" customWidth="1"/>
    <col min="22" max="22" width="67.7109375" style="12" customWidth="1"/>
    <col min="23" max="23" width="13.7109375" style="13" customWidth="1"/>
    <col min="24" max="24" width="13.7109375" style="14" customWidth="1"/>
    <col min="25" max="25" width="20.7109375" style="14" customWidth="1"/>
    <col min="26" max="26" width="14.28515625" customWidth="1"/>
  </cols>
  <sheetData>
    <row r="1" spans="1:26" ht="16.5" thickTop="1" x14ac:dyDescent="0.3">
      <c r="A1" s="7"/>
      <c r="B1" s="8" t="s">
        <v>282</v>
      </c>
      <c r="C1" s="8"/>
      <c r="D1" s="8"/>
      <c r="E1" s="8"/>
      <c r="F1" s="8"/>
      <c r="G1" s="8"/>
      <c r="H1" s="9"/>
      <c r="I1" s="8"/>
      <c r="J1" s="8"/>
      <c r="K1" s="10"/>
      <c r="L1" s="11"/>
    </row>
    <row r="2" spans="1:26" ht="15.75" x14ac:dyDescent="0.3">
      <c r="A2" s="15"/>
      <c r="B2" s="16"/>
      <c r="C2" s="16" t="s">
        <v>0</v>
      </c>
      <c r="D2" s="11"/>
      <c r="E2" s="11"/>
      <c r="F2" s="17"/>
      <c r="G2" s="11"/>
      <c r="H2" s="18"/>
      <c r="I2" s="11"/>
      <c r="J2" s="11"/>
      <c r="K2" s="19"/>
      <c r="L2" s="16"/>
    </row>
    <row r="3" spans="1:26" ht="15.75" x14ac:dyDescent="0.3">
      <c r="A3" s="20"/>
      <c r="B3" s="11"/>
      <c r="C3" s="11"/>
      <c r="D3" s="11"/>
      <c r="E3" s="11"/>
      <c r="F3" s="11"/>
      <c r="G3" s="11"/>
      <c r="H3" s="11"/>
      <c r="I3" s="11"/>
      <c r="J3" s="11"/>
      <c r="K3" s="21"/>
      <c r="L3" s="11"/>
    </row>
    <row r="4" spans="1:26" ht="15.75" x14ac:dyDescent="0.3">
      <c r="A4" s="15"/>
      <c r="B4" s="16"/>
      <c r="C4" s="16" t="s">
        <v>1</v>
      </c>
      <c r="D4" s="160" t="s">
        <v>283</v>
      </c>
      <c r="E4" s="160"/>
      <c r="F4" s="160"/>
      <c r="G4" s="11"/>
      <c r="H4" s="11"/>
      <c r="I4" s="11"/>
      <c r="J4" s="11"/>
      <c r="K4" s="19"/>
      <c r="L4" s="16"/>
    </row>
    <row r="5" spans="1:26" ht="15.75" x14ac:dyDescent="0.3">
      <c r="A5" s="15"/>
      <c r="B5" s="16"/>
      <c r="C5" s="16" t="s">
        <v>2</v>
      </c>
      <c r="D5" s="160" t="s">
        <v>260</v>
      </c>
      <c r="E5" s="160"/>
      <c r="F5" s="160"/>
      <c r="G5" s="11"/>
      <c r="H5" s="11"/>
      <c r="I5" s="11"/>
      <c r="J5" s="11"/>
      <c r="K5" s="19"/>
      <c r="L5" s="16"/>
    </row>
    <row r="6" spans="1:26" ht="15.75" x14ac:dyDescent="0.3">
      <c r="A6" s="15"/>
      <c r="B6" s="16"/>
      <c r="C6" s="16" t="s">
        <v>3</v>
      </c>
      <c r="D6" s="160" t="s">
        <v>261</v>
      </c>
      <c r="E6" s="160"/>
      <c r="F6" s="160"/>
      <c r="G6" s="11"/>
      <c r="H6" s="11"/>
      <c r="I6" s="11"/>
      <c r="J6" s="11"/>
      <c r="K6" s="19"/>
      <c r="L6" s="16"/>
    </row>
    <row r="7" spans="1:26" ht="15.75" x14ac:dyDescent="0.3">
      <c r="A7" s="15"/>
      <c r="B7" s="16"/>
      <c r="C7" s="11"/>
      <c r="D7" s="11"/>
      <c r="E7" s="11"/>
      <c r="F7" s="11"/>
      <c r="G7" s="11"/>
      <c r="H7" s="11"/>
      <c r="I7" s="11"/>
      <c r="J7" s="11"/>
      <c r="K7" s="19"/>
      <c r="L7" s="16"/>
    </row>
    <row r="8" spans="1:26" ht="15.75" x14ac:dyDescent="0.3">
      <c r="A8" s="15"/>
      <c r="B8" s="16"/>
      <c r="C8" s="16" t="s">
        <v>4</v>
      </c>
      <c r="D8" s="22">
        <v>1</v>
      </c>
      <c r="E8" s="11"/>
      <c r="F8" s="11"/>
      <c r="G8" s="11"/>
      <c r="H8" s="11"/>
      <c r="I8" s="11"/>
      <c r="J8" s="11"/>
      <c r="K8" s="19"/>
      <c r="L8" s="16"/>
    </row>
    <row r="9" spans="1:26" ht="16.5" thickBot="1" x14ac:dyDescent="0.35">
      <c r="A9" s="20"/>
      <c r="B9" s="11"/>
      <c r="C9" s="11"/>
      <c r="D9" s="11"/>
      <c r="E9" s="11"/>
      <c r="F9" s="11"/>
      <c r="G9" s="11"/>
      <c r="H9" s="18"/>
      <c r="I9" s="11"/>
      <c r="J9" s="11"/>
      <c r="K9" s="21"/>
      <c r="L9" s="11"/>
      <c r="M9" s="155" t="s">
        <v>5</v>
      </c>
      <c r="N9" s="155"/>
      <c r="O9" s="155"/>
      <c r="P9" s="155"/>
      <c r="Q9" s="155"/>
      <c r="R9" s="155"/>
      <c r="S9" s="128"/>
      <c r="T9" s="128"/>
      <c r="U9" s="128"/>
      <c r="V9" s="156" t="s">
        <v>6</v>
      </c>
      <c r="W9" s="156"/>
      <c r="X9" s="156"/>
      <c r="Y9" s="156"/>
      <c r="Z9" s="156"/>
    </row>
    <row r="10" spans="1:26" ht="16.5" thickBot="1" x14ac:dyDescent="0.35">
      <c r="A10" s="23"/>
      <c r="B10" s="24" t="s">
        <v>7</v>
      </c>
      <c r="C10" s="24" t="s">
        <v>8</v>
      </c>
      <c r="D10" s="24" t="s">
        <v>9</v>
      </c>
      <c r="E10" s="24" t="s">
        <v>10</v>
      </c>
      <c r="F10" s="24" t="s">
        <v>11</v>
      </c>
      <c r="G10" s="24" t="s">
        <v>12</v>
      </c>
      <c r="H10" s="25" t="s">
        <v>13</v>
      </c>
      <c r="I10" s="24" t="s">
        <v>14</v>
      </c>
      <c r="J10" s="24" t="s">
        <v>15</v>
      </c>
      <c r="K10" s="26"/>
      <c r="L10" s="27"/>
      <c r="M10" s="5" t="s">
        <v>16</v>
      </c>
      <c r="N10" s="5" t="s">
        <v>17</v>
      </c>
      <c r="O10" s="28" t="s">
        <v>18</v>
      </c>
      <c r="P10" s="28" t="s">
        <v>19</v>
      </c>
      <c r="Q10" s="28" t="s">
        <v>20</v>
      </c>
      <c r="R10" s="29" t="s">
        <v>21</v>
      </c>
      <c r="S10" s="29" t="s">
        <v>22</v>
      </c>
      <c r="T10" s="29" t="s">
        <v>23</v>
      </c>
      <c r="U10" s="29"/>
      <c r="V10" s="30" t="s">
        <v>24</v>
      </c>
      <c r="W10" s="31" t="s">
        <v>25</v>
      </c>
      <c r="X10" s="32" t="s">
        <v>20</v>
      </c>
      <c r="Y10" s="32" t="s">
        <v>21</v>
      </c>
      <c r="Z10" s="33"/>
    </row>
    <row r="11" spans="1:26" ht="16.5" thickBot="1" x14ac:dyDescent="0.35">
      <c r="A11" s="20"/>
      <c r="B11" s="34">
        <v>1</v>
      </c>
      <c r="C11" s="35" t="s">
        <v>283</v>
      </c>
      <c r="D11" s="36" t="s">
        <v>262</v>
      </c>
      <c r="E11" s="37">
        <v>1</v>
      </c>
      <c r="F11" s="36" t="s">
        <v>263</v>
      </c>
      <c r="G11" s="37"/>
      <c r="H11" s="38">
        <v>72</v>
      </c>
      <c r="I11" s="39" t="s">
        <v>277</v>
      </c>
      <c r="J11" s="40"/>
      <c r="K11" s="21"/>
      <c r="L11" s="11"/>
      <c r="M11" t="s">
        <v>30</v>
      </c>
      <c r="O11" s="2">
        <f>HLOOKUP(M11,Werkprogramma!$A$1:$BQ$61,57,FALSE)</f>
        <v>357</v>
      </c>
      <c r="P11" s="2">
        <f>HLOOKUP(M11,Werkprogramma!$A$1:$BQ$61,3,FALSE)</f>
        <v>200</v>
      </c>
      <c r="Q11" s="41">
        <f>Werkprogramma!$B$67</f>
        <v>36.5</v>
      </c>
      <c r="R11" s="12">
        <f>((H11*P11)/O11)*Q11</f>
        <v>1472.2689075630251</v>
      </c>
      <c r="S11" s="12">
        <f>H11*P11</f>
        <v>14400</v>
      </c>
      <c r="T11" s="12">
        <f>R11/Q11</f>
        <v>40.336134453781511</v>
      </c>
      <c r="U11" s="153"/>
      <c r="V11" s="12" t="s">
        <v>228</v>
      </c>
      <c r="W11" s="13">
        <v>1</v>
      </c>
      <c r="X11" s="14">
        <f>VLOOKUP(V11,Werkprogramma!$A$59:$B$65,2,FALSE)</f>
        <v>3.75</v>
      </c>
      <c r="Y11" s="14">
        <f>H11*W11*X11</f>
        <v>270</v>
      </c>
    </row>
    <row r="12" spans="1:26" ht="16.5" thickBot="1" x14ac:dyDescent="0.35">
      <c r="A12" s="20"/>
      <c r="B12" s="34">
        <v>1</v>
      </c>
      <c r="C12" s="35" t="s">
        <v>283</v>
      </c>
      <c r="D12" s="36" t="s">
        <v>262</v>
      </c>
      <c r="E12" s="43">
        <v>2</v>
      </c>
      <c r="F12" s="42" t="s">
        <v>265</v>
      </c>
      <c r="G12" s="43"/>
      <c r="H12" s="44">
        <v>53</v>
      </c>
      <c r="I12" s="39" t="s">
        <v>277</v>
      </c>
      <c r="J12" s="46"/>
      <c r="K12" s="21"/>
      <c r="L12" s="11"/>
      <c r="M12" t="s">
        <v>86</v>
      </c>
      <c r="O12" s="2">
        <f>HLOOKUP(M12,Werkprogramma!$A$1:$BQ$61,57,FALSE)</f>
        <v>383</v>
      </c>
      <c r="P12" s="2">
        <f>HLOOKUP(M12,Werkprogramma!$A$1:$BQ$61,3,FALSE)</f>
        <v>200</v>
      </c>
      <c r="Q12" s="41">
        <f>Werkprogramma!$B$67</f>
        <v>36.5</v>
      </c>
      <c r="R12" s="12">
        <f t="shared" ref="R12:R31" si="0">((H12*P12)/O12)*Q12</f>
        <v>1010.1827676240209</v>
      </c>
      <c r="S12" s="12">
        <f t="shared" ref="S12:S31" si="1">H12*P12</f>
        <v>10600</v>
      </c>
      <c r="T12" s="12">
        <f t="shared" ref="T12:T31" si="2">R12/Q12</f>
        <v>27.676240208877285</v>
      </c>
      <c r="U12" s="153"/>
      <c r="V12" s="12" t="s">
        <v>228</v>
      </c>
      <c r="W12" s="13">
        <v>1</v>
      </c>
      <c r="X12" s="14">
        <f>VLOOKUP(V12,Werkprogramma!$A$59:$B$65,2,FALSE)</f>
        <v>3.75</v>
      </c>
      <c r="Y12" s="14">
        <f t="shared" ref="Y12:Y31" si="3">H12*W12*X12</f>
        <v>198.75</v>
      </c>
    </row>
    <row r="13" spans="1:26" ht="16.5" thickBot="1" x14ac:dyDescent="0.35">
      <c r="A13" s="20"/>
      <c r="B13" s="34">
        <v>1</v>
      </c>
      <c r="C13" s="35" t="s">
        <v>283</v>
      </c>
      <c r="D13" s="36" t="s">
        <v>262</v>
      </c>
      <c r="E13" s="43">
        <v>3</v>
      </c>
      <c r="F13" s="42" t="s">
        <v>264</v>
      </c>
      <c r="G13" s="43"/>
      <c r="H13" s="44">
        <v>63</v>
      </c>
      <c r="I13" s="39" t="s">
        <v>277</v>
      </c>
      <c r="J13" s="46"/>
      <c r="K13" s="21"/>
      <c r="L13" s="11"/>
      <c r="M13" t="s">
        <v>30</v>
      </c>
      <c r="O13" s="2">
        <f>HLOOKUP(M13,Werkprogramma!$A$1:$BQ$61,57,FALSE)</f>
        <v>357</v>
      </c>
      <c r="P13" s="2">
        <f>HLOOKUP(M13,Werkprogramma!$A$1:$BQ$61,3,FALSE)</f>
        <v>200</v>
      </c>
      <c r="Q13" s="41">
        <f>Werkprogramma!$B$67</f>
        <v>36.5</v>
      </c>
      <c r="R13" s="12">
        <f t="shared" si="0"/>
        <v>1288.2352941176471</v>
      </c>
      <c r="S13" s="12">
        <f t="shared" si="1"/>
        <v>12600</v>
      </c>
      <c r="T13" s="12">
        <f t="shared" si="2"/>
        <v>35.294117647058826</v>
      </c>
      <c r="U13" s="153"/>
      <c r="V13" s="12" t="s">
        <v>228</v>
      </c>
      <c r="W13" s="13">
        <v>1</v>
      </c>
      <c r="X13" s="14">
        <f>VLOOKUP(V13,Werkprogramma!$A$59:$B$65,2,FALSE)</f>
        <v>3.75</v>
      </c>
      <c r="Y13" s="14">
        <f t="shared" si="3"/>
        <v>236.25</v>
      </c>
    </row>
    <row r="14" spans="1:26" ht="16.5" thickBot="1" x14ac:dyDescent="0.35">
      <c r="A14" s="20"/>
      <c r="B14" s="34">
        <v>1</v>
      </c>
      <c r="C14" s="35" t="s">
        <v>283</v>
      </c>
      <c r="D14" s="36" t="s">
        <v>262</v>
      </c>
      <c r="E14" s="43">
        <v>4</v>
      </c>
      <c r="F14" s="42" t="s">
        <v>263</v>
      </c>
      <c r="G14" s="43"/>
      <c r="H14" s="44">
        <v>60</v>
      </c>
      <c r="I14" s="39" t="s">
        <v>277</v>
      </c>
      <c r="J14" s="46"/>
      <c r="K14" s="21"/>
      <c r="L14" s="11"/>
      <c r="M14" t="s">
        <v>30</v>
      </c>
      <c r="O14" s="2">
        <f>HLOOKUP(M14,Werkprogramma!$A$1:$BQ$61,57,FALSE)</f>
        <v>357</v>
      </c>
      <c r="P14" s="2">
        <f>HLOOKUP(M14,Werkprogramma!$A$1:$BQ$61,3,FALSE)</f>
        <v>200</v>
      </c>
      <c r="Q14" s="41">
        <f>Werkprogramma!$B$67</f>
        <v>36.5</v>
      </c>
      <c r="R14" s="12">
        <f t="shared" si="0"/>
        <v>1226.8907563025211</v>
      </c>
      <c r="S14" s="12">
        <f t="shared" si="1"/>
        <v>12000</v>
      </c>
      <c r="T14" s="12">
        <f t="shared" si="2"/>
        <v>33.613445378151262</v>
      </c>
      <c r="U14" s="153"/>
      <c r="V14" s="12" t="s">
        <v>228</v>
      </c>
      <c r="W14" s="13">
        <v>1</v>
      </c>
      <c r="X14" s="14">
        <f>VLOOKUP(V14,Werkprogramma!$A$59:$B$65,2,FALSE)</f>
        <v>3.75</v>
      </c>
      <c r="Y14" s="14">
        <f t="shared" si="3"/>
        <v>225</v>
      </c>
    </row>
    <row r="15" spans="1:26" ht="16.5" thickBot="1" x14ac:dyDescent="0.35">
      <c r="A15" s="20"/>
      <c r="B15" s="34">
        <v>1</v>
      </c>
      <c r="C15" s="35" t="s">
        <v>283</v>
      </c>
      <c r="D15" s="36" t="s">
        <v>262</v>
      </c>
      <c r="E15" s="43">
        <v>5</v>
      </c>
      <c r="F15" s="42" t="s">
        <v>263</v>
      </c>
      <c r="G15" s="43"/>
      <c r="H15" s="44">
        <v>58</v>
      </c>
      <c r="I15" s="39" t="s">
        <v>277</v>
      </c>
      <c r="J15" s="46"/>
      <c r="K15" s="21"/>
      <c r="L15" s="11"/>
      <c r="M15" t="s">
        <v>30</v>
      </c>
      <c r="O15" s="2">
        <f>HLOOKUP(M15,Werkprogramma!$A$1:$BQ$61,57,FALSE)</f>
        <v>357</v>
      </c>
      <c r="P15" s="2">
        <f>HLOOKUP(M15,Werkprogramma!$A$1:$BQ$61,3,FALSE)</f>
        <v>200</v>
      </c>
      <c r="Q15" s="41">
        <f>Werkprogramma!$B$67</f>
        <v>36.5</v>
      </c>
      <c r="R15" s="12">
        <f t="shared" si="0"/>
        <v>1185.9943977591035</v>
      </c>
      <c r="S15" s="12">
        <f t="shared" si="1"/>
        <v>11600</v>
      </c>
      <c r="T15" s="12">
        <f t="shared" si="2"/>
        <v>32.49299719887955</v>
      </c>
      <c r="U15" s="153"/>
      <c r="V15" s="12" t="s">
        <v>228</v>
      </c>
      <c r="W15" s="13">
        <v>1</v>
      </c>
      <c r="X15" s="14">
        <f>VLOOKUP(V15,Werkprogramma!$A$59:$B$65,2,FALSE)</f>
        <v>3.75</v>
      </c>
      <c r="Y15" s="14">
        <f t="shared" si="3"/>
        <v>217.5</v>
      </c>
    </row>
    <row r="16" spans="1:26" ht="16.5" thickBot="1" x14ac:dyDescent="0.35">
      <c r="A16" s="20"/>
      <c r="B16" s="34">
        <v>1</v>
      </c>
      <c r="C16" s="35" t="s">
        <v>283</v>
      </c>
      <c r="D16" s="36" t="s">
        <v>262</v>
      </c>
      <c r="E16" s="37">
        <v>6</v>
      </c>
      <c r="F16" s="42" t="s">
        <v>273</v>
      </c>
      <c r="G16" s="43"/>
      <c r="H16" s="44">
        <v>12</v>
      </c>
      <c r="I16" s="39" t="s">
        <v>277</v>
      </c>
      <c r="J16" s="46"/>
      <c r="K16" s="21"/>
      <c r="L16" s="11"/>
      <c r="M16" t="s">
        <v>28</v>
      </c>
      <c r="O16" s="2">
        <f>HLOOKUP(M16,Werkprogramma!$A$1:$BQ$61,57,FALSE)</f>
        <v>579</v>
      </c>
      <c r="P16" s="2">
        <f>HLOOKUP(M16,Werkprogramma!$A$1:$BQ$61,3,FALSE)</f>
        <v>200</v>
      </c>
      <c r="Q16" s="41">
        <f>Werkprogramma!$B$67</f>
        <v>36.5</v>
      </c>
      <c r="R16" s="12">
        <f t="shared" si="0"/>
        <v>151.29533678756476</v>
      </c>
      <c r="S16" s="12">
        <f t="shared" si="1"/>
        <v>2400</v>
      </c>
      <c r="T16" s="12">
        <f t="shared" si="2"/>
        <v>4.1450777202072535</v>
      </c>
      <c r="U16" s="153"/>
      <c r="V16" s="12" t="s">
        <v>228</v>
      </c>
      <c r="W16" s="13">
        <v>1</v>
      </c>
      <c r="X16" s="14">
        <f>VLOOKUP(V16,Werkprogramma!$A$59:$B$65,2,FALSE)</f>
        <v>3.75</v>
      </c>
      <c r="Y16" s="14">
        <f t="shared" si="3"/>
        <v>45</v>
      </c>
    </row>
    <row r="17" spans="1:25" ht="16.5" thickBot="1" x14ac:dyDescent="0.35">
      <c r="A17" s="20"/>
      <c r="B17" s="34">
        <v>1</v>
      </c>
      <c r="C17" s="35" t="s">
        <v>283</v>
      </c>
      <c r="D17" s="36" t="s">
        <v>262</v>
      </c>
      <c r="E17" s="43">
        <v>7</v>
      </c>
      <c r="F17" s="42" t="s">
        <v>267</v>
      </c>
      <c r="G17" s="43"/>
      <c r="H17" s="44">
        <v>18</v>
      </c>
      <c r="I17" s="39" t="s">
        <v>277</v>
      </c>
      <c r="J17" s="46"/>
      <c r="K17" s="21"/>
      <c r="L17" s="11"/>
      <c r="M17" t="s">
        <v>92</v>
      </c>
      <c r="O17" s="2">
        <f>HLOOKUP(M17,Werkprogramma!$A$1:$BQ$61,57,FALSE)</f>
        <v>325</v>
      </c>
      <c r="P17" s="2">
        <f>HLOOKUP(M17,Werkprogramma!$A$1:$BQ$61,3,FALSE)</f>
        <v>120</v>
      </c>
      <c r="Q17" s="41">
        <f>Werkprogramma!$B$67</f>
        <v>36.5</v>
      </c>
      <c r="R17" s="12">
        <f t="shared" si="0"/>
        <v>242.5846153846154</v>
      </c>
      <c r="S17" s="12">
        <f t="shared" si="1"/>
        <v>2160</v>
      </c>
      <c r="T17" s="12">
        <f t="shared" si="2"/>
        <v>6.6461538461538465</v>
      </c>
      <c r="U17" s="153"/>
      <c r="V17" s="12" t="s">
        <v>228</v>
      </c>
      <c r="W17" s="13">
        <v>1</v>
      </c>
      <c r="X17" s="14">
        <f>VLOOKUP(V17,Werkprogramma!$A$59:$B$65,2,FALSE)</f>
        <v>3.75</v>
      </c>
      <c r="Y17" s="14">
        <f t="shared" si="3"/>
        <v>67.5</v>
      </c>
    </row>
    <row r="18" spans="1:25" ht="16.5" thickBot="1" x14ac:dyDescent="0.35">
      <c r="A18" s="20"/>
      <c r="B18" s="34">
        <v>1</v>
      </c>
      <c r="C18" s="35" t="s">
        <v>283</v>
      </c>
      <c r="D18" s="36" t="s">
        <v>262</v>
      </c>
      <c r="E18" s="43">
        <v>8</v>
      </c>
      <c r="F18" s="42" t="s">
        <v>272</v>
      </c>
      <c r="G18" s="43"/>
      <c r="H18" s="44">
        <v>2</v>
      </c>
      <c r="I18" s="39" t="s">
        <v>277</v>
      </c>
      <c r="J18" s="46"/>
      <c r="K18" s="21"/>
      <c r="L18" s="11"/>
      <c r="M18" t="s">
        <v>117</v>
      </c>
      <c r="O18" s="2">
        <f>HLOOKUP(M18,Werkprogramma!$A$1:$BQ$61,57,FALSE)</f>
        <v>393</v>
      </c>
      <c r="P18" s="2">
        <f>HLOOKUP(M18,Werkprogramma!$A$1:$BQ$61,3,FALSE)</f>
        <v>12</v>
      </c>
      <c r="Q18" s="41">
        <f>Werkprogramma!$B$67</f>
        <v>36.5</v>
      </c>
      <c r="R18" s="12">
        <f t="shared" si="0"/>
        <v>2.229007633587786</v>
      </c>
      <c r="S18" s="12">
        <f t="shared" si="1"/>
        <v>24</v>
      </c>
      <c r="T18" s="12">
        <f t="shared" si="2"/>
        <v>6.1068702290076327E-2</v>
      </c>
      <c r="U18" s="153"/>
      <c r="V18" s="12" t="s">
        <v>228</v>
      </c>
      <c r="W18" s="13">
        <v>1</v>
      </c>
      <c r="X18" s="14">
        <f>VLOOKUP(V18,Werkprogramma!$A$59:$B$65,2,FALSE)</f>
        <v>3.75</v>
      </c>
      <c r="Y18" s="14">
        <f t="shared" si="3"/>
        <v>7.5</v>
      </c>
    </row>
    <row r="19" spans="1:25" ht="16.5" thickBot="1" x14ac:dyDescent="0.35">
      <c r="A19" s="20"/>
      <c r="B19" s="34">
        <v>1</v>
      </c>
      <c r="C19" s="35" t="s">
        <v>283</v>
      </c>
      <c r="D19" s="36" t="s">
        <v>262</v>
      </c>
      <c r="E19" s="43">
        <v>9</v>
      </c>
      <c r="F19" s="42" t="s">
        <v>266</v>
      </c>
      <c r="G19" s="43"/>
      <c r="H19" s="44">
        <v>18</v>
      </c>
      <c r="I19" s="39" t="s">
        <v>277</v>
      </c>
      <c r="J19" s="46"/>
      <c r="K19" s="21"/>
      <c r="L19" s="11"/>
      <c r="M19" t="s">
        <v>92</v>
      </c>
      <c r="O19" s="2">
        <f>HLOOKUP(M19,Werkprogramma!$A$1:$BQ$61,57,FALSE)</f>
        <v>325</v>
      </c>
      <c r="P19" s="2">
        <f>HLOOKUP(M19,Werkprogramma!$A$1:$BQ$61,3,FALSE)</f>
        <v>120</v>
      </c>
      <c r="Q19" s="41">
        <f>Werkprogramma!$B$67</f>
        <v>36.5</v>
      </c>
      <c r="R19" s="12">
        <f t="shared" si="0"/>
        <v>242.5846153846154</v>
      </c>
      <c r="S19" s="12">
        <f t="shared" si="1"/>
        <v>2160</v>
      </c>
      <c r="T19" s="12">
        <f t="shared" si="2"/>
        <v>6.6461538461538465</v>
      </c>
      <c r="U19" s="153"/>
      <c r="V19" s="12" t="s">
        <v>228</v>
      </c>
      <c r="W19" s="13">
        <v>1</v>
      </c>
      <c r="X19" s="14">
        <f>VLOOKUP(V19,Werkprogramma!$A$59:$B$65,2,FALSE)</f>
        <v>3.75</v>
      </c>
      <c r="Y19" s="14">
        <f t="shared" si="3"/>
        <v>67.5</v>
      </c>
    </row>
    <row r="20" spans="1:25" ht="16.5" thickBot="1" x14ac:dyDescent="0.35">
      <c r="A20" s="20"/>
      <c r="B20" s="34">
        <v>1</v>
      </c>
      <c r="C20" s="35" t="s">
        <v>283</v>
      </c>
      <c r="D20" s="36" t="s">
        <v>262</v>
      </c>
      <c r="E20" s="37">
        <v>10</v>
      </c>
      <c r="F20" s="42" t="s">
        <v>271</v>
      </c>
      <c r="G20" s="43"/>
      <c r="H20" s="44">
        <v>5</v>
      </c>
      <c r="I20" s="45" t="s">
        <v>276</v>
      </c>
      <c r="J20" s="46"/>
      <c r="K20" s="21"/>
      <c r="L20" s="11"/>
      <c r="M20" t="s">
        <v>26</v>
      </c>
      <c r="O20" s="2">
        <f>HLOOKUP(M20,Werkprogramma!$A$1:$BQ$61,57,FALSE)</f>
        <v>292</v>
      </c>
      <c r="P20" s="2">
        <f>HLOOKUP(M20,Werkprogramma!$A$1:$BQ$61,3,FALSE)</f>
        <v>200</v>
      </c>
      <c r="Q20" s="41">
        <f>Werkprogramma!$B$67</f>
        <v>36.5</v>
      </c>
      <c r="R20" s="12">
        <f t="shared" ref="R20" si="4">((H20*P20)/O20)*Q20</f>
        <v>125</v>
      </c>
      <c r="U20" s="153"/>
      <c r="V20" s="12" t="s">
        <v>231</v>
      </c>
      <c r="W20" s="13">
        <v>2</v>
      </c>
      <c r="X20" s="14">
        <f>VLOOKUP(V20,Werkprogramma!$A$59:$B$65,2,FALSE)</f>
        <v>3</v>
      </c>
      <c r="Y20" s="14">
        <f t="shared" ref="Y20" si="5">H20*W20*X20</f>
        <v>30</v>
      </c>
    </row>
    <row r="21" spans="1:25" ht="16.5" thickBot="1" x14ac:dyDescent="0.35">
      <c r="A21" s="20"/>
      <c r="B21" s="34">
        <v>1</v>
      </c>
      <c r="C21" s="35" t="s">
        <v>283</v>
      </c>
      <c r="D21" s="36" t="s">
        <v>262</v>
      </c>
      <c r="E21" s="37">
        <v>11</v>
      </c>
      <c r="F21" s="42" t="s">
        <v>273</v>
      </c>
      <c r="G21" s="43"/>
      <c r="H21" s="44">
        <v>9</v>
      </c>
      <c r="I21" s="39" t="s">
        <v>277</v>
      </c>
      <c r="J21" s="46"/>
      <c r="K21" s="21"/>
      <c r="L21" s="11"/>
      <c r="M21" t="s">
        <v>28</v>
      </c>
      <c r="O21" s="2">
        <f>HLOOKUP(M21,Werkprogramma!$A$1:$BQ$61,57,FALSE)</f>
        <v>579</v>
      </c>
      <c r="P21" s="2">
        <f>HLOOKUP(M21,Werkprogramma!$A$1:$BQ$61,3,FALSE)</f>
        <v>200</v>
      </c>
      <c r="Q21" s="41">
        <f>Werkprogramma!$B$67</f>
        <v>36.5</v>
      </c>
      <c r="R21" s="12">
        <f t="shared" si="0"/>
        <v>113.47150259067357</v>
      </c>
      <c r="S21" s="12">
        <f t="shared" si="1"/>
        <v>1800</v>
      </c>
      <c r="T21" s="12">
        <f t="shared" si="2"/>
        <v>3.1088082901554404</v>
      </c>
      <c r="U21" s="153"/>
      <c r="V21" s="12" t="s">
        <v>228</v>
      </c>
      <c r="W21" s="13">
        <v>1</v>
      </c>
      <c r="X21" s="14">
        <f>VLOOKUP(V21,Werkprogramma!$A$59:$B$65,2,FALSE)</f>
        <v>3.75</v>
      </c>
      <c r="Y21" s="14">
        <f t="shared" si="3"/>
        <v>33.75</v>
      </c>
    </row>
    <row r="22" spans="1:25" ht="16.5" thickBot="1" x14ac:dyDescent="0.35">
      <c r="A22" s="20"/>
      <c r="B22" s="34">
        <v>1</v>
      </c>
      <c r="C22" s="35" t="s">
        <v>283</v>
      </c>
      <c r="D22" s="36" t="s">
        <v>262</v>
      </c>
      <c r="E22" s="43">
        <v>12</v>
      </c>
      <c r="F22" s="42" t="s">
        <v>269</v>
      </c>
      <c r="G22" s="43"/>
      <c r="H22" s="44">
        <v>2</v>
      </c>
      <c r="I22" s="45" t="s">
        <v>275</v>
      </c>
      <c r="J22" s="46"/>
      <c r="K22" s="21"/>
      <c r="L22" s="11"/>
      <c r="M22" t="s">
        <v>99</v>
      </c>
      <c r="O22" s="2">
        <f>HLOOKUP(M22,Werkprogramma!$A$1:$BQ$61,57,FALSE)</f>
        <v>72</v>
      </c>
      <c r="P22" s="2">
        <f>HLOOKUP(M22,Werkprogramma!$A$1:$BQ$61,3,FALSE)</f>
        <v>200</v>
      </c>
      <c r="Q22" s="41">
        <f>Werkprogramma!$B$67</f>
        <v>36.5</v>
      </c>
      <c r="R22" s="12">
        <f t="shared" si="0"/>
        <v>202.77777777777777</v>
      </c>
      <c r="S22" s="12">
        <f t="shared" si="1"/>
        <v>400</v>
      </c>
      <c r="T22" s="12">
        <f t="shared" si="2"/>
        <v>5.5555555555555554</v>
      </c>
      <c r="U22" s="153"/>
      <c r="V22" s="12" t="s">
        <v>232</v>
      </c>
      <c r="W22" s="13">
        <v>2</v>
      </c>
      <c r="X22" s="14">
        <f>VLOOKUP(V22,Werkprogramma!$A$59:$B$65,2,FALSE)</f>
        <v>1.5</v>
      </c>
      <c r="Y22" s="14">
        <f t="shared" si="3"/>
        <v>6</v>
      </c>
    </row>
    <row r="23" spans="1:25" ht="16.5" thickBot="1" x14ac:dyDescent="0.35">
      <c r="A23" s="20"/>
      <c r="B23" s="34">
        <v>1</v>
      </c>
      <c r="C23" s="35" t="s">
        <v>283</v>
      </c>
      <c r="D23" s="36" t="s">
        <v>262</v>
      </c>
      <c r="E23" s="43">
        <v>13</v>
      </c>
      <c r="F23" s="42" t="s">
        <v>268</v>
      </c>
      <c r="G23" s="43"/>
      <c r="H23" s="44">
        <v>2</v>
      </c>
      <c r="I23" s="45" t="s">
        <v>275</v>
      </c>
      <c r="J23" s="46"/>
      <c r="K23" s="21"/>
      <c r="L23" s="11"/>
      <c r="M23" t="s">
        <v>99</v>
      </c>
      <c r="O23" s="2">
        <f>HLOOKUP(M23,Werkprogramma!$A$1:$BQ$61,57,FALSE)</f>
        <v>72</v>
      </c>
      <c r="P23" s="2">
        <f>HLOOKUP(M23,Werkprogramma!$A$1:$BQ$61,3,FALSE)</f>
        <v>200</v>
      </c>
      <c r="Q23" s="41">
        <f>Werkprogramma!$B$67</f>
        <v>36.5</v>
      </c>
      <c r="R23" s="12">
        <f t="shared" si="0"/>
        <v>202.77777777777777</v>
      </c>
      <c r="S23" s="12">
        <f t="shared" si="1"/>
        <v>400</v>
      </c>
      <c r="T23" s="12">
        <f t="shared" si="2"/>
        <v>5.5555555555555554</v>
      </c>
      <c r="U23" s="153"/>
      <c r="V23" s="12" t="s">
        <v>232</v>
      </c>
      <c r="W23" s="13">
        <v>2</v>
      </c>
      <c r="X23" s="14">
        <f>VLOOKUP(V23,Werkprogramma!$A$59:$B$65,2,FALSE)</f>
        <v>1.5</v>
      </c>
      <c r="Y23" s="14">
        <f t="shared" si="3"/>
        <v>6</v>
      </c>
    </row>
    <row r="24" spans="1:25" ht="16.5" thickBot="1" x14ac:dyDescent="0.35">
      <c r="A24" s="20"/>
      <c r="B24" s="34">
        <v>1</v>
      </c>
      <c r="C24" s="35" t="s">
        <v>283</v>
      </c>
      <c r="D24" s="36" t="s">
        <v>262</v>
      </c>
      <c r="E24" s="43">
        <v>14</v>
      </c>
      <c r="F24" s="42" t="s">
        <v>269</v>
      </c>
      <c r="G24" s="43"/>
      <c r="H24" s="44">
        <v>6</v>
      </c>
      <c r="I24" s="45" t="s">
        <v>275</v>
      </c>
      <c r="J24" s="46"/>
      <c r="K24" s="21"/>
      <c r="L24" s="11"/>
      <c r="M24" t="s">
        <v>99</v>
      </c>
      <c r="O24" s="2">
        <f>HLOOKUP(M24,Werkprogramma!$A$1:$BQ$61,57,FALSE)</f>
        <v>72</v>
      </c>
      <c r="P24" s="2">
        <f>HLOOKUP(M24,Werkprogramma!$A$1:$BQ$61,3,FALSE)</f>
        <v>200</v>
      </c>
      <c r="Q24" s="41">
        <f>Werkprogramma!$B$67</f>
        <v>36.5</v>
      </c>
      <c r="R24" s="12">
        <f t="shared" si="0"/>
        <v>608.33333333333337</v>
      </c>
      <c r="S24" s="12">
        <f t="shared" si="1"/>
        <v>1200</v>
      </c>
      <c r="T24" s="12">
        <f t="shared" si="2"/>
        <v>16.666666666666668</v>
      </c>
      <c r="U24" s="153"/>
      <c r="V24" s="12" t="s">
        <v>232</v>
      </c>
      <c r="W24" s="13">
        <v>2</v>
      </c>
      <c r="X24" s="14">
        <f>VLOOKUP(V24,Werkprogramma!$A$59:$B$65,2,FALSE)</f>
        <v>1.5</v>
      </c>
      <c r="Y24" s="14">
        <f t="shared" si="3"/>
        <v>18</v>
      </c>
    </row>
    <row r="25" spans="1:25" ht="16.5" thickBot="1" x14ac:dyDescent="0.35">
      <c r="A25" s="20"/>
      <c r="B25" s="34">
        <v>1</v>
      </c>
      <c r="C25" s="35" t="s">
        <v>283</v>
      </c>
      <c r="D25" s="36" t="s">
        <v>262</v>
      </c>
      <c r="E25" s="43">
        <v>15</v>
      </c>
      <c r="F25" s="42" t="s">
        <v>272</v>
      </c>
      <c r="G25" s="43"/>
      <c r="H25" s="44">
        <v>7</v>
      </c>
      <c r="I25" s="39" t="s">
        <v>277</v>
      </c>
      <c r="J25" s="46"/>
      <c r="K25" s="21"/>
      <c r="L25" s="11"/>
      <c r="M25" t="s">
        <v>117</v>
      </c>
      <c r="O25" s="2">
        <f>HLOOKUP(M25,Werkprogramma!$A$1:$BQ$61,57,FALSE)</f>
        <v>393</v>
      </c>
      <c r="P25" s="2">
        <f>HLOOKUP(M25,Werkprogramma!$A$1:$BQ$61,3,FALSE)</f>
        <v>12</v>
      </c>
      <c r="Q25" s="41">
        <f>Werkprogramma!$B$67</f>
        <v>36.5</v>
      </c>
      <c r="R25" s="12">
        <f t="shared" si="0"/>
        <v>7.8015267175572518</v>
      </c>
      <c r="S25" s="12">
        <f t="shared" si="1"/>
        <v>84</v>
      </c>
      <c r="T25" s="12">
        <f t="shared" si="2"/>
        <v>0.21374045801526717</v>
      </c>
      <c r="U25" s="153"/>
      <c r="V25" s="12" t="s">
        <v>229</v>
      </c>
      <c r="W25" s="13">
        <v>1</v>
      </c>
      <c r="X25" s="14">
        <f>VLOOKUP(V25,Werkprogramma!$A$59:$B$65,2,FALSE)</f>
        <v>3.25</v>
      </c>
      <c r="Y25" s="14">
        <f t="shared" si="3"/>
        <v>22.75</v>
      </c>
    </row>
    <row r="26" spans="1:25" ht="16.5" thickBot="1" x14ac:dyDescent="0.35">
      <c r="A26" s="20"/>
      <c r="B26" s="34">
        <v>1</v>
      </c>
      <c r="C26" s="35" t="s">
        <v>283</v>
      </c>
      <c r="D26" s="36" t="s">
        <v>262</v>
      </c>
      <c r="E26" s="37">
        <v>16</v>
      </c>
      <c r="F26" s="42" t="s">
        <v>274</v>
      </c>
      <c r="G26" s="43"/>
      <c r="H26" s="44">
        <v>14</v>
      </c>
      <c r="I26" s="45" t="s">
        <v>275</v>
      </c>
      <c r="J26" s="46"/>
      <c r="K26" s="21"/>
      <c r="L26" s="11"/>
      <c r="M26" t="s">
        <v>92</v>
      </c>
      <c r="O26" s="2">
        <f>HLOOKUP(M26,Werkprogramma!$A$1:$BQ$61,57,FALSE)</f>
        <v>325</v>
      </c>
      <c r="P26" s="2">
        <f>HLOOKUP(M26,Werkprogramma!$A$1:$BQ$61,3,FALSE)</f>
        <v>120</v>
      </c>
      <c r="Q26" s="41">
        <f>Werkprogramma!$B$67</f>
        <v>36.5</v>
      </c>
      <c r="R26" s="12">
        <f t="shared" si="0"/>
        <v>188.67692307692309</v>
      </c>
      <c r="S26" s="12">
        <f t="shared" si="1"/>
        <v>1680</v>
      </c>
      <c r="T26" s="12">
        <f t="shared" si="2"/>
        <v>5.1692307692307695</v>
      </c>
      <c r="U26" s="153"/>
      <c r="V26" s="12" t="s">
        <v>228</v>
      </c>
      <c r="W26" s="13">
        <v>1</v>
      </c>
      <c r="X26" s="14">
        <f>VLOOKUP(V26,Werkprogramma!$A$59:$B$65,2,FALSE)</f>
        <v>3.75</v>
      </c>
      <c r="Y26" s="14">
        <f t="shared" si="3"/>
        <v>52.5</v>
      </c>
    </row>
    <row r="27" spans="1:25" ht="16.5" thickBot="1" x14ac:dyDescent="0.35">
      <c r="A27" s="20"/>
      <c r="B27" s="34">
        <v>1</v>
      </c>
      <c r="C27" s="35" t="s">
        <v>283</v>
      </c>
      <c r="D27" s="36" t="s">
        <v>262</v>
      </c>
      <c r="E27" s="43">
        <v>18</v>
      </c>
      <c r="F27" s="42" t="s">
        <v>278</v>
      </c>
      <c r="G27" s="43"/>
      <c r="H27" s="44">
        <v>36</v>
      </c>
      <c r="I27" s="39" t="s">
        <v>277</v>
      </c>
      <c r="J27" s="46"/>
      <c r="K27" s="21"/>
      <c r="L27" s="11"/>
      <c r="M27" t="s">
        <v>26</v>
      </c>
      <c r="O27" s="2">
        <f>HLOOKUP(M27,Werkprogramma!$A$1:$BQ$61,57,FALSE)</f>
        <v>292</v>
      </c>
      <c r="P27" s="2">
        <f>HLOOKUP(M27,Werkprogramma!$A$1:$BQ$61,3,FALSE)</f>
        <v>200</v>
      </c>
      <c r="Q27" s="41">
        <f>Werkprogramma!$B$67</f>
        <v>36.5</v>
      </c>
      <c r="R27" s="12">
        <f t="shared" si="0"/>
        <v>900</v>
      </c>
      <c r="S27" s="12">
        <f t="shared" si="1"/>
        <v>7200</v>
      </c>
      <c r="T27" s="12">
        <f t="shared" si="2"/>
        <v>24.657534246575342</v>
      </c>
      <c r="U27" s="153"/>
      <c r="V27" s="12" t="s">
        <v>229</v>
      </c>
      <c r="W27" s="13">
        <v>1</v>
      </c>
      <c r="X27" s="14">
        <f>VLOOKUP(V27,Werkprogramma!$A$59:$B$65,2,FALSE)</f>
        <v>3.25</v>
      </c>
      <c r="Y27" s="14">
        <f t="shared" si="3"/>
        <v>117</v>
      </c>
    </row>
    <row r="28" spans="1:25" ht="16.5" thickBot="1" x14ac:dyDescent="0.35">
      <c r="A28" s="20"/>
      <c r="B28" s="34">
        <v>1</v>
      </c>
      <c r="C28" s="35" t="s">
        <v>283</v>
      </c>
      <c r="D28" s="36" t="s">
        <v>262</v>
      </c>
      <c r="E28" s="43">
        <v>19</v>
      </c>
      <c r="F28" s="42" t="s">
        <v>269</v>
      </c>
      <c r="G28" s="43"/>
      <c r="H28" s="44">
        <v>5</v>
      </c>
      <c r="I28" s="39" t="s">
        <v>277</v>
      </c>
      <c r="J28" s="46"/>
      <c r="K28" s="21"/>
      <c r="L28" s="11"/>
      <c r="M28" t="s">
        <v>99</v>
      </c>
      <c r="O28" s="2">
        <f>HLOOKUP(M28,Werkprogramma!$A$1:$BQ$61,57,FALSE)</f>
        <v>72</v>
      </c>
      <c r="P28" s="2">
        <f>HLOOKUP(M28,Werkprogramma!$A$1:$BQ$61,3,FALSE)</f>
        <v>200</v>
      </c>
      <c r="Q28" s="41">
        <f>Werkprogramma!$B$67</f>
        <v>36.5</v>
      </c>
      <c r="R28" s="12">
        <f t="shared" si="0"/>
        <v>506.94444444444446</v>
      </c>
      <c r="S28" s="12">
        <f t="shared" si="1"/>
        <v>1000</v>
      </c>
      <c r="T28" s="12">
        <f t="shared" si="2"/>
        <v>13.888888888888889</v>
      </c>
      <c r="U28" s="153"/>
      <c r="V28" s="12" t="s">
        <v>228</v>
      </c>
      <c r="W28" s="13">
        <v>1</v>
      </c>
      <c r="X28" s="14">
        <f>VLOOKUP(V28,Werkprogramma!$A$59:$B$65,2,FALSE)</f>
        <v>3.75</v>
      </c>
      <c r="Y28" s="14">
        <f t="shared" si="3"/>
        <v>18.75</v>
      </c>
    </row>
    <row r="29" spans="1:25" ht="16.5" thickBot="1" x14ac:dyDescent="0.35">
      <c r="A29" s="20"/>
      <c r="B29" s="34">
        <v>1</v>
      </c>
      <c r="C29" s="35" t="s">
        <v>283</v>
      </c>
      <c r="D29" s="36" t="s">
        <v>262</v>
      </c>
      <c r="E29" s="43">
        <v>20</v>
      </c>
      <c r="F29" s="42" t="s">
        <v>272</v>
      </c>
      <c r="G29" s="43"/>
      <c r="H29" s="44">
        <v>11</v>
      </c>
      <c r="I29" s="39" t="s">
        <v>277</v>
      </c>
      <c r="J29" s="46"/>
      <c r="K29" s="21"/>
      <c r="L29" s="11"/>
      <c r="M29" t="s">
        <v>117</v>
      </c>
      <c r="O29" s="2">
        <f>HLOOKUP(M29,Werkprogramma!$A$1:$BQ$61,57,FALSE)</f>
        <v>393</v>
      </c>
      <c r="P29" s="2">
        <f>HLOOKUP(M29,Werkprogramma!$A$1:$BQ$61,3,FALSE)</f>
        <v>12</v>
      </c>
      <c r="Q29" s="41">
        <f>Werkprogramma!$B$67</f>
        <v>36.5</v>
      </c>
      <c r="R29" s="12">
        <f t="shared" si="0"/>
        <v>12.259541984732824</v>
      </c>
      <c r="S29" s="12">
        <f t="shared" si="1"/>
        <v>132</v>
      </c>
      <c r="T29" s="12">
        <f t="shared" si="2"/>
        <v>0.33587786259541985</v>
      </c>
      <c r="U29" s="153"/>
      <c r="V29" s="12" t="s">
        <v>229</v>
      </c>
      <c r="W29" s="13">
        <v>1</v>
      </c>
      <c r="X29" s="14">
        <f>VLOOKUP(V29,Werkprogramma!$A$59:$B$65,2,FALSE)</f>
        <v>3.25</v>
      </c>
      <c r="Y29" s="14">
        <f t="shared" si="3"/>
        <v>35.75</v>
      </c>
    </row>
    <row r="30" spans="1:25" ht="16.5" thickBot="1" x14ac:dyDescent="0.35">
      <c r="A30" s="20"/>
      <c r="B30" s="34">
        <v>1</v>
      </c>
      <c r="C30" s="35" t="s">
        <v>283</v>
      </c>
      <c r="D30" s="36" t="s">
        <v>262</v>
      </c>
      <c r="E30" s="37">
        <v>21</v>
      </c>
      <c r="F30" s="42" t="s">
        <v>270</v>
      </c>
      <c r="G30" s="43"/>
      <c r="H30" s="44">
        <v>5</v>
      </c>
      <c r="I30" s="45" t="s">
        <v>275</v>
      </c>
      <c r="J30" s="46"/>
      <c r="K30" s="21"/>
      <c r="L30" s="11"/>
      <c r="M30" t="s">
        <v>99</v>
      </c>
      <c r="O30" s="2">
        <f>HLOOKUP(M30,Werkprogramma!$A$1:$BQ$61,57,FALSE)</f>
        <v>72</v>
      </c>
      <c r="P30" s="2">
        <f>HLOOKUP(M30,Werkprogramma!$A$1:$BQ$61,3,FALSE)</f>
        <v>200</v>
      </c>
      <c r="Q30" s="41">
        <f>Werkprogramma!$B$67</f>
        <v>36.5</v>
      </c>
      <c r="R30" s="12">
        <f t="shared" si="0"/>
        <v>506.94444444444446</v>
      </c>
      <c r="S30" s="12">
        <f t="shared" si="1"/>
        <v>1000</v>
      </c>
      <c r="T30" s="12">
        <f t="shared" si="2"/>
        <v>13.888888888888889</v>
      </c>
      <c r="U30" s="153"/>
      <c r="V30" s="12" t="s">
        <v>232</v>
      </c>
      <c r="W30" s="13">
        <v>2</v>
      </c>
      <c r="X30" s="14">
        <f>VLOOKUP(V30,Werkprogramma!$A$59:$B$65,2,FALSE)</f>
        <v>1.5</v>
      </c>
      <c r="Y30" s="14">
        <f t="shared" si="3"/>
        <v>15</v>
      </c>
    </row>
    <row r="31" spans="1:25" ht="16.5" thickBot="1" x14ac:dyDescent="0.35">
      <c r="A31" s="20"/>
      <c r="B31" s="34">
        <v>1</v>
      </c>
      <c r="C31" s="35" t="s">
        <v>283</v>
      </c>
      <c r="D31" s="36" t="s">
        <v>262</v>
      </c>
      <c r="E31" s="43">
        <v>22</v>
      </c>
      <c r="F31" s="42" t="s">
        <v>269</v>
      </c>
      <c r="G31" s="43"/>
      <c r="H31" s="44">
        <v>5</v>
      </c>
      <c r="I31" s="45" t="s">
        <v>275</v>
      </c>
      <c r="J31" s="46"/>
      <c r="K31" s="21"/>
      <c r="L31" s="11"/>
      <c r="M31" t="s">
        <v>99</v>
      </c>
      <c r="O31" s="2">
        <f>HLOOKUP(M31,Werkprogramma!$A$1:$BQ$61,57,FALSE)</f>
        <v>72</v>
      </c>
      <c r="P31" s="2">
        <f>HLOOKUP(M31,Werkprogramma!$A$1:$BQ$61,3,FALSE)</f>
        <v>200</v>
      </c>
      <c r="Q31" s="41">
        <f>Werkprogramma!$B$67</f>
        <v>36.5</v>
      </c>
      <c r="R31" s="12">
        <f t="shared" si="0"/>
        <v>506.94444444444446</v>
      </c>
      <c r="S31" s="12">
        <f t="shared" si="1"/>
        <v>1000</v>
      </c>
      <c r="T31" s="12">
        <f t="shared" si="2"/>
        <v>13.888888888888889</v>
      </c>
      <c r="U31" s="153"/>
      <c r="V31" s="12" t="s">
        <v>232</v>
      </c>
      <c r="W31" s="13">
        <v>2</v>
      </c>
      <c r="X31" s="14">
        <f>VLOOKUP(V31,Werkprogramma!$A$59:$B$65,2,FALSE)</f>
        <v>1.5</v>
      </c>
      <c r="Y31" s="14">
        <f t="shared" si="3"/>
        <v>15</v>
      </c>
    </row>
    <row r="32" spans="1:25" ht="30.75" customHeight="1" thickBot="1" x14ac:dyDescent="0.35">
      <c r="A32" s="15"/>
      <c r="B32" s="47"/>
      <c r="C32" s="48" t="s">
        <v>32</v>
      </c>
      <c r="D32" s="48"/>
      <c r="E32" s="48"/>
      <c r="F32" s="48"/>
      <c r="G32" s="48"/>
      <c r="H32" s="49">
        <f>SUM(H11:H31)</f>
        <v>463</v>
      </c>
      <c r="I32" s="50"/>
      <c r="J32" s="51"/>
      <c r="K32" s="19"/>
      <c r="L32" s="16"/>
      <c r="M32" s="5" t="s">
        <v>33</v>
      </c>
      <c r="N32" s="5"/>
      <c r="O32" s="31" t="s">
        <v>34</v>
      </c>
      <c r="P32" s="13"/>
      <c r="V32" s="12" t="s">
        <v>35</v>
      </c>
    </row>
    <row r="33" spans="1:22" ht="16.5" thickBot="1" x14ac:dyDescent="0.35">
      <c r="A33" s="52"/>
      <c r="B33" s="53"/>
      <c r="C33" s="53"/>
      <c r="D33" s="53"/>
      <c r="E33" s="53"/>
      <c r="F33" s="53"/>
      <c r="G33" s="53"/>
      <c r="H33" s="54"/>
      <c r="I33" s="53"/>
      <c r="J33" s="53"/>
      <c r="K33" s="55"/>
      <c r="L33" s="16"/>
      <c r="M33" s="56">
        <f>SUM(R11:R31)</f>
        <v>10704.19741514881</v>
      </c>
      <c r="N33" s="126"/>
      <c r="O33" s="2">
        <f>ROUND(S33/T33,0)</f>
        <v>289</v>
      </c>
      <c r="S33" s="12">
        <f>SUM(S11:S31)</f>
        <v>83840</v>
      </c>
      <c r="T33" s="12">
        <f>SUM(T11:T31)</f>
        <v>289.84102507257018</v>
      </c>
      <c r="V33" s="57">
        <f>SUM(Y11:Y31)</f>
        <v>1705.5</v>
      </c>
    </row>
    <row r="34" spans="1:22" ht="17.25" thickTop="1" thickBot="1" x14ac:dyDescent="0.35">
      <c r="A34" s="58"/>
      <c r="B34" s="59"/>
      <c r="C34" s="59"/>
      <c r="D34" s="59"/>
      <c r="E34" s="59"/>
      <c r="F34" s="60"/>
      <c r="G34" s="61"/>
      <c r="H34" s="61"/>
      <c r="I34" s="61"/>
      <c r="J34" s="59"/>
      <c r="K34" s="62"/>
      <c r="L34" s="61"/>
    </row>
    <row r="35" spans="1:22" ht="16.5" thickBot="1" x14ac:dyDescent="0.35">
      <c r="A35" s="63"/>
      <c r="B35" s="167" t="s">
        <v>36</v>
      </c>
      <c r="C35" s="168"/>
      <c r="D35" s="168"/>
      <c r="E35" s="168"/>
      <c r="F35" s="168"/>
      <c r="G35" s="168"/>
      <c r="H35" s="168"/>
      <c r="I35" s="168"/>
      <c r="J35" s="169"/>
      <c r="K35" s="64"/>
      <c r="L35" s="11"/>
    </row>
    <row r="36" spans="1:22" ht="16.5" thickBot="1" x14ac:dyDescent="0.35">
      <c r="A36" s="58"/>
      <c r="B36" s="161" t="s">
        <v>37</v>
      </c>
      <c r="C36" s="162"/>
      <c r="D36" s="162"/>
      <c r="E36" s="162"/>
      <c r="F36" s="162"/>
      <c r="G36" s="162"/>
      <c r="H36" s="162"/>
      <c r="I36" s="162"/>
      <c r="J36" s="163"/>
      <c r="K36" s="62"/>
      <c r="L36" s="11"/>
    </row>
    <row r="37" spans="1:22" ht="16.5" thickBot="1" x14ac:dyDescent="0.35">
      <c r="A37" s="58"/>
      <c r="B37" s="164" t="s">
        <v>38</v>
      </c>
      <c r="C37" s="165"/>
      <c r="D37" s="165"/>
      <c r="E37" s="165"/>
      <c r="F37" s="165"/>
      <c r="G37" s="165"/>
      <c r="H37" s="165"/>
      <c r="I37" s="165"/>
      <c r="J37" s="166"/>
      <c r="K37" s="62"/>
      <c r="L37" s="11"/>
    </row>
    <row r="38" spans="1:22" ht="16.5" thickBot="1" x14ac:dyDescent="0.35">
      <c r="A38" s="58"/>
      <c r="B38" s="164" t="s">
        <v>39</v>
      </c>
      <c r="C38" s="165"/>
      <c r="D38" s="165"/>
      <c r="E38" s="165"/>
      <c r="F38" s="165"/>
      <c r="G38" s="165"/>
      <c r="H38" s="165"/>
      <c r="I38" s="165"/>
      <c r="J38" s="166"/>
      <c r="K38" s="62"/>
      <c r="L38" s="11"/>
    </row>
    <row r="39" spans="1:22" ht="16.5" thickBot="1" x14ac:dyDescent="0.35">
      <c r="A39" s="58"/>
      <c r="B39" s="164"/>
      <c r="C39" s="165"/>
      <c r="D39" s="165"/>
      <c r="E39" s="165"/>
      <c r="F39" s="165"/>
      <c r="G39" s="165"/>
      <c r="H39" s="165"/>
      <c r="I39" s="165"/>
      <c r="J39" s="166"/>
      <c r="K39" s="62"/>
      <c r="L39" s="11"/>
    </row>
    <row r="40" spans="1:22" ht="16.5" thickBot="1" x14ac:dyDescent="0.35">
      <c r="A40" s="58"/>
      <c r="B40" s="164"/>
      <c r="C40" s="165"/>
      <c r="D40" s="165"/>
      <c r="E40" s="165"/>
      <c r="F40" s="165"/>
      <c r="G40" s="165"/>
      <c r="H40" s="165"/>
      <c r="I40" s="165"/>
      <c r="J40" s="166"/>
      <c r="K40" s="62"/>
      <c r="L40" s="11"/>
    </row>
    <row r="41" spans="1:22" ht="16.5" thickBot="1" x14ac:dyDescent="0.35">
      <c r="A41" s="58"/>
      <c r="B41" s="164"/>
      <c r="C41" s="165"/>
      <c r="D41" s="165"/>
      <c r="E41" s="165"/>
      <c r="F41" s="165"/>
      <c r="G41" s="165"/>
      <c r="H41" s="165"/>
      <c r="I41" s="165"/>
      <c r="J41" s="166"/>
      <c r="K41" s="62"/>
      <c r="L41" s="59"/>
    </row>
    <row r="42" spans="1:22" ht="16.5" thickBot="1" x14ac:dyDescent="0.35">
      <c r="A42" s="58"/>
      <c r="B42" s="164"/>
      <c r="C42" s="165"/>
      <c r="D42" s="165"/>
      <c r="E42" s="165"/>
      <c r="F42" s="165"/>
      <c r="G42" s="165"/>
      <c r="H42" s="165"/>
      <c r="I42" s="165"/>
      <c r="J42" s="166"/>
      <c r="K42" s="62"/>
      <c r="L42" s="59"/>
    </row>
    <row r="43" spans="1:22" ht="16.5" thickBot="1" x14ac:dyDescent="0.35">
      <c r="A43" s="58"/>
      <c r="B43" s="157"/>
      <c r="C43" s="158"/>
      <c r="D43" s="158"/>
      <c r="E43" s="158"/>
      <c r="F43" s="158"/>
      <c r="G43" s="158"/>
      <c r="H43" s="158"/>
      <c r="I43" s="158"/>
      <c r="J43" s="159"/>
      <c r="K43" s="62"/>
      <c r="L43" s="59"/>
    </row>
    <row r="44" spans="1:22" ht="16.5" thickBot="1" x14ac:dyDescent="0.35">
      <c r="A44" s="65"/>
      <c r="B44" s="66"/>
      <c r="C44" s="66"/>
      <c r="D44" s="66"/>
      <c r="E44" s="66"/>
      <c r="F44" s="67"/>
      <c r="G44" s="68"/>
      <c r="H44" s="68"/>
      <c r="I44" s="68"/>
      <c r="J44" s="66"/>
      <c r="K44" s="69"/>
      <c r="L44" s="59"/>
    </row>
    <row r="45" spans="1:22" ht="16.5" thickTop="1" x14ac:dyDescent="0.3">
      <c r="A45" s="59"/>
      <c r="B45" s="59"/>
      <c r="C45" s="59"/>
      <c r="D45" s="59"/>
      <c r="E45" s="59"/>
      <c r="F45" s="60"/>
      <c r="G45" s="61"/>
      <c r="H45" s="61"/>
      <c r="I45" s="61"/>
      <c r="J45" s="61"/>
      <c r="K45" s="61"/>
      <c r="L45" s="61"/>
    </row>
    <row r="46" spans="1:22" ht="15.75" x14ac:dyDescent="0.3">
      <c r="A46" s="11"/>
      <c r="B46" s="11"/>
      <c r="C46" s="11"/>
      <c r="D46" s="11"/>
      <c r="E46" s="11"/>
      <c r="F46" s="11"/>
      <c r="G46" s="11"/>
      <c r="H46" s="18"/>
      <c r="I46" s="11"/>
      <c r="J46" s="11"/>
      <c r="K46" s="11"/>
      <c r="L46" s="11"/>
    </row>
  </sheetData>
  <sheetProtection algorithmName="SHA-512" hashValue="q0SMigI5W7yqIk4y5ukkBQ8JLAv5+A22y6pg/ueY75UwD6dwoRHbfAP1uOyyibnaE1dphjKbAKGLDiPtbfIVIw==" saltValue="nP55iqVksIolfLdni4mxcA==" spinCount="100000" sheet="1" objects="1" scenarios="1"/>
  <mergeCells count="14">
    <mergeCell ref="M9:R9"/>
    <mergeCell ref="V9:Z9"/>
    <mergeCell ref="B43:J43"/>
    <mergeCell ref="D4:F4"/>
    <mergeCell ref="D5:F5"/>
    <mergeCell ref="D6:F6"/>
    <mergeCell ref="B36:J36"/>
    <mergeCell ref="B37:J37"/>
    <mergeCell ref="B38:J38"/>
    <mergeCell ref="B39:J39"/>
    <mergeCell ref="B40:J40"/>
    <mergeCell ref="B41:J41"/>
    <mergeCell ref="B42:J42"/>
    <mergeCell ref="B35:J35"/>
  </mergeCells>
  <phoneticPr fontId="13" type="noConversion"/>
  <pageMargins left="0.7" right="0.7" top="0.75" bottom="0.75" header="0.3" footer="0.3"/>
  <pageSetup paperSize="9" scale="6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83C38C-B4FF-4BA3-B36F-7C603AA75AEC}">
          <x14:formula1>
            <xm:f>Werkprogramma!$C$1:$BQ$1</xm:f>
          </x14:formula1>
          <xm:sqref>M11:N31</xm:sqref>
        </x14:dataValidation>
        <x14:dataValidation type="list" allowBlank="1" showInputMessage="1" showErrorMessage="1" xr:uid="{C461938C-6562-4B9D-8839-D5B1FECF1043}">
          <x14:formula1>
            <xm:f>Werkprogramma!$A$60:$A$65</xm:f>
          </x14:formula1>
          <xm:sqref>V11:V31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4243-0E0A-46ED-8A1C-C0EA27656476}">
  <sheetPr>
    <pageSetUpPr fitToPage="1"/>
  </sheetPr>
  <dimension ref="A1:R32"/>
  <sheetViews>
    <sheetView zoomScaleNormal="100" workbookViewId="0">
      <selection activeCell="C17" sqref="C17"/>
    </sheetView>
  </sheetViews>
  <sheetFormatPr defaultColWidth="8.7109375" defaultRowHeight="15" x14ac:dyDescent="0.25"/>
  <cols>
    <col min="1" max="1" width="1.7109375" customWidth="1"/>
    <col min="2" max="2" width="4.7109375" customWidth="1"/>
    <col min="3" max="3" width="34.42578125" customWidth="1"/>
    <col min="4" max="4" width="13.28515625" customWidth="1"/>
    <col min="5" max="5" width="15.7109375" customWidth="1"/>
    <col min="6" max="6" width="10.7109375" customWidth="1"/>
    <col min="7" max="10" width="11.7109375" customWidth="1"/>
    <col min="11" max="14" width="18.7109375" customWidth="1"/>
    <col min="15" max="15" width="30.7109375" customWidth="1"/>
    <col min="16" max="16" width="24.140625" customWidth="1"/>
    <col min="17" max="17" width="1.7109375" customWidth="1"/>
  </cols>
  <sheetData>
    <row r="1" spans="1:18" ht="16.5" thickTop="1" x14ac:dyDescent="0.3">
      <c r="A1" s="70"/>
      <c r="B1" s="71" t="str">
        <f>Ruimtestaat!B1</f>
        <v>V4</v>
      </c>
      <c r="C1" s="71"/>
      <c r="D1" s="71"/>
      <c r="E1" s="71"/>
      <c r="F1" s="72"/>
      <c r="G1" s="73"/>
      <c r="H1" s="73"/>
      <c r="I1" s="73"/>
      <c r="J1" s="73"/>
      <c r="K1" s="73"/>
      <c r="L1" s="73"/>
      <c r="M1" s="73"/>
      <c r="N1" s="73"/>
      <c r="O1" s="71"/>
      <c r="P1" s="71"/>
      <c r="Q1" s="74"/>
      <c r="R1" s="59"/>
    </row>
    <row r="2" spans="1:18" ht="15.75" x14ac:dyDescent="0.3">
      <c r="A2" s="58"/>
      <c r="B2" s="59"/>
      <c r="C2" s="75" t="s">
        <v>40</v>
      </c>
      <c r="D2" s="59"/>
      <c r="E2" s="59"/>
      <c r="F2" s="60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59"/>
    </row>
    <row r="3" spans="1:18" ht="15.75" x14ac:dyDescent="0.3">
      <c r="A3" s="58"/>
      <c r="B3" s="59"/>
      <c r="C3" s="75"/>
      <c r="D3" s="59"/>
      <c r="E3" s="59"/>
      <c r="F3" s="60"/>
      <c r="G3" s="76"/>
      <c r="H3" s="76"/>
      <c r="I3" s="76"/>
      <c r="J3" s="76"/>
      <c r="K3" s="76"/>
      <c r="L3" s="76"/>
      <c r="M3" s="76"/>
      <c r="N3" s="76"/>
      <c r="O3" s="76"/>
      <c r="P3" s="76"/>
      <c r="Q3" s="62"/>
      <c r="R3" s="59"/>
    </row>
    <row r="4" spans="1:18" ht="15.75" x14ac:dyDescent="0.3">
      <c r="A4" s="15"/>
      <c r="B4" s="16"/>
      <c r="C4" s="16" t="s">
        <v>1</v>
      </c>
      <c r="D4" s="199" t="str">
        <f>Ruimtestaat!D4</f>
        <v>Bernewird</v>
      </c>
      <c r="E4" s="199"/>
      <c r="F4" s="199"/>
      <c r="G4" s="11"/>
      <c r="H4" s="76"/>
      <c r="I4" s="76"/>
      <c r="J4" s="76"/>
      <c r="K4" s="76"/>
      <c r="L4" s="76"/>
      <c r="M4" s="76"/>
      <c r="N4" s="76"/>
      <c r="O4" s="76"/>
      <c r="P4" s="76"/>
      <c r="Q4" s="62"/>
      <c r="R4" s="16"/>
    </row>
    <row r="5" spans="1:18" ht="15.75" x14ac:dyDescent="0.3">
      <c r="A5" s="15"/>
      <c r="B5" s="16"/>
      <c r="C5" s="16" t="s">
        <v>2</v>
      </c>
      <c r="D5" s="199" t="str">
        <f>Ruimtestaat!D5</f>
        <v>Raardereg 8</v>
      </c>
      <c r="E5" s="199"/>
      <c r="F5" s="199"/>
      <c r="G5" s="11"/>
      <c r="H5" s="76"/>
      <c r="I5" s="76"/>
      <c r="J5" s="76"/>
      <c r="K5" s="76"/>
      <c r="L5" s="76"/>
      <c r="M5" s="76"/>
      <c r="N5" s="76"/>
      <c r="O5" s="76"/>
      <c r="P5" s="76"/>
      <c r="Q5" s="62"/>
      <c r="R5" s="16"/>
    </row>
    <row r="6" spans="1:18" ht="15.75" x14ac:dyDescent="0.3">
      <c r="A6" s="15"/>
      <c r="B6" s="16"/>
      <c r="C6" s="16" t="s">
        <v>3</v>
      </c>
      <c r="D6" s="199" t="str">
        <f>Ruimtestaat!D6</f>
        <v>Boarnwert</v>
      </c>
      <c r="E6" s="199"/>
      <c r="F6" s="199"/>
      <c r="G6" s="11"/>
      <c r="H6" s="76"/>
      <c r="I6" s="76"/>
      <c r="J6" s="76"/>
      <c r="K6" s="76"/>
      <c r="L6" s="76"/>
      <c r="M6" s="76"/>
      <c r="N6" s="76"/>
      <c r="O6" s="76"/>
      <c r="P6" s="76"/>
      <c r="Q6" s="62"/>
      <c r="R6" s="16"/>
    </row>
    <row r="7" spans="1:18" ht="15.75" x14ac:dyDescent="0.3">
      <c r="A7" s="15"/>
      <c r="B7" s="16"/>
      <c r="C7" s="11"/>
      <c r="D7" s="59"/>
      <c r="E7" s="59"/>
      <c r="F7" s="59"/>
      <c r="G7" s="11"/>
      <c r="H7" s="76"/>
      <c r="I7" s="76"/>
      <c r="J7" s="76"/>
      <c r="K7" s="76"/>
      <c r="L7" s="76"/>
      <c r="M7" s="76"/>
      <c r="N7" s="76"/>
      <c r="O7" s="76"/>
      <c r="P7" s="76"/>
      <c r="Q7" s="62"/>
      <c r="R7" s="16"/>
    </row>
    <row r="8" spans="1:18" ht="15.75" x14ac:dyDescent="0.3">
      <c r="A8" s="15"/>
      <c r="B8" s="16"/>
      <c r="C8" s="16" t="s">
        <v>4</v>
      </c>
      <c r="D8" s="77">
        <f>Ruimtestaat!D8</f>
        <v>1</v>
      </c>
      <c r="E8" s="59"/>
      <c r="F8" s="59"/>
      <c r="G8" s="11"/>
      <c r="H8" s="76"/>
      <c r="I8" s="76"/>
      <c r="J8" s="76"/>
      <c r="K8" s="76"/>
      <c r="L8" s="76"/>
      <c r="M8" s="76"/>
      <c r="N8" s="76"/>
      <c r="O8" s="76"/>
      <c r="P8" s="76"/>
      <c r="Q8" s="62"/>
      <c r="R8" s="16"/>
    </row>
    <row r="9" spans="1:18" ht="15.75" x14ac:dyDescent="0.3">
      <c r="A9" s="15"/>
      <c r="B9" s="16"/>
      <c r="C9" s="16"/>
      <c r="D9" s="77"/>
      <c r="E9" s="59"/>
      <c r="F9" s="59"/>
      <c r="G9" s="11"/>
      <c r="H9" s="76"/>
      <c r="I9" s="76"/>
      <c r="J9" s="76"/>
      <c r="K9" s="76"/>
      <c r="L9" s="76"/>
      <c r="M9" s="76"/>
      <c r="N9" s="76"/>
      <c r="O9" s="76"/>
      <c r="P9" s="76"/>
      <c r="Q9" s="62"/>
      <c r="R9" s="16"/>
    </row>
    <row r="10" spans="1:18" ht="16.5" thickBot="1" x14ac:dyDescent="0.35">
      <c r="A10" s="58"/>
      <c r="B10" s="59"/>
      <c r="C10" s="59"/>
      <c r="D10" s="59"/>
      <c r="E10" s="59"/>
      <c r="F10" s="60"/>
      <c r="G10" s="61"/>
      <c r="H10" s="76"/>
      <c r="I10" s="76"/>
      <c r="J10" s="76"/>
      <c r="K10" s="76"/>
      <c r="L10" s="76"/>
      <c r="M10" s="76"/>
      <c r="N10" s="76"/>
      <c r="O10" s="76"/>
      <c r="P10" s="76"/>
      <c r="Q10" s="62"/>
      <c r="R10" s="59"/>
    </row>
    <row r="11" spans="1:18" ht="16.5" thickBot="1" x14ac:dyDescent="0.35">
      <c r="A11" s="58"/>
      <c r="B11" s="200" t="s">
        <v>41</v>
      </c>
      <c r="C11" s="201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3"/>
      <c r="Q11" s="62"/>
      <c r="R11" s="59"/>
    </row>
    <row r="12" spans="1:18" ht="16.5" thickBot="1" x14ac:dyDescent="0.35">
      <c r="A12" s="58"/>
      <c r="B12" s="59"/>
      <c r="C12" s="59"/>
      <c r="D12" s="59"/>
      <c r="E12" s="59"/>
      <c r="F12" s="60"/>
      <c r="G12" s="61"/>
      <c r="H12" s="61"/>
      <c r="I12" s="61"/>
      <c r="J12" s="61"/>
      <c r="K12" s="61"/>
      <c r="L12" s="61"/>
      <c r="M12" s="61"/>
      <c r="N12" s="61"/>
      <c r="O12" s="59"/>
      <c r="P12" s="59"/>
      <c r="Q12" s="62"/>
      <c r="R12" s="59"/>
    </row>
    <row r="13" spans="1:18" ht="16.5" thickBot="1" x14ac:dyDescent="0.35">
      <c r="A13" s="78"/>
      <c r="B13" s="79" t="s">
        <v>7</v>
      </c>
      <c r="C13" s="79" t="s">
        <v>8</v>
      </c>
      <c r="D13" s="79" t="s">
        <v>9</v>
      </c>
      <c r="E13" s="79" t="s">
        <v>42</v>
      </c>
      <c r="F13" s="79" t="s">
        <v>19</v>
      </c>
      <c r="G13" s="194" t="s">
        <v>43</v>
      </c>
      <c r="H13" s="195"/>
      <c r="I13" s="196"/>
      <c r="J13" s="80" t="s">
        <v>44</v>
      </c>
      <c r="K13" s="194" t="s">
        <v>45</v>
      </c>
      <c r="L13" s="197"/>
      <c r="M13" s="196"/>
      <c r="N13" s="81"/>
      <c r="O13" s="198" t="s">
        <v>46</v>
      </c>
      <c r="P13" s="196"/>
      <c r="Q13" s="82"/>
      <c r="R13" s="83"/>
    </row>
    <row r="14" spans="1:18" ht="30.75" thickBot="1" x14ac:dyDescent="0.35">
      <c r="A14" s="78"/>
      <c r="B14" s="83"/>
      <c r="C14" s="83"/>
      <c r="D14" s="83"/>
      <c r="E14" s="83"/>
      <c r="F14" s="84" t="s">
        <v>47</v>
      </c>
      <c r="G14" s="85" t="s">
        <v>48</v>
      </c>
      <c r="H14" s="85" t="s">
        <v>49</v>
      </c>
      <c r="I14" s="86" t="s">
        <v>13</v>
      </c>
      <c r="J14" s="87"/>
      <c r="K14" s="85" t="s">
        <v>50</v>
      </c>
      <c r="L14" s="85" t="s">
        <v>51</v>
      </c>
      <c r="M14" s="88" t="s">
        <v>52</v>
      </c>
      <c r="N14" s="89" t="s">
        <v>53</v>
      </c>
      <c r="O14" s="83"/>
      <c r="P14" s="83"/>
      <c r="Q14" s="82"/>
      <c r="R14" s="83"/>
    </row>
    <row r="15" spans="1:18" ht="16.5" thickBot="1" x14ac:dyDescent="0.35">
      <c r="A15" s="58"/>
      <c r="B15" s="90">
        <v>1</v>
      </c>
      <c r="C15" s="91" t="s">
        <v>283</v>
      </c>
      <c r="D15" s="91"/>
      <c r="E15" s="91" t="s">
        <v>279</v>
      </c>
      <c r="F15" s="92">
        <v>2</v>
      </c>
      <c r="G15" s="93"/>
      <c r="H15" s="93"/>
      <c r="I15" s="93">
        <v>0</v>
      </c>
      <c r="J15" s="93"/>
      <c r="K15" s="99">
        <v>106.4</v>
      </c>
      <c r="L15" s="93">
        <v>106.4</v>
      </c>
      <c r="M15" s="94">
        <f t="shared" ref="M15:M17" si="0">K15+L15</f>
        <v>212.8</v>
      </c>
      <c r="N15" s="95">
        <f>F15*M15</f>
        <v>425.6</v>
      </c>
      <c r="O15" s="189"/>
      <c r="P15" s="190"/>
      <c r="Q15" s="62"/>
      <c r="R15" s="59"/>
    </row>
    <row r="16" spans="1:18" ht="16.5" thickBot="1" x14ac:dyDescent="0.35">
      <c r="A16" s="58"/>
      <c r="B16" s="96">
        <v>1</v>
      </c>
      <c r="C16" s="91" t="s">
        <v>283</v>
      </c>
      <c r="D16" s="97"/>
      <c r="E16" s="97" t="s">
        <v>280</v>
      </c>
      <c r="F16" s="98">
        <v>2</v>
      </c>
      <c r="G16" s="99"/>
      <c r="H16" s="99"/>
      <c r="I16" s="99">
        <f t="shared" ref="I16:I17" si="1">+G16*H16</f>
        <v>0</v>
      </c>
      <c r="J16" s="99"/>
      <c r="K16" s="99">
        <v>38.549999999999997</v>
      </c>
      <c r="L16" s="99">
        <v>38.549999999999997</v>
      </c>
      <c r="M16" s="100">
        <f t="shared" si="0"/>
        <v>77.099999999999994</v>
      </c>
      <c r="N16" s="95">
        <f t="shared" ref="N16:N18" si="2">F16*M16</f>
        <v>154.19999999999999</v>
      </c>
      <c r="O16" s="178"/>
      <c r="P16" s="191"/>
      <c r="Q16" s="62"/>
      <c r="R16" s="59"/>
    </row>
    <row r="17" spans="1:18" ht="16.5" thickBot="1" x14ac:dyDescent="0.35">
      <c r="A17" s="58"/>
      <c r="B17" s="96">
        <v>1</v>
      </c>
      <c r="C17" s="91" t="s">
        <v>283</v>
      </c>
      <c r="D17" s="97"/>
      <c r="E17" s="97" t="s">
        <v>281</v>
      </c>
      <c r="F17" s="98">
        <v>2</v>
      </c>
      <c r="G17" s="99"/>
      <c r="H17" s="99"/>
      <c r="I17" s="99">
        <f t="shared" si="1"/>
        <v>0</v>
      </c>
      <c r="J17" s="99"/>
      <c r="K17" s="99">
        <v>6</v>
      </c>
      <c r="L17" s="99">
        <v>6</v>
      </c>
      <c r="M17" s="100">
        <f t="shared" si="0"/>
        <v>12</v>
      </c>
      <c r="N17" s="95">
        <f t="shared" si="2"/>
        <v>24</v>
      </c>
      <c r="O17" s="178"/>
      <c r="P17" s="179"/>
      <c r="Q17" s="62"/>
      <c r="R17" s="59"/>
    </row>
    <row r="18" spans="1:18" ht="16.5" thickBot="1" x14ac:dyDescent="0.35">
      <c r="A18" s="58"/>
      <c r="B18" s="101"/>
      <c r="C18" s="102"/>
      <c r="D18" s="102"/>
      <c r="E18" s="102"/>
      <c r="F18" s="103"/>
      <c r="G18" s="104"/>
      <c r="H18" s="104"/>
      <c r="I18" s="104">
        <f>+G18*H18</f>
        <v>0</v>
      </c>
      <c r="J18" s="104"/>
      <c r="K18" s="104">
        <f>I18*J18</f>
        <v>0</v>
      </c>
      <c r="L18" s="104">
        <f>+I18*J18</f>
        <v>0</v>
      </c>
      <c r="M18" s="105">
        <f>K18+L18</f>
        <v>0</v>
      </c>
      <c r="N18" s="95">
        <f t="shared" si="2"/>
        <v>0</v>
      </c>
      <c r="O18" s="192"/>
      <c r="P18" s="193"/>
      <c r="Q18" s="62"/>
      <c r="R18" s="59"/>
    </row>
    <row r="19" spans="1:18" ht="16.5" thickBot="1" x14ac:dyDescent="0.35">
      <c r="A19" s="58"/>
      <c r="B19" s="59"/>
      <c r="C19" s="59"/>
      <c r="D19" s="59"/>
      <c r="E19" s="59"/>
      <c r="F19" s="60"/>
      <c r="G19" s="61"/>
      <c r="H19" s="61"/>
      <c r="I19" s="61"/>
      <c r="J19" s="61"/>
      <c r="K19" s="61"/>
      <c r="L19" s="61"/>
      <c r="M19" s="61"/>
      <c r="N19" s="61"/>
      <c r="O19" s="59"/>
      <c r="P19" s="59"/>
      <c r="Q19" s="62"/>
      <c r="R19" s="59"/>
    </row>
    <row r="20" spans="1:18" ht="16.5" thickBot="1" x14ac:dyDescent="0.35">
      <c r="A20" s="78"/>
      <c r="B20" s="106" t="s">
        <v>54</v>
      </c>
      <c r="C20" s="107"/>
      <c r="D20" s="107"/>
      <c r="E20" s="107"/>
      <c r="F20" s="107"/>
      <c r="G20" s="107"/>
      <c r="H20" s="108"/>
      <c r="I20" s="108" t="s">
        <v>55</v>
      </c>
      <c r="J20" s="107"/>
      <c r="K20" s="80">
        <f>SUM(K15:K18)</f>
        <v>150.94999999999999</v>
      </c>
      <c r="L20" s="80">
        <f>SUM(L15:L18)</f>
        <v>150.94999999999999</v>
      </c>
      <c r="M20" s="80">
        <f>SUM(M15:M18)</f>
        <v>301.89999999999998</v>
      </c>
      <c r="N20" s="80">
        <f>SUM(N15:N18)</f>
        <v>603.79999999999995</v>
      </c>
      <c r="O20" s="109"/>
      <c r="P20" s="109"/>
      <c r="Q20" s="82"/>
      <c r="R20" s="83"/>
    </row>
    <row r="21" spans="1:18" ht="16.5" thickBot="1" x14ac:dyDescent="0.35">
      <c r="A21" s="58"/>
      <c r="B21" s="59"/>
      <c r="C21" s="59"/>
      <c r="D21" s="59"/>
      <c r="E21" s="59"/>
      <c r="F21" s="60"/>
      <c r="G21" s="61"/>
      <c r="H21" s="61"/>
      <c r="I21" s="61"/>
      <c r="J21" s="61"/>
      <c r="K21" s="61"/>
      <c r="L21" s="61"/>
      <c r="M21" s="61"/>
      <c r="N21" s="61"/>
      <c r="O21" s="59"/>
      <c r="P21" s="59"/>
      <c r="Q21" s="62"/>
      <c r="R21" s="59"/>
    </row>
    <row r="22" spans="1:18" ht="16.5" thickBot="1" x14ac:dyDescent="0.35">
      <c r="A22" s="63"/>
      <c r="B22" s="180" t="s">
        <v>36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2"/>
      <c r="Q22" s="64"/>
      <c r="R22" s="60"/>
    </row>
    <row r="23" spans="1:18" ht="16.5" thickBot="1" x14ac:dyDescent="0.35">
      <c r="A23" s="58"/>
      <c r="B23" s="183" t="s">
        <v>56</v>
      </c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5"/>
      <c r="Q23" s="62"/>
      <c r="R23" s="59"/>
    </row>
    <row r="24" spans="1:18" ht="16.5" thickBot="1" x14ac:dyDescent="0.35">
      <c r="A24" s="58"/>
      <c r="B24" s="186" t="s">
        <v>57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8"/>
      <c r="Q24" s="62"/>
      <c r="R24" s="59"/>
    </row>
    <row r="25" spans="1:18" ht="16.5" thickBot="1" x14ac:dyDescent="0.35">
      <c r="A25" s="58"/>
      <c r="B25" s="170"/>
      <c r="C25" s="171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3"/>
      <c r="Q25" s="62"/>
      <c r="R25" s="59"/>
    </row>
    <row r="26" spans="1:18" ht="16.5" thickBot="1" x14ac:dyDescent="0.35">
      <c r="A26" s="58"/>
      <c r="B26" s="170"/>
      <c r="C26" s="171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3"/>
      <c r="Q26" s="62"/>
      <c r="R26" s="59"/>
    </row>
    <row r="27" spans="1:18" ht="16.5" thickBot="1" x14ac:dyDescent="0.35">
      <c r="A27" s="58"/>
      <c r="B27" s="170"/>
      <c r="C27" s="171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3"/>
      <c r="Q27" s="62"/>
      <c r="R27" s="59"/>
    </row>
    <row r="28" spans="1:18" ht="16.5" thickBot="1" x14ac:dyDescent="0.35">
      <c r="A28" s="58"/>
      <c r="B28" s="170"/>
      <c r="C28" s="171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3"/>
      <c r="Q28" s="62"/>
      <c r="R28" s="59"/>
    </row>
    <row r="29" spans="1:18" ht="16.5" thickBot="1" x14ac:dyDescent="0.35">
      <c r="A29" s="58"/>
      <c r="B29" s="170"/>
      <c r="C29" s="171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3"/>
      <c r="Q29" s="62"/>
      <c r="R29" s="59"/>
    </row>
    <row r="30" spans="1:18" ht="16.5" thickBot="1" x14ac:dyDescent="0.35">
      <c r="A30" s="58"/>
      <c r="B30" s="174"/>
      <c r="C30" s="175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7"/>
      <c r="Q30" s="62"/>
      <c r="R30" s="59"/>
    </row>
    <row r="31" spans="1:18" ht="16.5" thickBot="1" x14ac:dyDescent="0.35">
      <c r="A31" s="65"/>
      <c r="B31" s="66"/>
      <c r="C31" s="66"/>
      <c r="D31" s="66"/>
      <c r="E31" s="66"/>
      <c r="F31" s="67"/>
      <c r="G31" s="68"/>
      <c r="H31" s="68"/>
      <c r="I31" s="68"/>
      <c r="J31" s="68"/>
      <c r="K31" s="68"/>
      <c r="L31" s="68"/>
      <c r="M31" s="68"/>
      <c r="N31" s="68"/>
      <c r="O31" s="66"/>
      <c r="P31" s="66"/>
      <c r="Q31" s="69"/>
      <c r="R31" s="59"/>
    </row>
    <row r="32" spans="1:18" ht="16.5" thickTop="1" x14ac:dyDescent="0.3">
      <c r="A32" s="59"/>
      <c r="B32" s="59"/>
      <c r="C32" s="59"/>
      <c r="D32" s="59"/>
      <c r="E32" s="59"/>
      <c r="F32" s="60"/>
      <c r="G32" s="61"/>
      <c r="H32" s="61"/>
      <c r="I32" s="61"/>
      <c r="J32" s="61"/>
      <c r="K32" s="61"/>
      <c r="L32" s="61"/>
      <c r="M32" s="61"/>
      <c r="N32" s="61"/>
      <c r="O32" s="59"/>
      <c r="P32" s="59"/>
      <c r="Q32" s="59"/>
      <c r="R32" s="59"/>
    </row>
  </sheetData>
  <sheetProtection algorithmName="SHA-512" hashValue="776NFkrxRmyFiVnn7Dr7QH5uZD8zPe+hBBVV0mVPhJZfC346nMwfFGl5lBa/ypPbIvP02qEeVVbD6UDGYxB1Xg==" saltValue="rRDnlrz8fnLK0p/jgm8RXA==" spinCount="100000" sheet="1" objects="1" scenarios="1"/>
  <mergeCells count="20">
    <mergeCell ref="G13:I13"/>
    <mergeCell ref="K13:M13"/>
    <mergeCell ref="O13:P13"/>
    <mergeCell ref="D4:F4"/>
    <mergeCell ref="D5:F5"/>
    <mergeCell ref="D6:F6"/>
    <mergeCell ref="B11:P11"/>
    <mergeCell ref="O15:P15"/>
    <mergeCell ref="O16:P16"/>
    <mergeCell ref="B27:P27"/>
    <mergeCell ref="O18:P18"/>
    <mergeCell ref="B28:P28"/>
    <mergeCell ref="B29:P29"/>
    <mergeCell ref="B30:P30"/>
    <mergeCell ref="O17:P17"/>
    <mergeCell ref="B22:P22"/>
    <mergeCell ref="B23:P23"/>
    <mergeCell ref="B24:P24"/>
    <mergeCell ref="B25:P25"/>
    <mergeCell ref="B26:P26"/>
  </mergeCells>
  <pageMargins left="0.7" right="0.7" top="0.75" bottom="0.75" header="0.3" footer="0.3"/>
  <pageSetup paperSize="9" scale="56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76"/>
  <sheetViews>
    <sheetView tabSelected="1" zoomScaleNormal="100" workbookViewId="0">
      <pane ySplit="4" topLeftCell="A59" activePane="bottomLeft" state="frozen"/>
      <selection pane="bottomLeft" activeCell="B67" activeCellId="2" sqref="A56:BQ57 B60:B65 B67:B69"/>
    </sheetView>
  </sheetViews>
  <sheetFormatPr defaultColWidth="8.7109375" defaultRowHeight="15" x14ac:dyDescent="0.25"/>
  <cols>
    <col min="1" max="1" width="83.42578125" bestFit="1" customWidth="1"/>
    <col min="2" max="2" width="9.7109375" customWidth="1"/>
    <col min="3" max="22" width="9.7109375" style="1" customWidth="1"/>
    <col min="23" max="27" width="9.7109375" style="143" customWidth="1"/>
    <col min="28" max="47" width="9.7109375" style="1" customWidth="1"/>
    <col min="48" max="52" width="9.7109375" style="143" customWidth="1"/>
    <col min="53" max="69" width="9.7109375" style="1" customWidth="1"/>
  </cols>
  <sheetData>
    <row r="1" spans="1:74" ht="222.75" customHeight="1" thickBot="1" x14ac:dyDescent="0.3">
      <c r="A1" s="110" t="s">
        <v>58</v>
      </c>
      <c r="B1" s="111"/>
      <c r="C1" s="112" t="s">
        <v>26</v>
      </c>
      <c r="D1" s="112" t="s">
        <v>59</v>
      </c>
      <c r="E1" s="112" t="s">
        <v>60</v>
      </c>
      <c r="F1" s="112" t="s">
        <v>61</v>
      </c>
      <c r="G1" s="112" t="s">
        <v>62</v>
      </c>
      <c r="H1" s="112" t="s">
        <v>28</v>
      </c>
      <c r="I1" s="112" t="s">
        <v>63</v>
      </c>
      <c r="J1" s="112" t="s">
        <v>64</v>
      </c>
      <c r="K1" s="112" t="s">
        <v>65</v>
      </c>
      <c r="L1" s="112" t="s">
        <v>66</v>
      </c>
      <c r="M1" s="112" t="s">
        <v>67</v>
      </c>
      <c r="N1" s="112" t="s">
        <v>68</v>
      </c>
      <c r="O1" s="112" t="s">
        <v>69</v>
      </c>
      <c r="P1" s="112" t="s">
        <v>70</v>
      </c>
      <c r="Q1" s="112" t="s">
        <v>71</v>
      </c>
      <c r="R1" s="112" t="s">
        <v>72</v>
      </c>
      <c r="S1" s="112" t="s">
        <v>73</v>
      </c>
      <c r="T1" s="112" t="s">
        <v>74</v>
      </c>
      <c r="U1" s="112" t="s">
        <v>75</v>
      </c>
      <c r="V1" s="112" t="s">
        <v>76</v>
      </c>
      <c r="W1" s="142" t="s">
        <v>77</v>
      </c>
      <c r="X1" s="142" t="s">
        <v>78</v>
      </c>
      <c r="Y1" s="142" t="s">
        <v>79</v>
      </c>
      <c r="Z1" s="142" t="s">
        <v>80</v>
      </c>
      <c r="AA1" s="142" t="s">
        <v>81</v>
      </c>
      <c r="AB1" s="112" t="s">
        <v>30</v>
      </c>
      <c r="AC1" s="112" t="s">
        <v>82</v>
      </c>
      <c r="AD1" s="112" t="s">
        <v>83</v>
      </c>
      <c r="AE1" s="112" t="s">
        <v>84</v>
      </c>
      <c r="AF1" s="112" t="s">
        <v>85</v>
      </c>
      <c r="AG1" s="112" t="s">
        <v>86</v>
      </c>
      <c r="AH1" s="112" t="s">
        <v>87</v>
      </c>
      <c r="AI1" s="112" t="s">
        <v>88</v>
      </c>
      <c r="AJ1" s="112" t="s">
        <v>89</v>
      </c>
      <c r="AK1" s="112" t="s">
        <v>90</v>
      </c>
      <c r="AL1" s="112" t="s">
        <v>31</v>
      </c>
      <c r="AM1" s="112" t="s">
        <v>91</v>
      </c>
      <c r="AN1" s="112" t="s">
        <v>92</v>
      </c>
      <c r="AO1" s="112" t="s">
        <v>93</v>
      </c>
      <c r="AP1" s="112" t="s">
        <v>94</v>
      </c>
      <c r="AQ1" s="112" t="s">
        <v>29</v>
      </c>
      <c r="AR1" s="112" t="s">
        <v>95</v>
      </c>
      <c r="AS1" s="112" t="s">
        <v>96</v>
      </c>
      <c r="AT1" s="112" t="s">
        <v>97</v>
      </c>
      <c r="AU1" s="112" t="s">
        <v>98</v>
      </c>
      <c r="AV1" s="142" t="s">
        <v>99</v>
      </c>
      <c r="AW1" s="142" t="s">
        <v>100</v>
      </c>
      <c r="AX1" s="142" t="s">
        <v>101</v>
      </c>
      <c r="AY1" s="142" t="s">
        <v>102</v>
      </c>
      <c r="AZ1" s="142" t="s">
        <v>103</v>
      </c>
      <c r="BA1" s="112" t="s">
        <v>104</v>
      </c>
      <c r="BB1" s="112" t="s">
        <v>105</v>
      </c>
      <c r="BC1" s="112" t="s">
        <v>106</v>
      </c>
      <c r="BD1" s="112" t="s">
        <v>107</v>
      </c>
      <c r="BE1" s="112" t="s">
        <v>108</v>
      </c>
      <c r="BF1" s="112" t="s">
        <v>109</v>
      </c>
      <c r="BG1" s="112" t="s">
        <v>110</v>
      </c>
      <c r="BH1" s="112" t="s">
        <v>111</v>
      </c>
      <c r="BI1" s="112" t="s">
        <v>112</v>
      </c>
      <c r="BJ1" s="112" t="s">
        <v>113</v>
      </c>
      <c r="BK1" s="112" t="s">
        <v>114</v>
      </c>
      <c r="BL1" s="112" t="s">
        <v>115</v>
      </c>
      <c r="BM1" s="112" t="s">
        <v>116</v>
      </c>
      <c r="BN1" s="112" t="s">
        <v>117</v>
      </c>
      <c r="BO1" s="112" t="s">
        <v>118</v>
      </c>
      <c r="BP1" s="112" t="s">
        <v>119</v>
      </c>
      <c r="BQ1" s="112" t="s">
        <v>120</v>
      </c>
      <c r="BS1" s="113"/>
      <c r="BT1" s="113"/>
      <c r="BU1" s="113"/>
      <c r="BV1" s="113"/>
    </row>
    <row r="2" spans="1:74" ht="15.75" thickBot="1" x14ac:dyDescent="0.3">
      <c r="A2" s="114" t="s">
        <v>121</v>
      </c>
      <c r="B2" s="115"/>
      <c r="C2" s="116" t="s">
        <v>122</v>
      </c>
      <c r="D2" s="116" t="s">
        <v>123</v>
      </c>
      <c r="E2" s="116" t="s">
        <v>124</v>
      </c>
      <c r="F2" s="116" t="s">
        <v>125</v>
      </c>
      <c r="G2" s="116" t="s">
        <v>126</v>
      </c>
      <c r="H2" s="116" t="s">
        <v>127</v>
      </c>
      <c r="I2" s="116" t="s">
        <v>128</v>
      </c>
      <c r="J2" s="116" t="s">
        <v>129</v>
      </c>
      <c r="K2" s="116" t="s">
        <v>130</v>
      </c>
      <c r="L2" s="116" t="s">
        <v>131</v>
      </c>
      <c r="M2" s="116" t="s">
        <v>132</v>
      </c>
      <c r="N2" s="116" t="s">
        <v>133</v>
      </c>
      <c r="O2" s="116" t="s">
        <v>134</v>
      </c>
      <c r="P2" s="116" t="s">
        <v>135</v>
      </c>
      <c r="Q2" s="116" t="s">
        <v>136</v>
      </c>
      <c r="R2" s="116" t="s">
        <v>137</v>
      </c>
      <c r="S2" s="116" t="s">
        <v>138</v>
      </c>
      <c r="T2" s="116" t="s">
        <v>139</v>
      </c>
      <c r="U2" s="116" t="s">
        <v>140</v>
      </c>
      <c r="V2" s="116" t="s">
        <v>141</v>
      </c>
      <c r="W2" s="116" t="s">
        <v>137</v>
      </c>
      <c r="X2" s="116" t="s">
        <v>138</v>
      </c>
      <c r="Y2" s="116" t="s">
        <v>139</v>
      </c>
      <c r="Z2" s="116" t="s">
        <v>140</v>
      </c>
      <c r="AA2" s="116" t="s">
        <v>141</v>
      </c>
      <c r="AB2" s="116" t="s">
        <v>142</v>
      </c>
      <c r="AC2" s="116" t="s">
        <v>143</v>
      </c>
      <c r="AD2" s="116" t="s">
        <v>144</v>
      </c>
      <c r="AE2" s="116" t="s">
        <v>145</v>
      </c>
      <c r="AF2" s="116" t="s">
        <v>146</v>
      </c>
      <c r="AG2" s="116" t="s">
        <v>147</v>
      </c>
      <c r="AH2" s="116" t="s">
        <v>148</v>
      </c>
      <c r="AI2" s="116" t="s">
        <v>149</v>
      </c>
      <c r="AJ2" s="116" t="s">
        <v>150</v>
      </c>
      <c r="AK2" s="116" t="s">
        <v>151</v>
      </c>
      <c r="AL2" s="116" t="s">
        <v>152</v>
      </c>
      <c r="AM2" s="116" t="s">
        <v>153</v>
      </c>
      <c r="AN2" s="116" t="s">
        <v>154</v>
      </c>
      <c r="AO2" s="116" t="s">
        <v>155</v>
      </c>
      <c r="AP2" s="116" t="s">
        <v>156</v>
      </c>
      <c r="AQ2" s="116" t="s">
        <v>157</v>
      </c>
      <c r="AR2" s="116" t="s">
        <v>158</v>
      </c>
      <c r="AS2" s="116" t="s">
        <v>159</v>
      </c>
      <c r="AT2" s="116" t="s">
        <v>160</v>
      </c>
      <c r="AU2" s="116" t="s">
        <v>161</v>
      </c>
      <c r="AV2" s="116" t="s">
        <v>157</v>
      </c>
      <c r="AW2" s="116" t="s">
        <v>158</v>
      </c>
      <c r="AX2" s="116" t="s">
        <v>159</v>
      </c>
      <c r="AY2" s="116" t="s">
        <v>160</v>
      </c>
      <c r="AZ2" s="116" t="s">
        <v>161</v>
      </c>
      <c r="BA2" s="116">
        <v>9</v>
      </c>
      <c r="BB2" s="116" t="s">
        <v>162</v>
      </c>
      <c r="BC2" s="116" t="s">
        <v>163</v>
      </c>
      <c r="BD2" s="116" t="s">
        <v>164</v>
      </c>
      <c r="BE2" s="116" t="s">
        <v>165</v>
      </c>
      <c r="BF2" s="116" t="s">
        <v>166</v>
      </c>
      <c r="BG2" s="116" t="s">
        <v>167</v>
      </c>
      <c r="BH2" s="116" t="s">
        <v>168</v>
      </c>
      <c r="BI2" s="116" t="s">
        <v>169</v>
      </c>
      <c r="BJ2" s="116" t="s">
        <v>170</v>
      </c>
      <c r="BK2" s="116" t="s">
        <v>171</v>
      </c>
      <c r="BL2" s="116" t="s">
        <v>172</v>
      </c>
      <c r="BM2" s="116" t="s">
        <v>173</v>
      </c>
      <c r="BN2" s="116">
        <v>14</v>
      </c>
      <c r="BO2" s="116" t="s">
        <v>174</v>
      </c>
      <c r="BP2" s="116" t="s">
        <v>175</v>
      </c>
      <c r="BQ2" s="116" t="s">
        <v>176</v>
      </c>
    </row>
    <row r="3" spans="1:74" ht="15.75" thickBot="1" x14ac:dyDescent="0.3">
      <c r="A3" s="117"/>
      <c r="B3" s="117"/>
      <c r="C3" s="1">
        <v>200</v>
      </c>
      <c r="D3" s="1">
        <v>160</v>
      </c>
      <c r="E3" s="1">
        <v>120</v>
      </c>
      <c r="F3" s="1">
        <v>80</v>
      </c>
      <c r="G3" s="1">
        <v>40</v>
      </c>
      <c r="H3" s="1">
        <v>200</v>
      </c>
      <c r="I3" s="1">
        <v>160</v>
      </c>
      <c r="J3" s="1">
        <v>120</v>
      </c>
      <c r="K3" s="1">
        <v>80</v>
      </c>
      <c r="L3" s="1">
        <v>40</v>
      </c>
      <c r="M3" s="1">
        <v>200</v>
      </c>
      <c r="N3" s="1">
        <v>160</v>
      </c>
      <c r="O3" s="1">
        <v>120</v>
      </c>
      <c r="P3" s="1">
        <v>80</v>
      </c>
      <c r="Q3" s="1">
        <v>40</v>
      </c>
      <c r="R3" s="1">
        <v>200</v>
      </c>
      <c r="S3" s="1">
        <v>160</v>
      </c>
      <c r="T3" s="1">
        <v>120</v>
      </c>
      <c r="U3" s="1">
        <v>80</v>
      </c>
      <c r="V3" s="1">
        <v>40</v>
      </c>
      <c r="W3" s="143">
        <v>200</v>
      </c>
      <c r="X3" s="143">
        <v>160</v>
      </c>
      <c r="Y3" s="143">
        <v>120</v>
      </c>
      <c r="Z3" s="143">
        <v>80</v>
      </c>
      <c r="AA3" s="143">
        <v>40</v>
      </c>
      <c r="AB3" s="1">
        <v>200</v>
      </c>
      <c r="AC3" s="1">
        <v>160</v>
      </c>
      <c r="AD3" s="1">
        <v>120</v>
      </c>
      <c r="AE3" s="1">
        <v>80</v>
      </c>
      <c r="AF3" s="1">
        <v>40</v>
      </c>
      <c r="AG3" s="1">
        <v>200</v>
      </c>
      <c r="AH3" s="1">
        <v>160</v>
      </c>
      <c r="AI3" s="1">
        <v>120</v>
      </c>
      <c r="AJ3" s="1">
        <v>80</v>
      </c>
      <c r="AK3" s="1">
        <v>40</v>
      </c>
      <c r="AL3" s="1">
        <v>200</v>
      </c>
      <c r="AM3" s="1">
        <v>160</v>
      </c>
      <c r="AN3" s="1">
        <v>120</v>
      </c>
      <c r="AO3" s="1">
        <v>80</v>
      </c>
      <c r="AP3" s="1">
        <v>40</v>
      </c>
      <c r="AQ3" s="1">
        <v>200</v>
      </c>
      <c r="AR3" s="1">
        <v>160</v>
      </c>
      <c r="AS3" s="1">
        <v>120</v>
      </c>
      <c r="AT3" s="1">
        <v>80</v>
      </c>
      <c r="AU3" s="1">
        <v>40</v>
      </c>
      <c r="AV3" s="143">
        <v>200</v>
      </c>
      <c r="BA3" s="1">
        <v>200</v>
      </c>
      <c r="BB3" s="1">
        <v>200</v>
      </c>
      <c r="BC3" s="1">
        <v>120</v>
      </c>
      <c r="BD3" s="1">
        <v>40</v>
      </c>
      <c r="BE3" s="1">
        <v>200</v>
      </c>
      <c r="BF3" s="1">
        <v>120</v>
      </c>
      <c r="BG3" s="1">
        <v>40</v>
      </c>
      <c r="BH3" s="1">
        <v>200</v>
      </c>
      <c r="BI3" s="1">
        <v>120</v>
      </c>
      <c r="BJ3" s="1">
        <v>40</v>
      </c>
      <c r="BK3" s="1">
        <v>200</v>
      </c>
      <c r="BL3" s="1">
        <v>120</v>
      </c>
      <c r="BM3" s="1">
        <v>40</v>
      </c>
      <c r="BN3" s="1">
        <v>12</v>
      </c>
      <c r="BO3" s="1">
        <v>200</v>
      </c>
      <c r="BP3" s="1">
        <v>120</v>
      </c>
      <c r="BQ3" s="1">
        <v>40</v>
      </c>
    </row>
    <row r="4" spans="1:74" x14ac:dyDescent="0.25">
      <c r="A4" s="118" t="s">
        <v>177</v>
      </c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44"/>
      <c r="X4" s="144"/>
      <c r="Y4" s="144"/>
      <c r="Z4" s="144"/>
      <c r="AA4" s="144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44"/>
      <c r="AW4" s="144"/>
      <c r="AX4" s="144"/>
      <c r="AY4" s="144"/>
      <c r="AZ4" s="144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1"/>
    </row>
    <row r="5" spans="1:74" x14ac:dyDescent="0.25">
      <c r="A5" s="122" t="s">
        <v>178</v>
      </c>
      <c r="B5" s="122"/>
      <c r="C5" s="123">
        <v>200</v>
      </c>
      <c r="D5" s="123">
        <v>160</v>
      </c>
      <c r="E5" s="123">
        <v>120</v>
      </c>
      <c r="F5" s="123">
        <v>80</v>
      </c>
      <c r="G5" s="123">
        <v>40</v>
      </c>
      <c r="H5" s="123">
        <v>200</v>
      </c>
      <c r="I5" s="123">
        <v>160</v>
      </c>
      <c r="J5" s="123">
        <v>120</v>
      </c>
      <c r="K5" s="123">
        <v>80</v>
      </c>
      <c r="L5" s="123">
        <v>40</v>
      </c>
      <c r="M5" s="123"/>
      <c r="N5" s="123"/>
      <c r="O5" s="123"/>
      <c r="P5" s="123"/>
      <c r="Q5" s="123"/>
      <c r="R5" s="123">
        <v>200</v>
      </c>
      <c r="S5" s="123">
        <v>160</v>
      </c>
      <c r="T5" s="123">
        <v>120</v>
      </c>
      <c r="U5" s="123">
        <v>80</v>
      </c>
      <c r="V5" s="123">
        <v>40</v>
      </c>
      <c r="W5" s="145">
        <v>200</v>
      </c>
      <c r="X5" s="123">
        <v>160</v>
      </c>
      <c r="Y5" s="145">
        <v>120</v>
      </c>
      <c r="Z5" s="123">
        <v>80</v>
      </c>
      <c r="AA5" s="145">
        <v>40</v>
      </c>
      <c r="AB5" s="123">
        <v>200</v>
      </c>
      <c r="AC5" s="123">
        <v>160</v>
      </c>
      <c r="AD5" s="123">
        <v>120</v>
      </c>
      <c r="AE5" s="123">
        <v>80</v>
      </c>
      <c r="AF5" s="123">
        <v>40</v>
      </c>
      <c r="AG5" s="123">
        <v>200</v>
      </c>
      <c r="AH5" s="123">
        <v>160</v>
      </c>
      <c r="AI5" s="123">
        <v>120</v>
      </c>
      <c r="AJ5" s="123">
        <v>80</v>
      </c>
      <c r="AK5" s="123">
        <v>40</v>
      </c>
      <c r="AL5" s="123">
        <v>200</v>
      </c>
      <c r="AM5" s="123">
        <v>160</v>
      </c>
      <c r="AN5" s="123">
        <v>120</v>
      </c>
      <c r="AO5" s="123">
        <v>80</v>
      </c>
      <c r="AP5" s="123">
        <v>40</v>
      </c>
      <c r="AQ5" s="123">
        <v>200</v>
      </c>
      <c r="AR5" s="123">
        <v>160</v>
      </c>
      <c r="AS5" s="123">
        <v>120</v>
      </c>
      <c r="AT5" s="123">
        <v>80</v>
      </c>
      <c r="AU5" s="123">
        <v>40</v>
      </c>
      <c r="AV5" s="145">
        <v>200</v>
      </c>
      <c r="AW5" s="145"/>
      <c r="AX5" s="145"/>
      <c r="AY5" s="145"/>
      <c r="AZ5" s="145"/>
      <c r="BA5" s="123"/>
      <c r="BB5" s="123"/>
      <c r="BC5" s="123"/>
      <c r="BD5" s="123"/>
      <c r="BE5" s="123">
        <v>200</v>
      </c>
      <c r="BF5" s="123">
        <v>120</v>
      </c>
      <c r="BG5" s="123">
        <v>40</v>
      </c>
      <c r="BH5" s="123">
        <v>200</v>
      </c>
      <c r="BI5" s="123">
        <v>120</v>
      </c>
      <c r="BJ5" s="123">
        <v>40</v>
      </c>
      <c r="BK5" s="123">
        <v>200</v>
      </c>
      <c r="BL5" s="123">
        <v>120</v>
      </c>
      <c r="BM5" s="123">
        <v>40</v>
      </c>
      <c r="BN5" s="123"/>
      <c r="BO5" s="123">
        <v>200</v>
      </c>
      <c r="BP5" s="123">
        <v>120</v>
      </c>
      <c r="BQ5" s="123">
        <v>40</v>
      </c>
    </row>
    <row r="6" spans="1:74" x14ac:dyDescent="0.25">
      <c r="A6" s="122" t="s">
        <v>179</v>
      </c>
      <c r="B6" s="122"/>
      <c r="C6" s="123"/>
      <c r="D6" s="123"/>
      <c r="E6" s="123"/>
      <c r="F6" s="123"/>
      <c r="G6" s="123"/>
      <c r="H6" s="123">
        <v>40</v>
      </c>
      <c r="I6" s="123">
        <v>40</v>
      </c>
      <c r="J6" s="123">
        <v>40</v>
      </c>
      <c r="K6" s="123">
        <v>40</v>
      </c>
      <c r="L6" s="123">
        <v>40</v>
      </c>
      <c r="M6" s="123"/>
      <c r="N6" s="123"/>
      <c r="O6" s="123"/>
      <c r="P6" s="123"/>
      <c r="Q6" s="123"/>
      <c r="R6" s="123">
        <v>40</v>
      </c>
      <c r="S6" s="123">
        <v>40</v>
      </c>
      <c r="T6" s="123">
        <v>40</v>
      </c>
      <c r="U6" s="123">
        <v>40</v>
      </c>
      <c r="V6" s="123">
        <v>40</v>
      </c>
      <c r="W6" s="145">
        <v>40</v>
      </c>
      <c r="X6" s="123">
        <v>40</v>
      </c>
      <c r="Y6" s="145">
        <v>40</v>
      </c>
      <c r="Z6" s="123">
        <v>40</v>
      </c>
      <c r="AA6" s="145">
        <v>40</v>
      </c>
      <c r="AB6" s="123">
        <v>40</v>
      </c>
      <c r="AC6" s="123">
        <v>40</v>
      </c>
      <c r="AD6" s="123">
        <v>40</v>
      </c>
      <c r="AE6" s="123">
        <v>40</v>
      </c>
      <c r="AF6" s="123">
        <v>40</v>
      </c>
      <c r="AG6" s="123">
        <v>40</v>
      </c>
      <c r="AH6" s="123">
        <v>40</v>
      </c>
      <c r="AI6" s="123">
        <v>40</v>
      </c>
      <c r="AJ6" s="123">
        <v>40</v>
      </c>
      <c r="AK6" s="123">
        <v>40</v>
      </c>
      <c r="AL6" s="123">
        <v>40</v>
      </c>
      <c r="AM6" s="123">
        <v>40</v>
      </c>
      <c r="AN6" s="123">
        <v>40</v>
      </c>
      <c r="AO6" s="123">
        <v>40</v>
      </c>
      <c r="AP6" s="123">
        <v>40</v>
      </c>
      <c r="AQ6" s="123"/>
      <c r="AR6" s="123"/>
      <c r="AS6" s="123"/>
      <c r="AT6" s="123"/>
      <c r="AU6" s="123"/>
      <c r="AV6" s="145"/>
      <c r="AW6" s="145"/>
      <c r="AX6" s="145"/>
      <c r="AY6" s="145"/>
      <c r="AZ6" s="145"/>
      <c r="BA6" s="123"/>
      <c r="BB6" s="123"/>
      <c r="BC6" s="123"/>
      <c r="BD6" s="123"/>
      <c r="BE6" s="123"/>
      <c r="BF6" s="123"/>
      <c r="BG6" s="123"/>
      <c r="BH6" s="123">
        <v>200</v>
      </c>
      <c r="BI6" s="123">
        <v>120</v>
      </c>
      <c r="BJ6" s="123">
        <v>40</v>
      </c>
      <c r="BK6" s="123">
        <v>200</v>
      </c>
      <c r="BL6" s="123">
        <v>120</v>
      </c>
      <c r="BM6" s="123">
        <v>40</v>
      </c>
      <c r="BN6" s="123">
        <v>12</v>
      </c>
      <c r="BO6" s="123"/>
      <c r="BP6" s="123"/>
      <c r="BQ6" s="123"/>
    </row>
    <row r="7" spans="1:74" x14ac:dyDescent="0.25">
      <c r="A7" s="122" t="s">
        <v>180</v>
      </c>
      <c r="B7" s="122"/>
      <c r="C7" s="123">
        <v>80</v>
      </c>
      <c r="D7" s="123">
        <v>80</v>
      </c>
      <c r="E7" s="123">
        <v>80</v>
      </c>
      <c r="F7" s="123"/>
      <c r="G7" s="123"/>
      <c r="H7" s="123">
        <v>80</v>
      </c>
      <c r="I7" s="123">
        <v>80</v>
      </c>
      <c r="J7" s="123">
        <v>80</v>
      </c>
      <c r="K7" s="123">
        <v>40</v>
      </c>
      <c r="L7" s="123"/>
      <c r="M7" s="123"/>
      <c r="N7" s="123"/>
      <c r="O7" s="123"/>
      <c r="P7" s="123"/>
      <c r="Q7" s="123"/>
      <c r="R7" s="123">
        <v>80</v>
      </c>
      <c r="S7" s="123">
        <v>80</v>
      </c>
      <c r="T7" s="123">
        <v>80</v>
      </c>
      <c r="U7" s="123">
        <v>80</v>
      </c>
      <c r="V7" s="123">
        <v>40</v>
      </c>
      <c r="W7" s="145">
        <v>80</v>
      </c>
      <c r="X7" s="123">
        <v>80</v>
      </c>
      <c r="Y7" s="145">
        <v>80</v>
      </c>
      <c r="Z7" s="123">
        <v>80</v>
      </c>
      <c r="AA7" s="145">
        <v>40</v>
      </c>
      <c r="AB7" s="123">
        <v>80</v>
      </c>
      <c r="AC7" s="123">
        <v>80</v>
      </c>
      <c r="AD7" s="123">
        <v>80</v>
      </c>
      <c r="AE7" s="123">
        <v>40</v>
      </c>
      <c r="AF7" s="123">
        <v>40</v>
      </c>
      <c r="AG7" s="123">
        <v>80</v>
      </c>
      <c r="AH7" s="123">
        <v>80</v>
      </c>
      <c r="AI7" s="123">
        <v>80</v>
      </c>
      <c r="AJ7" s="123">
        <v>40</v>
      </c>
      <c r="AK7" s="123">
        <v>40</v>
      </c>
      <c r="AL7" s="123">
        <v>40</v>
      </c>
      <c r="AM7" s="123">
        <v>40</v>
      </c>
      <c r="AN7" s="123">
        <v>40</v>
      </c>
      <c r="AO7" s="123">
        <v>40</v>
      </c>
      <c r="AP7" s="123">
        <v>40</v>
      </c>
      <c r="AQ7" s="123"/>
      <c r="AR7" s="123"/>
      <c r="AS7" s="123"/>
      <c r="AT7" s="123"/>
      <c r="AU7" s="123"/>
      <c r="AV7" s="145"/>
      <c r="AW7" s="145"/>
      <c r="AX7" s="145"/>
      <c r="AY7" s="145"/>
      <c r="AZ7" s="145"/>
      <c r="BA7" s="123"/>
      <c r="BB7" s="123"/>
      <c r="BC7" s="123"/>
      <c r="BD7" s="123"/>
      <c r="BE7" s="123">
        <v>40</v>
      </c>
      <c r="BF7" s="123">
        <v>40</v>
      </c>
      <c r="BG7" s="123">
        <v>40</v>
      </c>
      <c r="BH7" s="123">
        <v>80</v>
      </c>
      <c r="BI7" s="123">
        <v>80</v>
      </c>
      <c r="BJ7" s="123">
        <v>40</v>
      </c>
      <c r="BK7" s="123">
        <v>40</v>
      </c>
      <c r="BL7" s="123">
        <v>40</v>
      </c>
      <c r="BM7" s="123">
        <v>40</v>
      </c>
      <c r="BN7" s="123">
        <v>12</v>
      </c>
      <c r="BO7" s="123">
        <v>80</v>
      </c>
      <c r="BP7" s="123">
        <v>80</v>
      </c>
      <c r="BQ7" s="123">
        <v>80</v>
      </c>
    </row>
    <row r="8" spans="1:74" x14ac:dyDescent="0.25">
      <c r="A8" s="122" t="s">
        <v>181</v>
      </c>
      <c r="B8" s="122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>
        <v>160</v>
      </c>
      <c r="S8" s="123">
        <v>120</v>
      </c>
      <c r="T8" s="123">
        <v>80</v>
      </c>
      <c r="U8" s="123">
        <v>40</v>
      </c>
      <c r="V8" s="123"/>
      <c r="W8" s="145"/>
      <c r="X8" s="123">
        <v>120</v>
      </c>
      <c r="Y8" s="145"/>
      <c r="Z8" s="123">
        <v>40</v>
      </c>
      <c r="AA8" s="145"/>
      <c r="AB8" s="123">
        <v>160</v>
      </c>
      <c r="AC8" s="123">
        <v>120</v>
      </c>
      <c r="AD8" s="123">
        <v>80</v>
      </c>
      <c r="AE8" s="123">
        <v>40</v>
      </c>
      <c r="AF8" s="123"/>
      <c r="AG8" s="123"/>
      <c r="AH8" s="123"/>
      <c r="AI8" s="123"/>
      <c r="AJ8" s="123"/>
      <c r="AK8" s="123"/>
      <c r="AL8" s="123">
        <v>160</v>
      </c>
      <c r="AM8" s="123">
        <v>120</v>
      </c>
      <c r="AN8" s="123">
        <v>80</v>
      </c>
      <c r="AO8" s="123">
        <v>40</v>
      </c>
      <c r="AP8" s="123"/>
      <c r="AQ8" s="123"/>
      <c r="AR8" s="123"/>
      <c r="AS8" s="123"/>
      <c r="AT8" s="123"/>
      <c r="AU8" s="123"/>
      <c r="AV8" s="145"/>
      <c r="AW8" s="145"/>
      <c r="AX8" s="145"/>
      <c r="AY8" s="145"/>
      <c r="AZ8" s="145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</row>
    <row r="9" spans="1:74" x14ac:dyDescent="0.25">
      <c r="A9" s="122" t="s">
        <v>182</v>
      </c>
      <c r="B9" s="122"/>
      <c r="C9" s="123">
        <v>200</v>
      </c>
      <c r="D9" s="123">
        <v>160</v>
      </c>
      <c r="E9" s="123">
        <v>120</v>
      </c>
      <c r="F9" s="123">
        <v>80</v>
      </c>
      <c r="G9" s="123">
        <v>40</v>
      </c>
      <c r="H9" s="123">
        <v>200</v>
      </c>
      <c r="I9" s="123">
        <v>160</v>
      </c>
      <c r="J9" s="123">
        <v>120</v>
      </c>
      <c r="K9" s="123">
        <v>80</v>
      </c>
      <c r="L9" s="123">
        <v>40</v>
      </c>
      <c r="M9" s="123">
        <v>200</v>
      </c>
      <c r="N9" s="123">
        <v>160</v>
      </c>
      <c r="O9" s="123">
        <v>120</v>
      </c>
      <c r="P9" s="123">
        <v>80</v>
      </c>
      <c r="Q9" s="123">
        <v>40</v>
      </c>
      <c r="R9" s="123">
        <v>40</v>
      </c>
      <c r="S9" s="123">
        <v>40</v>
      </c>
      <c r="T9" s="123">
        <v>40</v>
      </c>
      <c r="U9" s="123">
        <v>40</v>
      </c>
      <c r="V9" s="123">
        <v>40</v>
      </c>
      <c r="W9" s="145">
        <v>200</v>
      </c>
      <c r="X9" s="123">
        <v>40</v>
      </c>
      <c r="Y9" s="145">
        <v>160</v>
      </c>
      <c r="Z9" s="123">
        <v>40</v>
      </c>
      <c r="AA9" s="145">
        <v>40</v>
      </c>
      <c r="AB9" s="123">
        <v>40</v>
      </c>
      <c r="AC9" s="123">
        <v>40</v>
      </c>
      <c r="AD9" s="123">
        <v>40</v>
      </c>
      <c r="AE9" s="123">
        <v>40</v>
      </c>
      <c r="AF9" s="123">
        <v>40</v>
      </c>
      <c r="AG9" s="123"/>
      <c r="AH9" s="123"/>
      <c r="AI9" s="123"/>
      <c r="AJ9" s="123"/>
      <c r="AK9" s="123"/>
      <c r="AL9" s="123">
        <v>40</v>
      </c>
      <c r="AM9" s="123">
        <v>40</v>
      </c>
      <c r="AN9" s="123">
        <v>40</v>
      </c>
      <c r="AO9" s="123">
        <v>40</v>
      </c>
      <c r="AP9" s="123">
        <v>40</v>
      </c>
      <c r="AQ9" s="123"/>
      <c r="AR9" s="123"/>
      <c r="AS9" s="123"/>
      <c r="AT9" s="123"/>
      <c r="AU9" s="123"/>
      <c r="AV9" s="145"/>
      <c r="AW9" s="145"/>
      <c r="AX9" s="145"/>
      <c r="AY9" s="145"/>
      <c r="AZ9" s="145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>
        <v>200</v>
      </c>
      <c r="BP9" s="123">
        <v>120</v>
      </c>
      <c r="BQ9" s="123">
        <v>40</v>
      </c>
    </row>
    <row r="10" spans="1:74" x14ac:dyDescent="0.25">
      <c r="A10" s="122" t="s">
        <v>183</v>
      </c>
      <c r="B10" s="122"/>
      <c r="C10" s="123">
        <v>160</v>
      </c>
      <c r="D10" s="123">
        <v>120</v>
      </c>
      <c r="E10" s="123">
        <v>80</v>
      </c>
      <c r="F10" s="123">
        <v>40</v>
      </c>
      <c r="G10" s="123"/>
      <c r="H10" s="123">
        <v>160</v>
      </c>
      <c r="I10" s="123">
        <v>120</v>
      </c>
      <c r="J10" s="123">
        <v>80</v>
      </c>
      <c r="K10" s="123">
        <v>40</v>
      </c>
      <c r="L10" s="123">
        <v>40</v>
      </c>
      <c r="M10" s="123">
        <v>160</v>
      </c>
      <c r="N10" s="123">
        <v>120</v>
      </c>
      <c r="O10" s="123">
        <v>80</v>
      </c>
      <c r="P10" s="123">
        <v>40</v>
      </c>
      <c r="Q10" s="123"/>
      <c r="R10" s="123">
        <v>160</v>
      </c>
      <c r="S10" s="123">
        <v>120</v>
      </c>
      <c r="T10" s="123">
        <v>80</v>
      </c>
      <c r="U10" s="123">
        <v>40</v>
      </c>
      <c r="V10" s="123"/>
      <c r="W10" s="145"/>
      <c r="X10" s="123">
        <v>120</v>
      </c>
      <c r="Y10" s="145"/>
      <c r="Z10" s="123">
        <v>40</v>
      </c>
      <c r="AA10" s="145"/>
      <c r="AB10" s="123">
        <v>160</v>
      </c>
      <c r="AC10" s="123">
        <v>120</v>
      </c>
      <c r="AD10" s="123">
        <v>80</v>
      </c>
      <c r="AE10" s="123">
        <v>40</v>
      </c>
      <c r="AF10" s="123"/>
      <c r="AG10" s="123">
        <v>160</v>
      </c>
      <c r="AH10" s="123">
        <v>120</v>
      </c>
      <c r="AI10" s="123">
        <v>120</v>
      </c>
      <c r="AJ10" s="123">
        <v>40</v>
      </c>
      <c r="AK10" s="123"/>
      <c r="AL10" s="123">
        <v>160</v>
      </c>
      <c r="AM10" s="123">
        <v>120</v>
      </c>
      <c r="AN10" s="123">
        <v>80</v>
      </c>
      <c r="AO10" s="123">
        <v>40</v>
      </c>
      <c r="AP10" s="123"/>
      <c r="AQ10" s="123"/>
      <c r="AR10" s="123"/>
      <c r="AS10" s="123"/>
      <c r="AT10" s="123"/>
      <c r="AU10" s="123"/>
      <c r="AV10" s="145"/>
      <c r="AW10" s="145"/>
      <c r="AX10" s="145"/>
      <c r="AY10" s="145"/>
      <c r="AZ10" s="145"/>
      <c r="BA10" s="123"/>
      <c r="BB10" s="123">
        <v>160</v>
      </c>
      <c r="BC10" s="123">
        <v>80</v>
      </c>
      <c r="BD10" s="123"/>
      <c r="BE10" s="123">
        <v>160</v>
      </c>
      <c r="BF10" s="123">
        <v>80</v>
      </c>
      <c r="BG10" s="123"/>
      <c r="BH10" s="123">
        <v>160</v>
      </c>
      <c r="BI10" s="123">
        <v>80</v>
      </c>
      <c r="BJ10" s="123"/>
      <c r="BK10" s="123">
        <v>160</v>
      </c>
      <c r="BL10" s="123">
        <v>120</v>
      </c>
      <c r="BM10" s="123"/>
      <c r="BN10" s="123"/>
      <c r="BO10" s="123">
        <v>160</v>
      </c>
      <c r="BP10" s="123">
        <v>80</v>
      </c>
      <c r="BQ10" s="123"/>
    </row>
    <row r="11" spans="1:74" x14ac:dyDescent="0.25">
      <c r="A11" s="122" t="s">
        <v>184</v>
      </c>
      <c r="B11" s="122"/>
      <c r="C11" s="123">
        <v>40</v>
      </c>
      <c r="D11" s="123">
        <v>40</v>
      </c>
      <c r="E11" s="123">
        <v>40</v>
      </c>
      <c r="F11" s="123">
        <v>40</v>
      </c>
      <c r="G11" s="123">
        <v>40</v>
      </c>
      <c r="H11" s="123">
        <v>40</v>
      </c>
      <c r="I11" s="123">
        <v>40</v>
      </c>
      <c r="J11" s="123">
        <v>40</v>
      </c>
      <c r="K11" s="123">
        <v>40</v>
      </c>
      <c r="L11" s="123">
        <v>40</v>
      </c>
      <c r="M11" s="123">
        <v>40</v>
      </c>
      <c r="N11" s="123">
        <v>40</v>
      </c>
      <c r="O11" s="123">
        <v>40</v>
      </c>
      <c r="P11" s="123">
        <v>40</v>
      </c>
      <c r="Q11" s="123">
        <v>40</v>
      </c>
      <c r="R11" s="123">
        <v>40</v>
      </c>
      <c r="S11" s="123">
        <v>40</v>
      </c>
      <c r="T11" s="123">
        <v>40</v>
      </c>
      <c r="U11" s="123">
        <v>40</v>
      </c>
      <c r="V11" s="123">
        <v>40</v>
      </c>
      <c r="W11" s="145">
        <v>200</v>
      </c>
      <c r="X11" s="123">
        <v>40</v>
      </c>
      <c r="Y11" s="145">
        <v>200</v>
      </c>
      <c r="Z11" s="123">
        <v>40</v>
      </c>
      <c r="AA11" s="145">
        <v>200</v>
      </c>
      <c r="AB11" s="123">
        <v>40</v>
      </c>
      <c r="AC11" s="123">
        <v>40</v>
      </c>
      <c r="AD11" s="123">
        <v>40</v>
      </c>
      <c r="AE11" s="123">
        <v>40</v>
      </c>
      <c r="AF11" s="123">
        <v>40</v>
      </c>
      <c r="AG11" s="123">
        <v>40</v>
      </c>
      <c r="AH11" s="123">
        <v>40</v>
      </c>
      <c r="AI11" s="123">
        <v>40</v>
      </c>
      <c r="AJ11" s="123">
        <v>40</v>
      </c>
      <c r="AK11" s="123">
        <v>40</v>
      </c>
      <c r="AL11" s="123">
        <v>40</v>
      </c>
      <c r="AM11" s="123">
        <v>40</v>
      </c>
      <c r="AN11" s="123">
        <v>40</v>
      </c>
      <c r="AO11" s="123">
        <v>40</v>
      </c>
      <c r="AP11" s="123">
        <v>40</v>
      </c>
      <c r="AQ11" s="123"/>
      <c r="AR11" s="123"/>
      <c r="AS11" s="123"/>
      <c r="AT11" s="123"/>
      <c r="AU11" s="123"/>
      <c r="AV11" s="145"/>
      <c r="AW11" s="145"/>
      <c r="AX11" s="145"/>
      <c r="AY11" s="145"/>
      <c r="AZ11" s="145"/>
      <c r="BA11" s="123"/>
      <c r="BB11" s="123">
        <v>40</v>
      </c>
      <c r="BC11" s="123">
        <v>40</v>
      </c>
      <c r="BD11" s="123">
        <v>40</v>
      </c>
      <c r="BE11" s="123">
        <v>40</v>
      </c>
      <c r="BF11" s="123">
        <v>40</v>
      </c>
      <c r="BG11" s="123">
        <v>40</v>
      </c>
      <c r="BH11" s="123">
        <v>40</v>
      </c>
      <c r="BI11" s="123">
        <v>40</v>
      </c>
      <c r="BJ11" s="123">
        <v>40</v>
      </c>
      <c r="BK11" s="123">
        <v>40</v>
      </c>
      <c r="BL11" s="123">
        <v>40</v>
      </c>
      <c r="BM11" s="123">
        <v>40</v>
      </c>
      <c r="BN11" s="123">
        <v>12</v>
      </c>
      <c r="BO11" s="123">
        <v>40</v>
      </c>
      <c r="BP11" s="123">
        <v>40</v>
      </c>
      <c r="BQ11" s="123">
        <v>40</v>
      </c>
    </row>
    <row r="12" spans="1:74" x14ac:dyDescent="0.25">
      <c r="A12" s="122"/>
      <c r="B12" s="122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45"/>
      <c r="X12" s="123"/>
      <c r="Y12" s="145"/>
      <c r="Z12" s="123"/>
      <c r="AA12" s="145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45"/>
      <c r="AW12" s="145"/>
      <c r="AX12" s="145"/>
      <c r="AY12" s="145"/>
      <c r="AZ12" s="145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</row>
    <row r="13" spans="1:74" x14ac:dyDescent="0.25">
      <c r="A13" s="122" t="s">
        <v>185</v>
      </c>
      <c r="B13" s="122"/>
      <c r="C13" s="123">
        <v>40</v>
      </c>
      <c r="D13" s="123">
        <v>40</v>
      </c>
      <c r="E13" s="123">
        <v>40</v>
      </c>
      <c r="F13" s="123">
        <v>40</v>
      </c>
      <c r="G13" s="123">
        <v>40</v>
      </c>
      <c r="H13" s="123">
        <v>40</v>
      </c>
      <c r="I13" s="123">
        <v>40</v>
      </c>
      <c r="J13" s="123">
        <v>40</v>
      </c>
      <c r="K13" s="123">
        <v>40</v>
      </c>
      <c r="L13" s="123">
        <v>40</v>
      </c>
      <c r="M13" s="123">
        <v>40</v>
      </c>
      <c r="N13" s="123">
        <v>40</v>
      </c>
      <c r="O13" s="123">
        <v>40</v>
      </c>
      <c r="P13" s="123">
        <v>40</v>
      </c>
      <c r="Q13" s="123">
        <v>40</v>
      </c>
      <c r="R13" s="123">
        <v>40</v>
      </c>
      <c r="S13" s="123">
        <v>40</v>
      </c>
      <c r="T13" s="123">
        <v>40</v>
      </c>
      <c r="U13" s="123">
        <v>40</v>
      </c>
      <c r="V13" s="123">
        <v>40</v>
      </c>
      <c r="W13" s="145">
        <v>40</v>
      </c>
      <c r="X13" s="123">
        <v>40</v>
      </c>
      <c r="Y13" s="145">
        <v>40</v>
      </c>
      <c r="Z13" s="123">
        <v>40</v>
      </c>
      <c r="AA13" s="145">
        <v>40</v>
      </c>
      <c r="AB13" s="123">
        <v>40</v>
      </c>
      <c r="AC13" s="123">
        <v>40</v>
      </c>
      <c r="AD13" s="123">
        <v>40</v>
      </c>
      <c r="AE13" s="123">
        <v>40</v>
      </c>
      <c r="AF13" s="123">
        <v>40</v>
      </c>
      <c r="AG13" s="123">
        <v>40</v>
      </c>
      <c r="AH13" s="123">
        <v>40</v>
      </c>
      <c r="AI13" s="123">
        <v>40</v>
      </c>
      <c r="AJ13" s="123">
        <v>40</v>
      </c>
      <c r="AK13" s="123">
        <v>40</v>
      </c>
      <c r="AL13" s="123">
        <v>40</v>
      </c>
      <c r="AM13" s="123">
        <v>40</v>
      </c>
      <c r="AN13" s="123">
        <v>40</v>
      </c>
      <c r="AO13" s="123">
        <v>40</v>
      </c>
      <c r="AP13" s="123">
        <v>40</v>
      </c>
      <c r="AQ13" s="123"/>
      <c r="AR13" s="123"/>
      <c r="AS13" s="123"/>
      <c r="AT13" s="123"/>
      <c r="AU13" s="123"/>
      <c r="AV13" s="145"/>
      <c r="AW13" s="145"/>
      <c r="AX13" s="145"/>
      <c r="AY13" s="145"/>
      <c r="AZ13" s="145"/>
      <c r="BA13" s="123"/>
      <c r="BB13" s="123">
        <v>40</v>
      </c>
      <c r="BC13" s="123">
        <v>40</v>
      </c>
      <c r="BD13" s="123">
        <v>40</v>
      </c>
      <c r="BE13" s="123">
        <v>40</v>
      </c>
      <c r="BF13" s="123">
        <v>40</v>
      </c>
      <c r="BG13" s="123">
        <v>40</v>
      </c>
      <c r="BH13" s="123">
        <v>40</v>
      </c>
      <c r="BI13" s="123">
        <v>40</v>
      </c>
      <c r="BJ13" s="123">
        <v>40</v>
      </c>
      <c r="BK13" s="123">
        <v>40</v>
      </c>
      <c r="BL13" s="123">
        <v>40</v>
      </c>
      <c r="BM13" s="123">
        <v>40</v>
      </c>
      <c r="BN13" s="123">
        <v>12</v>
      </c>
      <c r="BO13" s="123">
        <v>40</v>
      </c>
      <c r="BP13" s="123">
        <v>40</v>
      </c>
      <c r="BQ13" s="123">
        <v>40</v>
      </c>
    </row>
    <row r="14" spans="1:74" x14ac:dyDescent="0.25">
      <c r="A14" s="122" t="s">
        <v>186</v>
      </c>
      <c r="B14" s="122"/>
      <c r="C14" s="123">
        <v>40</v>
      </c>
      <c r="D14" s="123">
        <v>40</v>
      </c>
      <c r="E14" s="123">
        <v>40</v>
      </c>
      <c r="F14" s="123">
        <v>40</v>
      </c>
      <c r="G14" s="123">
        <v>40</v>
      </c>
      <c r="H14" s="123">
        <v>40</v>
      </c>
      <c r="I14" s="123">
        <v>40</v>
      </c>
      <c r="J14" s="123">
        <v>40</v>
      </c>
      <c r="K14" s="123">
        <v>40</v>
      </c>
      <c r="L14" s="123">
        <v>40</v>
      </c>
      <c r="M14" s="123">
        <v>40</v>
      </c>
      <c r="N14" s="123">
        <v>40</v>
      </c>
      <c r="O14" s="123">
        <v>40</v>
      </c>
      <c r="P14" s="123">
        <v>40</v>
      </c>
      <c r="Q14" s="123">
        <v>40</v>
      </c>
      <c r="R14" s="123">
        <v>40</v>
      </c>
      <c r="S14" s="123">
        <v>40</v>
      </c>
      <c r="T14" s="123">
        <v>40</v>
      </c>
      <c r="U14" s="123">
        <v>40</v>
      </c>
      <c r="V14" s="123">
        <v>40</v>
      </c>
      <c r="W14" s="145">
        <v>40</v>
      </c>
      <c r="X14" s="123">
        <v>40</v>
      </c>
      <c r="Y14" s="145">
        <v>40</v>
      </c>
      <c r="Z14" s="123">
        <v>40</v>
      </c>
      <c r="AA14" s="145">
        <v>40</v>
      </c>
      <c r="AB14" s="123">
        <v>40</v>
      </c>
      <c r="AC14" s="123">
        <v>40</v>
      </c>
      <c r="AD14" s="123">
        <v>40</v>
      </c>
      <c r="AE14" s="123">
        <v>40</v>
      </c>
      <c r="AF14" s="123">
        <v>40</v>
      </c>
      <c r="AG14" s="123">
        <v>40</v>
      </c>
      <c r="AH14" s="123">
        <v>40</v>
      </c>
      <c r="AI14" s="123">
        <v>40</v>
      </c>
      <c r="AJ14" s="123">
        <v>40</v>
      </c>
      <c r="AK14" s="123">
        <v>40</v>
      </c>
      <c r="AL14" s="123">
        <v>40</v>
      </c>
      <c r="AM14" s="123">
        <v>40</v>
      </c>
      <c r="AN14" s="123">
        <v>40</v>
      </c>
      <c r="AO14" s="123">
        <v>40</v>
      </c>
      <c r="AP14" s="123">
        <v>40</v>
      </c>
      <c r="AQ14" s="123"/>
      <c r="AR14" s="123"/>
      <c r="AS14" s="123"/>
      <c r="AT14" s="123"/>
      <c r="AU14" s="123"/>
      <c r="AV14" s="145"/>
      <c r="AW14" s="145"/>
      <c r="AX14" s="145"/>
      <c r="AY14" s="145"/>
      <c r="AZ14" s="145"/>
      <c r="BA14" s="123"/>
      <c r="BB14" s="123">
        <v>40</v>
      </c>
      <c r="BC14" s="123">
        <v>40</v>
      </c>
      <c r="BD14" s="123">
        <v>40</v>
      </c>
      <c r="BE14" s="123">
        <v>40</v>
      </c>
      <c r="BF14" s="123">
        <v>40</v>
      </c>
      <c r="BG14" s="123">
        <v>40</v>
      </c>
      <c r="BH14" s="123">
        <v>40</v>
      </c>
      <c r="BI14" s="123">
        <v>40</v>
      </c>
      <c r="BJ14" s="123">
        <v>40</v>
      </c>
      <c r="BK14" s="123">
        <v>40</v>
      </c>
      <c r="BL14" s="123">
        <v>40</v>
      </c>
      <c r="BM14" s="123">
        <v>40</v>
      </c>
      <c r="BN14" s="123">
        <v>12</v>
      </c>
      <c r="BO14" s="123">
        <v>40</v>
      </c>
      <c r="BP14" s="123">
        <v>40</v>
      </c>
      <c r="BQ14" s="123">
        <v>40</v>
      </c>
    </row>
    <row r="15" spans="1:74" x14ac:dyDescent="0.25">
      <c r="A15" s="122" t="s">
        <v>187</v>
      </c>
      <c r="B15" s="122"/>
      <c r="C15" s="123">
        <v>40</v>
      </c>
      <c r="D15" s="123">
        <v>40</v>
      </c>
      <c r="E15" s="123">
        <v>40</v>
      </c>
      <c r="F15" s="123">
        <v>40</v>
      </c>
      <c r="G15" s="123">
        <v>40</v>
      </c>
      <c r="H15" s="123">
        <v>40</v>
      </c>
      <c r="I15" s="123">
        <v>40</v>
      </c>
      <c r="J15" s="123">
        <v>40</v>
      </c>
      <c r="K15" s="123">
        <v>40</v>
      </c>
      <c r="L15" s="123">
        <v>40</v>
      </c>
      <c r="M15" s="123">
        <v>40</v>
      </c>
      <c r="N15" s="123">
        <v>40</v>
      </c>
      <c r="O15" s="123">
        <v>40</v>
      </c>
      <c r="P15" s="123">
        <v>40</v>
      </c>
      <c r="Q15" s="123">
        <v>40</v>
      </c>
      <c r="R15" s="123">
        <v>40</v>
      </c>
      <c r="S15" s="123">
        <v>40</v>
      </c>
      <c r="T15" s="123">
        <v>40</v>
      </c>
      <c r="U15" s="123">
        <v>40</v>
      </c>
      <c r="V15" s="123">
        <v>40</v>
      </c>
      <c r="W15" s="145">
        <v>40</v>
      </c>
      <c r="X15" s="123">
        <v>40</v>
      </c>
      <c r="Y15" s="145">
        <v>40</v>
      </c>
      <c r="Z15" s="123">
        <v>40</v>
      </c>
      <c r="AA15" s="145">
        <v>40</v>
      </c>
      <c r="AB15" s="123">
        <v>40</v>
      </c>
      <c r="AC15" s="123">
        <v>40</v>
      </c>
      <c r="AD15" s="123">
        <v>40</v>
      </c>
      <c r="AE15" s="123">
        <v>40</v>
      </c>
      <c r="AF15" s="123">
        <v>40</v>
      </c>
      <c r="AG15" s="123">
        <v>40</v>
      </c>
      <c r="AH15" s="123">
        <v>40</v>
      </c>
      <c r="AI15" s="123">
        <v>40</v>
      </c>
      <c r="AJ15" s="123">
        <v>40</v>
      </c>
      <c r="AK15" s="123">
        <v>40</v>
      </c>
      <c r="AL15" s="123">
        <v>40</v>
      </c>
      <c r="AM15" s="123">
        <v>40</v>
      </c>
      <c r="AN15" s="123">
        <v>40</v>
      </c>
      <c r="AO15" s="123">
        <v>40</v>
      </c>
      <c r="AP15" s="123">
        <v>40</v>
      </c>
      <c r="AQ15" s="123"/>
      <c r="AR15" s="123"/>
      <c r="AS15" s="123"/>
      <c r="AT15" s="123"/>
      <c r="AU15" s="123"/>
      <c r="AV15" s="145"/>
      <c r="AW15" s="145"/>
      <c r="AX15" s="145"/>
      <c r="AY15" s="145"/>
      <c r="AZ15" s="145"/>
      <c r="BA15" s="123"/>
      <c r="BB15" s="123">
        <v>40</v>
      </c>
      <c r="BC15" s="123">
        <v>40</v>
      </c>
      <c r="BD15" s="123">
        <v>40</v>
      </c>
      <c r="BE15" s="123">
        <v>40</v>
      </c>
      <c r="BF15" s="123">
        <v>40</v>
      </c>
      <c r="BG15" s="123">
        <v>40</v>
      </c>
      <c r="BH15" s="123">
        <v>40</v>
      </c>
      <c r="BI15" s="123">
        <v>40</v>
      </c>
      <c r="BJ15" s="123">
        <v>40</v>
      </c>
      <c r="BK15" s="123">
        <v>40</v>
      </c>
      <c r="BL15" s="123">
        <v>40</v>
      </c>
      <c r="BM15" s="123">
        <v>40</v>
      </c>
      <c r="BN15" s="123">
        <v>12</v>
      </c>
      <c r="BO15" s="123">
        <v>40</v>
      </c>
      <c r="BP15" s="123">
        <v>40</v>
      </c>
      <c r="BQ15" s="123">
        <v>40</v>
      </c>
    </row>
    <row r="16" spans="1:74" x14ac:dyDescent="0.25">
      <c r="A16" s="122" t="s">
        <v>188</v>
      </c>
      <c r="B16" s="122"/>
      <c r="C16" s="123">
        <v>40</v>
      </c>
      <c r="D16" s="123">
        <v>40</v>
      </c>
      <c r="E16" s="123">
        <v>40</v>
      </c>
      <c r="F16" s="123">
        <v>40</v>
      </c>
      <c r="G16" s="123">
        <v>40</v>
      </c>
      <c r="H16" s="123">
        <v>40</v>
      </c>
      <c r="I16" s="123">
        <v>40</v>
      </c>
      <c r="J16" s="123">
        <v>40</v>
      </c>
      <c r="K16" s="123">
        <v>40</v>
      </c>
      <c r="L16" s="123">
        <v>40</v>
      </c>
      <c r="M16" s="123">
        <v>40</v>
      </c>
      <c r="N16" s="123">
        <v>40</v>
      </c>
      <c r="O16" s="123">
        <v>40</v>
      </c>
      <c r="P16" s="123">
        <v>40</v>
      </c>
      <c r="Q16" s="123">
        <v>40</v>
      </c>
      <c r="R16" s="123">
        <v>40</v>
      </c>
      <c r="S16" s="123">
        <v>40</v>
      </c>
      <c r="T16" s="123">
        <v>40</v>
      </c>
      <c r="U16" s="123">
        <v>40</v>
      </c>
      <c r="V16" s="123">
        <v>40</v>
      </c>
      <c r="W16" s="145">
        <v>40</v>
      </c>
      <c r="X16" s="123">
        <v>40</v>
      </c>
      <c r="Y16" s="145">
        <v>40</v>
      </c>
      <c r="Z16" s="123">
        <v>40</v>
      </c>
      <c r="AA16" s="145">
        <v>40</v>
      </c>
      <c r="AB16" s="123">
        <v>40</v>
      </c>
      <c r="AC16" s="123">
        <v>40</v>
      </c>
      <c r="AD16" s="123">
        <v>40</v>
      </c>
      <c r="AE16" s="123">
        <v>40</v>
      </c>
      <c r="AF16" s="123">
        <v>40</v>
      </c>
      <c r="AG16" s="123">
        <v>40</v>
      </c>
      <c r="AH16" s="123">
        <v>40</v>
      </c>
      <c r="AI16" s="123">
        <v>40</v>
      </c>
      <c r="AJ16" s="123">
        <v>40</v>
      </c>
      <c r="AK16" s="123">
        <v>40</v>
      </c>
      <c r="AL16" s="123">
        <v>40</v>
      </c>
      <c r="AM16" s="123">
        <v>40</v>
      </c>
      <c r="AN16" s="123">
        <v>40</v>
      </c>
      <c r="AO16" s="123">
        <v>40</v>
      </c>
      <c r="AP16" s="123">
        <v>40</v>
      </c>
      <c r="AQ16" s="123"/>
      <c r="AR16" s="123"/>
      <c r="AS16" s="123"/>
      <c r="AT16" s="123"/>
      <c r="AU16" s="123"/>
      <c r="AV16" s="145"/>
      <c r="AW16" s="145"/>
      <c r="AX16" s="145"/>
      <c r="AY16" s="145"/>
      <c r="AZ16" s="145"/>
      <c r="BA16" s="123"/>
      <c r="BB16" s="123"/>
      <c r="BC16" s="123"/>
      <c r="BD16" s="123"/>
      <c r="BE16" s="123">
        <v>40</v>
      </c>
      <c r="BF16" s="123">
        <v>40</v>
      </c>
      <c r="BG16" s="123">
        <v>40</v>
      </c>
      <c r="BH16" s="123">
        <v>40</v>
      </c>
      <c r="BI16" s="123">
        <v>40</v>
      </c>
      <c r="BJ16" s="123">
        <v>40</v>
      </c>
      <c r="BK16" s="123">
        <v>40</v>
      </c>
      <c r="BL16" s="123">
        <v>40</v>
      </c>
      <c r="BM16" s="123">
        <v>40</v>
      </c>
      <c r="BN16" s="123"/>
      <c r="BO16" s="123">
        <v>40</v>
      </c>
      <c r="BP16" s="123">
        <v>40</v>
      </c>
      <c r="BQ16" s="123">
        <v>40</v>
      </c>
    </row>
    <row r="17" spans="1:69" x14ac:dyDescent="0.25">
      <c r="A17" s="122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45"/>
      <c r="X17" s="123"/>
      <c r="Y17" s="145"/>
      <c r="Z17" s="123"/>
      <c r="AA17" s="145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45"/>
      <c r="AW17" s="145"/>
      <c r="AX17" s="145"/>
      <c r="AY17" s="145"/>
      <c r="AZ17" s="145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</row>
    <row r="18" spans="1:69" x14ac:dyDescent="0.25">
      <c r="A18" s="122" t="s">
        <v>189</v>
      </c>
      <c r="B18" s="122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>
        <v>40</v>
      </c>
      <c r="S18" s="123">
        <v>40</v>
      </c>
      <c r="T18" s="123">
        <v>40</v>
      </c>
      <c r="U18" s="123">
        <v>40</v>
      </c>
      <c r="V18" s="123">
        <v>40</v>
      </c>
      <c r="W18" s="145">
        <v>40</v>
      </c>
      <c r="X18" s="123">
        <v>40</v>
      </c>
      <c r="Y18" s="145">
        <v>40</v>
      </c>
      <c r="Z18" s="123">
        <v>40</v>
      </c>
      <c r="AA18" s="145">
        <v>40</v>
      </c>
      <c r="AB18" s="123">
        <v>40</v>
      </c>
      <c r="AC18" s="123">
        <v>40</v>
      </c>
      <c r="AD18" s="123">
        <v>40</v>
      </c>
      <c r="AE18" s="123">
        <v>40</v>
      </c>
      <c r="AF18" s="123">
        <v>40</v>
      </c>
      <c r="AG18" s="123">
        <v>40</v>
      </c>
      <c r="AH18" s="123">
        <v>40</v>
      </c>
      <c r="AI18" s="123">
        <v>40</v>
      </c>
      <c r="AJ18" s="123">
        <v>40</v>
      </c>
      <c r="AK18" s="123">
        <v>40</v>
      </c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45"/>
      <c r="AW18" s="145"/>
      <c r="AX18" s="145"/>
      <c r="AY18" s="145"/>
      <c r="AZ18" s="145"/>
      <c r="BA18" s="123"/>
      <c r="BB18" s="123"/>
      <c r="BC18" s="123"/>
      <c r="BD18" s="123"/>
      <c r="BE18" s="123">
        <v>200</v>
      </c>
      <c r="BF18" s="123">
        <v>120</v>
      </c>
      <c r="BG18" s="123">
        <v>40</v>
      </c>
      <c r="BH18" s="123">
        <v>200</v>
      </c>
      <c r="BI18" s="123">
        <v>120</v>
      </c>
      <c r="BJ18" s="123">
        <v>40</v>
      </c>
      <c r="BK18" s="123"/>
      <c r="BL18" s="123"/>
      <c r="BM18" s="123"/>
      <c r="BN18" s="123"/>
      <c r="BO18" s="123"/>
      <c r="BP18" s="123"/>
      <c r="BQ18" s="123"/>
    </row>
    <row r="19" spans="1:69" x14ac:dyDescent="0.25">
      <c r="A19" s="122" t="s">
        <v>190</v>
      </c>
      <c r="B19" s="122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45"/>
      <c r="X19" s="123"/>
      <c r="Y19" s="145"/>
      <c r="Z19" s="123"/>
      <c r="AA19" s="145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45"/>
      <c r="AW19" s="145"/>
      <c r="AX19" s="145"/>
      <c r="AY19" s="145"/>
      <c r="AZ19" s="145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>
        <v>200</v>
      </c>
      <c r="BL19" s="123">
        <v>120</v>
      </c>
      <c r="BM19" s="123">
        <v>40</v>
      </c>
      <c r="BN19" s="123"/>
      <c r="BO19" s="123"/>
      <c r="BP19" s="123"/>
      <c r="BQ19" s="123"/>
    </row>
    <row r="20" spans="1:69" x14ac:dyDescent="0.25">
      <c r="A20" s="122" t="s">
        <v>191</v>
      </c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45"/>
      <c r="X20" s="123"/>
      <c r="Y20" s="145"/>
      <c r="Z20" s="123"/>
      <c r="AA20" s="145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>
        <v>40</v>
      </c>
      <c r="AM20" s="123">
        <v>40</v>
      </c>
      <c r="AN20" s="123">
        <v>40</v>
      </c>
      <c r="AO20" s="123">
        <v>40</v>
      </c>
      <c r="AP20" s="123">
        <v>40</v>
      </c>
      <c r="AQ20" s="123"/>
      <c r="AR20" s="123"/>
      <c r="AS20" s="123"/>
      <c r="AT20" s="123"/>
      <c r="AU20" s="123"/>
      <c r="AV20" s="145"/>
      <c r="AW20" s="145"/>
      <c r="AX20" s="145"/>
      <c r="AY20" s="145"/>
      <c r="AZ20" s="145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</row>
    <row r="21" spans="1:69" x14ac:dyDescent="0.25">
      <c r="A21" s="122" t="s">
        <v>192</v>
      </c>
      <c r="B21" s="122"/>
      <c r="C21" s="123"/>
      <c r="D21" s="123"/>
      <c r="E21" s="123"/>
      <c r="F21" s="123"/>
      <c r="G21" s="123"/>
      <c r="H21" s="123">
        <v>40</v>
      </c>
      <c r="I21" s="123">
        <v>40</v>
      </c>
      <c r="J21" s="123">
        <v>40</v>
      </c>
      <c r="K21" s="123">
        <v>40</v>
      </c>
      <c r="L21" s="123">
        <v>40</v>
      </c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45"/>
      <c r="X21" s="123"/>
      <c r="Y21" s="145"/>
      <c r="Z21" s="123"/>
      <c r="AA21" s="145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45"/>
      <c r="AW21" s="145"/>
      <c r="AX21" s="145"/>
      <c r="AY21" s="145"/>
      <c r="AZ21" s="145"/>
      <c r="BA21" s="123"/>
      <c r="BB21" s="123">
        <v>40</v>
      </c>
      <c r="BC21" s="123">
        <v>40</v>
      </c>
      <c r="BD21" s="123">
        <v>40</v>
      </c>
      <c r="BE21" s="123">
        <v>40</v>
      </c>
      <c r="BF21" s="123">
        <v>40</v>
      </c>
      <c r="BG21" s="123">
        <v>40</v>
      </c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</row>
    <row r="22" spans="1:69" x14ac:dyDescent="0.25">
      <c r="A22" s="122" t="s">
        <v>193</v>
      </c>
      <c r="B22" s="122"/>
      <c r="C22" s="123"/>
      <c r="D22" s="123"/>
      <c r="E22" s="123"/>
      <c r="F22" s="123"/>
      <c r="G22" s="123"/>
      <c r="H22" s="123">
        <v>40</v>
      </c>
      <c r="I22" s="123">
        <v>40</v>
      </c>
      <c r="J22" s="123">
        <v>40</v>
      </c>
      <c r="K22" s="123">
        <v>40</v>
      </c>
      <c r="L22" s="123">
        <v>40</v>
      </c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45"/>
      <c r="X22" s="123"/>
      <c r="Y22" s="145"/>
      <c r="Z22" s="123"/>
      <c r="AA22" s="145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45"/>
      <c r="AW22" s="145"/>
      <c r="AX22" s="145"/>
      <c r="AY22" s="145"/>
      <c r="AZ22" s="145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</row>
    <row r="23" spans="1:69" x14ac:dyDescent="0.25">
      <c r="A23" s="122" t="s">
        <v>194</v>
      </c>
      <c r="B23" s="122"/>
      <c r="C23" s="123"/>
      <c r="D23" s="123"/>
      <c r="E23" s="123"/>
      <c r="F23" s="123"/>
      <c r="G23" s="123"/>
      <c r="H23" s="123">
        <v>5</v>
      </c>
      <c r="I23" s="123">
        <v>5</v>
      </c>
      <c r="J23" s="123">
        <v>5</v>
      </c>
      <c r="K23" s="123">
        <v>5</v>
      </c>
      <c r="L23" s="123">
        <v>5</v>
      </c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45"/>
      <c r="X23" s="123"/>
      <c r="Y23" s="145"/>
      <c r="Z23" s="123"/>
      <c r="AA23" s="145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45"/>
      <c r="AW23" s="145"/>
      <c r="AX23" s="145"/>
      <c r="AY23" s="145"/>
      <c r="AZ23" s="145"/>
      <c r="BA23" s="123"/>
      <c r="BB23" s="123"/>
      <c r="BC23" s="123"/>
      <c r="BD23" s="123"/>
      <c r="BE23" s="123">
        <v>40</v>
      </c>
      <c r="BF23" s="123">
        <v>40</v>
      </c>
      <c r="BG23" s="123">
        <v>40</v>
      </c>
      <c r="BH23" s="123"/>
      <c r="BI23" s="123"/>
      <c r="BJ23" s="123"/>
      <c r="BK23" s="123"/>
      <c r="BL23" s="123"/>
      <c r="BM23" s="123"/>
      <c r="BN23" s="123"/>
      <c r="BO23" s="123">
        <v>5</v>
      </c>
      <c r="BP23" s="123">
        <v>5</v>
      </c>
      <c r="BQ23" s="123">
        <v>5</v>
      </c>
    </row>
    <row r="24" spans="1:69" x14ac:dyDescent="0.25">
      <c r="A24" s="122" t="s">
        <v>195</v>
      </c>
      <c r="B24" s="122"/>
      <c r="C24" s="123">
        <v>40</v>
      </c>
      <c r="D24" s="123">
        <v>40</v>
      </c>
      <c r="E24" s="123">
        <v>40</v>
      </c>
      <c r="F24" s="123">
        <v>40</v>
      </c>
      <c r="G24" s="123">
        <v>40</v>
      </c>
      <c r="H24" s="123">
        <v>40</v>
      </c>
      <c r="I24" s="123">
        <v>40</v>
      </c>
      <c r="J24" s="123">
        <v>40</v>
      </c>
      <c r="K24" s="123">
        <v>40</v>
      </c>
      <c r="L24" s="123">
        <v>40</v>
      </c>
      <c r="M24" s="123"/>
      <c r="N24" s="123"/>
      <c r="O24" s="123"/>
      <c r="P24" s="123"/>
      <c r="Q24" s="123"/>
      <c r="R24" s="123">
        <v>40</v>
      </c>
      <c r="S24" s="123">
        <v>40</v>
      </c>
      <c r="T24" s="123">
        <v>40</v>
      </c>
      <c r="U24" s="123">
        <v>40</v>
      </c>
      <c r="V24" s="123">
        <v>40</v>
      </c>
      <c r="W24" s="145">
        <v>40</v>
      </c>
      <c r="X24" s="123">
        <v>40</v>
      </c>
      <c r="Y24" s="145">
        <v>40</v>
      </c>
      <c r="Z24" s="123">
        <v>40</v>
      </c>
      <c r="AA24" s="145">
        <v>40</v>
      </c>
      <c r="AB24" s="123">
        <v>40</v>
      </c>
      <c r="AC24" s="123">
        <v>40</v>
      </c>
      <c r="AD24" s="123">
        <v>40</v>
      </c>
      <c r="AE24" s="123">
        <v>40</v>
      </c>
      <c r="AF24" s="123">
        <v>40</v>
      </c>
      <c r="AG24" s="123">
        <v>40</v>
      </c>
      <c r="AH24" s="123">
        <v>40</v>
      </c>
      <c r="AI24" s="123">
        <v>40</v>
      </c>
      <c r="AJ24" s="123">
        <v>40</v>
      </c>
      <c r="AK24" s="123">
        <v>40</v>
      </c>
      <c r="AL24" s="123">
        <v>5</v>
      </c>
      <c r="AM24" s="123">
        <v>5</v>
      </c>
      <c r="AN24" s="123">
        <v>5</v>
      </c>
      <c r="AO24" s="123">
        <v>5</v>
      </c>
      <c r="AP24" s="123">
        <v>5</v>
      </c>
      <c r="AQ24" s="123"/>
      <c r="AR24" s="123"/>
      <c r="AS24" s="123"/>
      <c r="AT24" s="123"/>
      <c r="AU24" s="123"/>
      <c r="AV24" s="145"/>
      <c r="AW24" s="145"/>
      <c r="AX24" s="145"/>
      <c r="AY24" s="145"/>
      <c r="AZ24" s="145"/>
      <c r="BA24" s="123"/>
      <c r="BB24" s="123"/>
      <c r="BC24" s="123"/>
      <c r="BD24" s="123"/>
      <c r="BE24" s="123">
        <v>5</v>
      </c>
      <c r="BF24" s="123">
        <v>5</v>
      </c>
      <c r="BG24" s="123">
        <v>5</v>
      </c>
      <c r="BH24" s="123">
        <v>40</v>
      </c>
      <c r="BI24" s="123">
        <v>40</v>
      </c>
      <c r="BJ24" s="123">
        <v>40</v>
      </c>
      <c r="BK24" s="123">
        <v>40</v>
      </c>
      <c r="BL24" s="123">
        <v>40</v>
      </c>
      <c r="BM24" s="123">
        <v>40</v>
      </c>
      <c r="BN24" s="123"/>
      <c r="BO24" s="123">
        <v>40</v>
      </c>
      <c r="BP24" s="123">
        <v>40</v>
      </c>
      <c r="BQ24" s="123">
        <v>40</v>
      </c>
    </row>
    <row r="25" spans="1:69" x14ac:dyDescent="0.25">
      <c r="A25" s="122" t="s">
        <v>196</v>
      </c>
      <c r="B25" s="122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>
        <v>4</v>
      </c>
      <c r="S25" s="123">
        <v>4</v>
      </c>
      <c r="T25" s="123">
        <v>4</v>
      </c>
      <c r="U25" s="123">
        <v>4</v>
      </c>
      <c r="V25" s="123">
        <v>4</v>
      </c>
      <c r="W25" s="145">
        <v>4</v>
      </c>
      <c r="X25" s="123">
        <v>4</v>
      </c>
      <c r="Y25" s="145">
        <v>4</v>
      </c>
      <c r="Z25" s="123">
        <v>4</v>
      </c>
      <c r="AA25" s="145">
        <v>4</v>
      </c>
      <c r="AB25" s="123">
        <v>4</v>
      </c>
      <c r="AC25" s="123">
        <v>4</v>
      </c>
      <c r="AD25" s="123">
        <v>4</v>
      </c>
      <c r="AE25" s="123">
        <v>4</v>
      </c>
      <c r="AF25" s="123">
        <v>4</v>
      </c>
      <c r="AG25" s="123">
        <v>4</v>
      </c>
      <c r="AH25" s="123">
        <v>4</v>
      </c>
      <c r="AI25" s="123">
        <v>4</v>
      </c>
      <c r="AJ25" s="123">
        <v>4</v>
      </c>
      <c r="AK25" s="123">
        <v>4</v>
      </c>
      <c r="AL25" s="123">
        <v>4</v>
      </c>
      <c r="AM25" s="123">
        <v>4</v>
      </c>
      <c r="AN25" s="123">
        <v>4</v>
      </c>
      <c r="AO25" s="123">
        <v>4</v>
      </c>
      <c r="AP25" s="123">
        <v>4</v>
      </c>
      <c r="AQ25" s="123"/>
      <c r="AR25" s="123"/>
      <c r="AS25" s="123"/>
      <c r="AT25" s="123"/>
      <c r="AU25" s="123"/>
      <c r="AV25" s="145"/>
      <c r="AW25" s="145"/>
      <c r="AX25" s="145"/>
      <c r="AY25" s="145"/>
      <c r="AZ25" s="145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</row>
    <row r="26" spans="1:69" x14ac:dyDescent="0.25">
      <c r="A26" s="122" t="s">
        <v>197</v>
      </c>
      <c r="B26" s="122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>
        <v>4</v>
      </c>
      <c r="S26" s="123">
        <v>4</v>
      </c>
      <c r="T26" s="123">
        <v>4</v>
      </c>
      <c r="U26" s="123">
        <v>4</v>
      </c>
      <c r="V26" s="123">
        <v>4</v>
      </c>
      <c r="W26" s="145">
        <v>4</v>
      </c>
      <c r="X26" s="123">
        <v>4</v>
      </c>
      <c r="Y26" s="145">
        <v>4</v>
      </c>
      <c r="Z26" s="123">
        <v>4</v>
      </c>
      <c r="AA26" s="145">
        <v>4</v>
      </c>
      <c r="AB26" s="123">
        <v>4</v>
      </c>
      <c r="AC26" s="123">
        <v>4</v>
      </c>
      <c r="AD26" s="123">
        <v>4</v>
      </c>
      <c r="AE26" s="123">
        <v>4</v>
      </c>
      <c r="AF26" s="123">
        <v>4</v>
      </c>
      <c r="AG26" s="123">
        <v>4</v>
      </c>
      <c r="AH26" s="123">
        <v>4</v>
      </c>
      <c r="AI26" s="123">
        <v>4</v>
      </c>
      <c r="AJ26" s="123">
        <v>4</v>
      </c>
      <c r="AK26" s="123">
        <v>4</v>
      </c>
      <c r="AL26" s="123">
        <v>4</v>
      </c>
      <c r="AM26" s="123">
        <v>4</v>
      </c>
      <c r="AN26" s="123">
        <v>4</v>
      </c>
      <c r="AO26" s="123">
        <v>4</v>
      </c>
      <c r="AP26" s="123">
        <v>4</v>
      </c>
      <c r="AQ26" s="123"/>
      <c r="AR26" s="123"/>
      <c r="AS26" s="123"/>
      <c r="AT26" s="123"/>
      <c r="AU26" s="123"/>
      <c r="AV26" s="145"/>
      <c r="AW26" s="145"/>
      <c r="AX26" s="145"/>
      <c r="AY26" s="145"/>
      <c r="AZ26" s="145"/>
      <c r="BA26" s="123"/>
      <c r="BB26" s="123"/>
      <c r="BC26" s="123"/>
      <c r="BD26" s="123"/>
      <c r="BE26" s="123"/>
      <c r="BF26" s="123"/>
      <c r="BG26" s="123"/>
      <c r="BH26" s="123">
        <v>4</v>
      </c>
      <c r="BI26" s="123">
        <v>4</v>
      </c>
      <c r="BJ26" s="123">
        <v>4</v>
      </c>
      <c r="BK26" s="123">
        <v>4</v>
      </c>
      <c r="BL26" s="123">
        <v>4</v>
      </c>
      <c r="BM26" s="123">
        <v>4</v>
      </c>
      <c r="BN26" s="123"/>
      <c r="BO26" s="123">
        <v>4</v>
      </c>
      <c r="BP26" s="123">
        <v>4</v>
      </c>
      <c r="BQ26" s="123">
        <v>4</v>
      </c>
    </row>
    <row r="27" spans="1:69" x14ac:dyDescent="0.25">
      <c r="A27" s="122" t="s">
        <v>198</v>
      </c>
      <c r="B27" s="122"/>
      <c r="C27" s="123">
        <v>5</v>
      </c>
      <c r="D27" s="123">
        <v>5</v>
      </c>
      <c r="E27" s="123">
        <v>5</v>
      </c>
      <c r="F27" s="123">
        <v>5</v>
      </c>
      <c r="G27" s="123">
        <v>5</v>
      </c>
      <c r="H27" s="123">
        <v>5</v>
      </c>
      <c r="I27" s="123">
        <v>5</v>
      </c>
      <c r="J27" s="123">
        <v>5</v>
      </c>
      <c r="K27" s="123">
        <v>5</v>
      </c>
      <c r="L27" s="123">
        <v>5</v>
      </c>
      <c r="M27" s="123">
        <v>5</v>
      </c>
      <c r="N27" s="123">
        <v>5</v>
      </c>
      <c r="O27" s="123">
        <v>5</v>
      </c>
      <c r="P27" s="123">
        <v>5</v>
      </c>
      <c r="Q27" s="123">
        <v>5</v>
      </c>
      <c r="R27" s="123">
        <v>5</v>
      </c>
      <c r="S27" s="123">
        <v>5</v>
      </c>
      <c r="T27" s="123">
        <v>5</v>
      </c>
      <c r="U27" s="123">
        <v>5</v>
      </c>
      <c r="V27" s="123">
        <v>5</v>
      </c>
      <c r="W27" s="145">
        <v>5</v>
      </c>
      <c r="X27" s="123">
        <v>5</v>
      </c>
      <c r="Y27" s="145">
        <v>5</v>
      </c>
      <c r="Z27" s="123">
        <v>5</v>
      </c>
      <c r="AA27" s="145">
        <v>5</v>
      </c>
      <c r="AB27" s="123">
        <v>5</v>
      </c>
      <c r="AC27" s="123">
        <v>5</v>
      </c>
      <c r="AD27" s="123">
        <v>5</v>
      </c>
      <c r="AE27" s="123">
        <v>5</v>
      </c>
      <c r="AF27" s="123">
        <v>5</v>
      </c>
      <c r="AG27" s="123">
        <v>5</v>
      </c>
      <c r="AH27" s="123">
        <v>5</v>
      </c>
      <c r="AI27" s="123">
        <v>5</v>
      </c>
      <c r="AJ27" s="123">
        <v>5</v>
      </c>
      <c r="AK27" s="123">
        <v>5</v>
      </c>
      <c r="AL27" s="123">
        <v>5</v>
      </c>
      <c r="AM27" s="123">
        <v>5</v>
      </c>
      <c r="AN27" s="123">
        <v>5</v>
      </c>
      <c r="AO27" s="123">
        <v>5</v>
      </c>
      <c r="AP27" s="123">
        <v>5</v>
      </c>
      <c r="AQ27" s="123"/>
      <c r="AR27" s="123"/>
      <c r="AS27" s="123"/>
      <c r="AT27" s="123"/>
      <c r="AU27" s="123"/>
      <c r="AV27" s="145"/>
      <c r="AW27" s="145"/>
      <c r="AX27" s="145"/>
      <c r="AY27" s="145"/>
      <c r="AZ27" s="145"/>
      <c r="BA27" s="123"/>
      <c r="BB27" s="123">
        <v>5</v>
      </c>
      <c r="BC27" s="123">
        <v>5</v>
      </c>
      <c r="BD27" s="123">
        <v>5</v>
      </c>
      <c r="BE27" s="123">
        <v>5</v>
      </c>
      <c r="BF27" s="123">
        <v>5</v>
      </c>
      <c r="BG27" s="123">
        <v>5</v>
      </c>
      <c r="BH27" s="123">
        <v>5</v>
      </c>
      <c r="BI27" s="123">
        <v>5</v>
      </c>
      <c r="BJ27" s="123">
        <v>5</v>
      </c>
      <c r="BK27" s="123">
        <v>5</v>
      </c>
      <c r="BL27" s="123">
        <v>5</v>
      </c>
      <c r="BM27" s="123">
        <v>5</v>
      </c>
      <c r="BN27" s="123"/>
      <c r="BO27" s="123">
        <v>5</v>
      </c>
      <c r="BP27" s="123">
        <v>5</v>
      </c>
      <c r="BQ27" s="123">
        <v>5</v>
      </c>
    </row>
    <row r="28" spans="1:69" x14ac:dyDescent="0.25">
      <c r="A28" s="122" t="s">
        <v>199</v>
      </c>
      <c r="B28" s="122"/>
      <c r="C28" s="123"/>
      <c r="D28" s="123"/>
      <c r="E28" s="123"/>
      <c r="F28" s="123"/>
      <c r="G28" s="123"/>
      <c r="H28" s="123">
        <v>5</v>
      </c>
      <c r="I28" s="123">
        <v>5</v>
      </c>
      <c r="J28" s="123">
        <v>5</v>
      </c>
      <c r="K28" s="123">
        <v>5</v>
      </c>
      <c r="L28" s="123">
        <v>5</v>
      </c>
      <c r="M28" s="123"/>
      <c r="N28" s="123"/>
      <c r="O28" s="123"/>
      <c r="P28" s="123"/>
      <c r="Q28" s="123"/>
      <c r="R28" s="123">
        <v>5</v>
      </c>
      <c r="S28" s="123">
        <v>5</v>
      </c>
      <c r="T28" s="123">
        <v>5</v>
      </c>
      <c r="U28" s="123">
        <v>5</v>
      </c>
      <c r="V28" s="123">
        <v>5</v>
      </c>
      <c r="W28" s="145">
        <v>5</v>
      </c>
      <c r="X28" s="123">
        <v>5</v>
      </c>
      <c r="Y28" s="145">
        <v>5</v>
      </c>
      <c r="Z28" s="123">
        <v>5</v>
      </c>
      <c r="AA28" s="145">
        <v>5</v>
      </c>
      <c r="AB28" s="123">
        <v>5</v>
      </c>
      <c r="AC28" s="123">
        <v>5</v>
      </c>
      <c r="AD28" s="123">
        <v>5</v>
      </c>
      <c r="AE28" s="123">
        <v>5</v>
      </c>
      <c r="AF28" s="123">
        <v>5</v>
      </c>
      <c r="AG28" s="123"/>
      <c r="AH28" s="123"/>
      <c r="AI28" s="123"/>
      <c r="AJ28" s="123"/>
      <c r="AK28" s="123"/>
      <c r="AL28" s="123">
        <v>5</v>
      </c>
      <c r="AM28" s="123">
        <v>5</v>
      </c>
      <c r="AN28" s="123">
        <v>5</v>
      </c>
      <c r="AO28" s="123">
        <v>5</v>
      </c>
      <c r="AP28" s="123">
        <v>5</v>
      </c>
      <c r="AQ28" s="123"/>
      <c r="AR28" s="123"/>
      <c r="AS28" s="123"/>
      <c r="AT28" s="123"/>
      <c r="AU28" s="123"/>
      <c r="AV28" s="145"/>
      <c r="AW28" s="145"/>
      <c r="AX28" s="145"/>
      <c r="AY28" s="145"/>
      <c r="AZ28" s="145"/>
      <c r="BA28" s="123"/>
      <c r="BB28" s="123"/>
      <c r="BC28" s="123"/>
      <c r="BD28" s="123"/>
      <c r="BE28" s="123"/>
      <c r="BF28" s="123"/>
      <c r="BG28" s="123"/>
      <c r="BH28" s="123">
        <v>5</v>
      </c>
      <c r="BI28" s="123">
        <v>5</v>
      </c>
      <c r="BJ28" s="123">
        <v>5</v>
      </c>
      <c r="BK28" s="123"/>
      <c r="BL28" s="123"/>
      <c r="BM28" s="123"/>
      <c r="BN28" s="123"/>
      <c r="BO28" s="123"/>
      <c r="BP28" s="123"/>
      <c r="BQ28" s="123"/>
    </row>
    <row r="29" spans="1:69" x14ac:dyDescent="0.25">
      <c r="A29" s="122" t="s">
        <v>200</v>
      </c>
      <c r="B29" s="122"/>
      <c r="C29" s="123"/>
      <c r="D29" s="123"/>
      <c r="E29" s="123"/>
      <c r="F29" s="123"/>
      <c r="G29" s="123"/>
      <c r="H29" s="123">
        <v>5</v>
      </c>
      <c r="I29" s="123">
        <v>5</v>
      </c>
      <c r="J29" s="123">
        <v>5</v>
      </c>
      <c r="K29" s="123">
        <v>5</v>
      </c>
      <c r="L29" s="123">
        <v>5</v>
      </c>
      <c r="M29" s="123"/>
      <c r="N29" s="123"/>
      <c r="O29" s="123"/>
      <c r="P29" s="123"/>
      <c r="Q29" s="123"/>
      <c r="R29" s="123">
        <v>5</v>
      </c>
      <c r="S29" s="123">
        <v>5</v>
      </c>
      <c r="T29" s="123">
        <v>5</v>
      </c>
      <c r="U29" s="123">
        <v>5</v>
      </c>
      <c r="V29" s="123">
        <v>5</v>
      </c>
      <c r="W29" s="145">
        <v>5</v>
      </c>
      <c r="X29" s="123">
        <v>5</v>
      </c>
      <c r="Y29" s="145">
        <v>5</v>
      </c>
      <c r="Z29" s="123">
        <v>5</v>
      </c>
      <c r="AA29" s="145">
        <v>5</v>
      </c>
      <c r="AB29" s="123">
        <v>5</v>
      </c>
      <c r="AC29" s="123">
        <v>5</v>
      </c>
      <c r="AD29" s="123">
        <v>5</v>
      </c>
      <c r="AE29" s="123">
        <v>5</v>
      </c>
      <c r="AF29" s="123">
        <v>5</v>
      </c>
      <c r="AG29" s="123"/>
      <c r="AH29" s="123"/>
      <c r="AI29" s="123"/>
      <c r="AJ29" s="123"/>
      <c r="AK29" s="123"/>
      <c r="AL29" s="123">
        <v>5</v>
      </c>
      <c r="AM29" s="123">
        <v>5</v>
      </c>
      <c r="AN29" s="123">
        <v>5</v>
      </c>
      <c r="AO29" s="123">
        <v>5</v>
      </c>
      <c r="AP29" s="123">
        <v>5</v>
      </c>
      <c r="AQ29" s="123"/>
      <c r="AR29" s="123"/>
      <c r="AS29" s="123"/>
      <c r="AT29" s="123"/>
      <c r="AU29" s="123"/>
      <c r="AV29" s="145"/>
      <c r="AW29" s="145"/>
      <c r="AX29" s="145"/>
      <c r="AY29" s="145"/>
      <c r="AZ29" s="145"/>
      <c r="BA29" s="123"/>
      <c r="BB29" s="123"/>
      <c r="BC29" s="123"/>
      <c r="BD29" s="123"/>
      <c r="BE29" s="123"/>
      <c r="BF29" s="123"/>
      <c r="BG29" s="123"/>
      <c r="BH29" s="123">
        <v>5</v>
      </c>
      <c r="BI29" s="123">
        <v>5</v>
      </c>
      <c r="BJ29" s="123">
        <v>5</v>
      </c>
      <c r="BK29" s="123"/>
      <c r="BL29" s="123"/>
      <c r="BM29" s="123"/>
      <c r="BN29" s="123"/>
      <c r="BO29" s="123"/>
      <c r="BP29" s="123"/>
      <c r="BQ29" s="123"/>
    </row>
    <row r="30" spans="1:69" x14ac:dyDescent="0.25">
      <c r="A30" s="122" t="s">
        <v>201</v>
      </c>
      <c r="B30" s="122"/>
      <c r="C30" s="123"/>
      <c r="D30" s="123"/>
      <c r="E30" s="123"/>
      <c r="F30" s="123"/>
      <c r="G30" s="123"/>
      <c r="H30" s="123">
        <v>1</v>
      </c>
      <c r="I30" s="123">
        <v>1</v>
      </c>
      <c r="J30" s="123">
        <v>1</v>
      </c>
      <c r="K30" s="123">
        <v>1</v>
      </c>
      <c r="L30" s="123">
        <v>1</v>
      </c>
      <c r="M30" s="123"/>
      <c r="N30" s="123"/>
      <c r="O30" s="123"/>
      <c r="P30" s="123"/>
      <c r="Q30" s="123"/>
      <c r="R30" s="123">
        <v>1</v>
      </c>
      <c r="S30" s="123">
        <v>1</v>
      </c>
      <c r="T30" s="123">
        <v>1</v>
      </c>
      <c r="U30" s="123">
        <v>1</v>
      </c>
      <c r="V30" s="123">
        <v>1</v>
      </c>
      <c r="W30" s="145">
        <v>1</v>
      </c>
      <c r="X30" s="123">
        <v>1</v>
      </c>
      <c r="Y30" s="145">
        <v>1</v>
      </c>
      <c r="Z30" s="123">
        <v>1</v>
      </c>
      <c r="AA30" s="145">
        <v>1</v>
      </c>
      <c r="AB30" s="123">
        <v>1</v>
      </c>
      <c r="AC30" s="123">
        <v>1</v>
      </c>
      <c r="AD30" s="123">
        <v>1</v>
      </c>
      <c r="AE30" s="123">
        <v>1</v>
      </c>
      <c r="AF30" s="123">
        <v>1</v>
      </c>
      <c r="AG30" s="123">
        <v>1</v>
      </c>
      <c r="AH30" s="123">
        <v>1</v>
      </c>
      <c r="AI30" s="123">
        <v>1</v>
      </c>
      <c r="AJ30" s="123">
        <v>1</v>
      </c>
      <c r="AK30" s="123">
        <v>1</v>
      </c>
      <c r="AL30" s="123">
        <v>1</v>
      </c>
      <c r="AM30" s="123">
        <v>1</v>
      </c>
      <c r="AN30" s="123">
        <v>1</v>
      </c>
      <c r="AO30" s="123">
        <v>1</v>
      </c>
      <c r="AP30" s="123">
        <v>1</v>
      </c>
      <c r="AQ30" s="123"/>
      <c r="AR30" s="123"/>
      <c r="AS30" s="123"/>
      <c r="AT30" s="123"/>
      <c r="AU30" s="123"/>
      <c r="AV30" s="145"/>
      <c r="AW30" s="145"/>
      <c r="AX30" s="145"/>
      <c r="AY30" s="145"/>
      <c r="AZ30" s="145"/>
      <c r="BA30" s="123"/>
      <c r="BB30" s="123">
        <v>1</v>
      </c>
      <c r="BC30" s="123">
        <v>1</v>
      </c>
      <c r="BD30" s="123">
        <v>1</v>
      </c>
      <c r="BE30" s="123">
        <v>1</v>
      </c>
      <c r="BF30" s="123">
        <v>1</v>
      </c>
      <c r="BG30" s="123">
        <v>1</v>
      </c>
      <c r="BH30" s="123">
        <v>1</v>
      </c>
      <c r="BI30" s="123">
        <v>1</v>
      </c>
      <c r="BJ30" s="123">
        <v>1</v>
      </c>
      <c r="BK30" s="123">
        <v>1</v>
      </c>
      <c r="BL30" s="123">
        <v>1</v>
      </c>
      <c r="BM30" s="123">
        <v>1</v>
      </c>
      <c r="BN30" s="123">
        <v>1</v>
      </c>
      <c r="BO30" s="123">
        <v>1</v>
      </c>
      <c r="BP30" s="123">
        <v>1</v>
      </c>
      <c r="BQ30" s="123">
        <v>1</v>
      </c>
    </row>
    <row r="31" spans="1:69" x14ac:dyDescent="0.25">
      <c r="A31" s="122" t="s">
        <v>202</v>
      </c>
      <c r="B31" s="122"/>
      <c r="C31" s="123">
        <v>1</v>
      </c>
      <c r="D31" s="123">
        <v>1</v>
      </c>
      <c r="E31" s="123">
        <v>1</v>
      </c>
      <c r="F31" s="123">
        <v>1</v>
      </c>
      <c r="G31" s="123">
        <v>1</v>
      </c>
      <c r="H31" s="123">
        <v>1</v>
      </c>
      <c r="I31" s="123">
        <v>1</v>
      </c>
      <c r="J31" s="123">
        <v>1</v>
      </c>
      <c r="K31" s="123">
        <v>1</v>
      </c>
      <c r="L31" s="123">
        <v>1</v>
      </c>
      <c r="M31" s="123">
        <v>1</v>
      </c>
      <c r="N31" s="123">
        <v>1</v>
      </c>
      <c r="O31" s="123">
        <v>1</v>
      </c>
      <c r="P31" s="123">
        <v>1</v>
      </c>
      <c r="Q31" s="123">
        <v>1</v>
      </c>
      <c r="R31" s="123">
        <v>1</v>
      </c>
      <c r="S31" s="123">
        <v>1</v>
      </c>
      <c r="T31" s="123">
        <v>1</v>
      </c>
      <c r="U31" s="123">
        <v>1</v>
      </c>
      <c r="V31" s="123">
        <v>1</v>
      </c>
      <c r="W31" s="145">
        <v>1</v>
      </c>
      <c r="X31" s="123">
        <v>1</v>
      </c>
      <c r="Y31" s="145">
        <v>1</v>
      </c>
      <c r="Z31" s="123">
        <v>1</v>
      </c>
      <c r="AA31" s="145">
        <v>1</v>
      </c>
      <c r="AB31" s="123">
        <v>1</v>
      </c>
      <c r="AC31" s="123">
        <v>1</v>
      </c>
      <c r="AD31" s="123">
        <v>1</v>
      </c>
      <c r="AE31" s="123">
        <v>1</v>
      </c>
      <c r="AF31" s="123">
        <v>1</v>
      </c>
      <c r="AG31" s="123">
        <v>1</v>
      </c>
      <c r="AH31" s="123">
        <v>1</v>
      </c>
      <c r="AI31" s="123">
        <v>1</v>
      </c>
      <c r="AJ31" s="123">
        <v>1</v>
      </c>
      <c r="AK31" s="123">
        <v>1</v>
      </c>
      <c r="AL31" s="123">
        <v>1</v>
      </c>
      <c r="AM31" s="123">
        <v>1</v>
      </c>
      <c r="AN31" s="123">
        <v>1</v>
      </c>
      <c r="AO31" s="123">
        <v>1</v>
      </c>
      <c r="AP31" s="123">
        <v>1</v>
      </c>
      <c r="AQ31" s="123"/>
      <c r="AR31" s="123"/>
      <c r="AS31" s="123"/>
      <c r="AT31" s="123"/>
      <c r="AU31" s="123"/>
      <c r="AV31" s="145"/>
      <c r="AW31" s="145"/>
      <c r="AX31" s="145"/>
      <c r="AY31" s="145"/>
      <c r="AZ31" s="145"/>
      <c r="BA31" s="123"/>
      <c r="BB31" s="123">
        <v>1</v>
      </c>
      <c r="BC31" s="123">
        <v>1</v>
      </c>
      <c r="BD31" s="123">
        <v>1</v>
      </c>
      <c r="BE31" s="123">
        <v>1</v>
      </c>
      <c r="BF31" s="123">
        <v>1</v>
      </c>
      <c r="BG31" s="123">
        <v>1</v>
      </c>
      <c r="BH31" s="123">
        <v>1</v>
      </c>
      <c r="BI31" s="123">
        <v>1</v>
      </c>
      <c r="BJ31" s="123">
        <v>1</v>
      </c>
      <c r="BK31" s="123">
        <v>1</v>
      </c>
      <c r="BL31" s="123">
        <v>1</v>
      </c>
      <c r="BM31" s="123">
        <v>1</v>
      </c>
      <c r="BN31" s="123">
        <v>1</v>
      </c>
      <c r="BO31" s="123">
        <v>1</v>
      </c>
      <c r="BP31" s="123">
        <v>1</v>
      </c>
      <c r="BQ31" s="123">
        <v>1</v>
      </c>
    </row>
    <row r="32" spans="1:69" x14ac:dyDescent="0.25">
      <c r="A32" s="122" t="s">
        <v>203</v>
      </c>
      <c r="B32" s="122"/>
      <c r="C32" s="123">
        <v>5</v>
      </c>
      <c r="D32" s="123">
        <v>5</v>
      </c>
      <c r="E32" s="123">
        <v>5</v>
      </c>
      <c r="F32" s="123">
        <v>5</v>
      </c>
      <c r="G32" s="123">
        <v>5</v>
      </c>
      <c r="H32" s="123">
        <v>5</v>
      </c>
      <c r="I32" s="123">
        <v>5</v>
      </c>
      <c r="J32" s="123">
        <v>5</v>
      </c>
      <c r="K32" s="123">
        <v>5</v>
      </c>
      <c r="L32" s="123">
        <v>5</v>
      </c>
      <c r="M32" s="123">
        <v>5</v>
      </c>
      <c r="N32" s="123">
        <v>5</v>
      </c>
      <c r="O32" s="123">
        <v>5</v>
      </c>
      <c r="P32" s="123">
        <v>5</v>
      </c>
      <c r="Q32" s="123">
        <v>5</v>
      </c>
      <c r="R32" s="123">
        <v>5</v>
      </c>
      <c r="S32" s="123">
        <v>5</v>
      </c>
      <c r="T32" s="123">
        <v>5</v>
      </c>
      <c r="U32" s="123">
        <v>5</v>
      </c>
      <c r="V32" s="123">
        <v>5</v>
      </c>
      <c r="W32" s="145">
        <v>5</v>
      </c>
      <c r="X32" s="123">
        <v>5</v>
      </c>
      <c r="Y32" s="145">
        <v>5</v>
      </c>
      <c r="Z32" s="123">
        <v>5</v>
      </c>
      <c r="AA32" s="145">
        <v>5</v>
      </c>
      <c r="AB32" s="123">
        <v>5</v>
      </c>
      <c r="AC32" s="123">
        <v>5</v>
      </c>
      <c r="AD32" s="123">
        <v>5</v>
      </c>
      <c r="AE32" s="123">
        <v>5</v>
      </c>
      <c r="AF32" s="123">
        <v>5</v>
      </c>
      <c r="AG32" s="123">
        <v>5</v>
      </c>
      <c r="AH32" s="123">
        <v>5</v>
      </c>
      <c r="AI32" s="123">
        <v>5</v>
      </c>
      <c r="AJ32" s="123">
        <v>5</v>
      </c>
      <c r="AK32" s="123">
        <v>5</v>
      </c>
      <c r="AL32" s="123">
        <v>5</v>
      </c>
      <c r="AM32" s="123">
        <v>5</v>
      </c>
      <c r="AN32" s="123">
        <v>5</v>
      </c>
      <c r="AO32" s="123">
        <v>5</v>
      </c>
      <c r="AP32" s="123">
        <v>5</v>
      </c>
      <c r="AQ32" s="123"/>
      <c r="AR32" s="123"/>
      <c r="AS32" s="123"/>
      <c r="AT32" s="123"/>
      <c r="AU32" s="123"/>
      <c r="AV32" s="145"/>
      <c r="AW32" s="145"/>
      <c r="AX32" s="145"/>
      <c r="AY32" s="145"/>
      <c r="AZ32" s="145"/>
      <c r="BA32" s="123"/>
      <c r="BB32" s="123">
        <v>5</v>
      </c>
      <c r="BC32" s="123">
        <v>5</v>
      </c>
      <c r="BD32" s="123">
        <v>5</v>
      </c>
      <c r="BE32" s="123">
        <v>5</v>
      </c>
      <c r="BF32" s="123">
        <v>5</v>
      </c>
      <c r="BG32" s="123">
        <v>5</v>
      </c>
      <c r="BH32" s="123">
        <v>5</v>
      </c>
      <c r="BI32" s="123">
        <v>5</v>
      </c>
      <c r="BJ32" s="123">
        <v>5</v>
      </c>
      <c r="BK32" s="123">
        <v>5</v>
      </c>
      <c r="BL32" s="123">
        <v>5</v>
      </c>
      <c r="BM32" s="123">
        <v>5</v>
      </c>
      <c r="BN32" s="123">
        <v>5</v>
      </c>
      <c r="BO32" s="123">
        <v>5</v>
      </c>
      <c r="BP32" s="123">
        <v>5</v>
      </c>
      <c r="BQ32" s="123">
        <v>5</v>
      </c>
    </row>
    <row r="33" spans="1:69" x14ac:dyDescent="0.25">
      <c r="A33" s="122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45"/>
      <c r="X33" s="123"/>
      <c r="Y33" s="145"/>
      <c r="Z33" s="123"/>
      <c r="AA33" s="145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45"/>
      <c r="AW33" s="145"/>
      <c r="AX33" s="145"/>
      <c r="AY33" s="145"/>
      <c r="AZ33" s="145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</row>
    <row r="34" spans="1:69" x14ac:dyDescent="0.25">
      <c r="A34" s="122" t="s">
        <v>204</v>
      </c>
      <c r="B34" s="122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46"/>
      <c r="X34" s="124"/>
      <c r="Y34" s="146"/>
      <c r="Z34" s="124"/>
      <c r="AA34" s="146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>
        <v>200</v>
      </c>
      <c r="AR34" s="124">
        <v>160</v>
      </c>
      <c r="AS34" s="124">
        <v>120</v>
      </c>
      <c r="AT34" s="124">
        <v>80</v>
      </c>
      <c r="AU34" s="124">
        <v>40</v>
      </c>
      <c r="AV34" s="146">
        <v>200</v>
      </c>
      <c r="AW34" s="146"/>
      <c r="AX34" s="146"/>
      <c r="AY34" s="146"/>
      <c r="AZ34" s="146"/>
      <c r="BA34" s="124">
        <v>200</v>
      </c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</row>
    <row r="35" spans="1:69" x14ac:dyDescent="0.25">
      <c r="A35" s="122" t="s">
        <v>205</v>
      </c>
      <c r="B35" s="122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46"/>
      <c r="X35" s="124"/>
      <c r="Y35" s="146"/>
      <c r="Z35" s="124"/>
      <c r="AA35" s="146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>
        <v>200</v>
      </c>
      <c r="AR35" s="124">
        <v>160</v>
      </c>
      <c r="AS35" s="124">
        <v>120</v>
      </c>
      <c r="AT35" s="124">
        <v>80</v>
      </c>
      <c r="AU35" s="124">
        <v>40</v>
      </c>
      <c r="AV35" s="146">
        <v>200</v>
      </c>
      <c r="AW35" s="146"/>
      <c r="AX35" s="146"/>
      <c r="AY35" s="146"/>
      <c r="AZ35" s="146"/>
      <c r="BA35" s="124">
        <v>200</v>
      </c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</row>
    <row r="36" spans="1:69" x14ac:dyDescent="0.25">
      <c r="A36" s="122" t="s">
        <v>206</v>
      </c>
      <c r="B36" s="122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46"/>
      <c r="X36" s="124"/>
      <c r="Y36" s="146"/>
      <c r="Z36" s="124"/>
      <c r="AA36" s="146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>
        <v>160</v>
      </c>
      <c r="AR36" s="124">
        <v>120</v>
      </c>
      <c r="AS36" s="124">
        <v>80</v>
      </c>
      <c r="AT36" s="124">
        <v>40</v>
      </c>
      <c r="AU36" s="124"/>
      <c r="AV36" s="146">
        <v>160</v>
      </c>
      <c r="AW36" s="146"/>
      <c r="AX36" s="146"/>
      <c r="AY36" s="146"/>
      <c r="AZ36" s="146"/>
      <c r="BA36" s="124">
        <v>160</v>
      </c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</row>
    <row r="37" spans="1:69" x14ac:dyDescent="0.25">
      <c r="A37" s="122" t="s">
        <v>207</v>
      </c>
      <c r="B37" s="122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46"/>
      <c r="X37" s="124"/>
      <c r="Y37" s="146"/>
      <c r="Z37" s="124"/>
      <c r="AA37" s="146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>
        <v>200</v>
      </c>
      <c r="AR37" s="124">
        <v>160</v>
      </c>
      <c r="AS37" s="124">
        <v>120</v>
      </c>
      <c r="AT37" s="124">
        <v>80</v>
      </c>
      <c r="AU37" s="124">
        <v>40</v>
      </c>
      <c r="AV37" s="146">
        <v>200</v>
      </c>
      <c r="AW37" s="146"/>
      <c r="AX37" s="146"/>
      <c r="AY37" s="146"/>
      <c r="AZ37" s="146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</row>
    <row r="38" spans="1:69" x14ac:dyDescent="0.25">
      <c r="A38" s="122" t="s">
        <v>208</v>
      </c>
      <c r="B38" s="122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46"/>
      <c r="X38" s="124"/>
      <c r="Y38" s="146"/>
      <c r="Z38" s="124"/>
      <c r="AA38" s="146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>
        <v>200</v>
      </c>
      <c r="AR38" s="124">
        <v>160</v>
      </c>
      <c r="AS38" s="124">
        <v>120</v>
      </c>
      <c r="AT38" s="124">
        <v>80</v>
      </c>
      <c r="AU38" s="124">
        <v>40</v>
      </c>
      <c r="AV38" s="146">
        <v>200</v>
      </c>
      <c r="AW38" s="146"/>
      <c r="AX38" s="146"/>
      <c r="AY38" s="146"/>
      <c r="AZ38" s="146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</row>
    <row r="39" spans="1:69" x14ac:dyDescent="0.25">
      <c r="A39" s="122" t="s">
        <v>209</v>
      </c>
      <c r="B39" s="122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46"/>
      <c r="X39" s="124"/>
      <c r="Y39" s="146"/>
      <c r="Z39" s="124"/>
      <c r="AA39" s="146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>
        <v>200</v>
      </c>
      <c r="AR39" s="124">
        <v>160</v>
      </c>
      <c r="AS39" s="124">
        <v>120</v>
      </c>
      <c r="AT39" s="124">
        <v>80</v>
      </c>
      <c r="AU39" s="124">
        <v>40</v>
      </c>
      <c r="AV39" s="146">
        <v>200</v>
      </c>
      <c r="AW39" s="146"/>
      <c r="AX39" s="146"/>
      <c r="AY39" s="146"/>
      <c r="AZ39" s="146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</row>
    <row r="40" spans="1:69" x14ac:dyDescent="0.25">
      <c r="A40" s="122" t="s">
        <v>210</v>
      </c>
      <c r="B40" s="122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46"/>
      <c r="X40" s="124"/>
      <c r="Y40" s="146"/>
      <c r="Z40" s="124"/>
      <c r="AA40" s="146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>
        <v>200</v>
      </c>
      <c r="AR40" s="124">
        <v>160</v>
      </c>
      <c r="AS40" s="124">
        <v>120</v>
      </c>
      <c r="AT40" s="124">
        <v>80</v>
      </c>
      <c r="AU40" s="124">
        <v>40</v>
      </c>
      <c r="AV40" s="146">
        <v>200</v>
      </c>
      <c r="AW40" s="146"/>
      <c r="AX40" s="146"/>
      <c r="AY40" s="146"/>
      <c r="AZ40" s="146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</row>
    <row r="41" spans="1:69" x14ac:dyDescent="0.25">
      <c r="A41" s="122" t="s">
        <v>211</v>
      </c>
      <c r="B41" s="122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46"/>
      <c r="X41" s="124"/>
      <c r="Y41" s="146"/>
      <c r="Z41" s="124"/>
      <c r="AA41" s="146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>
        <v>200</v>
      </c>
      <c r="AR41" s="124">
        <v>160</v>
      </c>
      <c r="AS41" s="124">
        <v>120</v>
      </c>
      <c r="AT41" s="124">
        <v>80</v>
      </c>
      <c r="AU41" s="124">
        <v>40</v>
      </c>
      <c r="AV41" s="146">
        <v>200</v>
      </c>
      <c r="AW41" s="146"/>
      <c r="AX41" s="146"/>
      <c r="AY41" s="146"/>
      <c r="AZ41" s="146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</row>
    <row r="42" spans="1:69" x14ac:dyDescent="0.25">
      <c r="A42" s="122" t="s">
        <v>212</v>
      </c>
      <c r="B42" s="122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46"/>
      <c r="X42" s="124"/>
      <c r="Y42" s="146"/>
      <c r="Z42" s="124"/>
      <c r="AA42" s="146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>
        <v>40</v>
      </c>
      <c r="AR42" s="124">
        <v>40</v>
      </c>
      <c r="AS42" s="124">
        <v>40</v>
      </c>
      <c r="AT42" s="124">
        <v>40</v>
      </c>
      <c r="AU42" s="124">
        <v>40</v>
      </c>
      <c r="AV42" s="146">
        <v>40</v>
      </c>
      <c r="AW42" s="146"/>
      <c r="AX42" s="146"/>
      <c r="AY42" s="146"/>
      <c r="AZ42" s="146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</row>
    <row r="43" spans="1:69" x14ac:dyDescent="0.25">
      <c r="A43" s="122" t="s">
        <v>213</v>
      </c>
      <c r="B43" s="122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46"/>
      <c r="X43" s="124"/>
      <c r="Y43" s="146"/>
      <c r="Z43" s="124"/>
      <c r="AA43" s="146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>
        <v>40</v>
      </c>
      <c r="AR43" s="124">
        <v>40</v>
      </c>
      <c r="AS43" s="124">
        <v>40</v>
      </c>
      <c r="AT43" s="124">
        <v>40</v>
      </c>
      <c r="AU43" s="124">
        <v>40</v>
      </c>
      <c r="AV43" s="146">
        <v>40</v>
      </c>
      <c r="AW43" s="146"/>
      <c r="AX43" s="146"/>
      <c r="AY43" s="146"/>
      <c r="AZ43" s="146"/>
      <c r="BA43" s="124">
        <v>40</v>
      </c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</row>
    <row r="44" spans="1:69" x14ac:dyDescent="0.25">
      <c r="A44" s="122" t="s">
        <v>214</v>
      </c>
      <c r="B44" s="122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46"/>
      <c r="X44" s="124"/>
      <c r="Y44" s="146"/>
      <c r="Z44" s="124"/>
      <c r="AA44" s="146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>
        <v>40</v>
      </c>
      <c r="AR44" s="124">
        <v>40</v>
      </c>
      <c r="AS44" s="124">
        <v>40</v>
      </c>
      <c r="AT44" s="124">
        <v>40</v>
      </c>
      <c r="AU44" s="124">
        <v>40</v>
      </c>
      <c r="AV44" s="146">
        <v>12</v>
      </c>
      <c r="AW44" s="146"/>
      <c r="AX44" s="146"/>
      <c r="AY44" s="146"/>
      <c r="AZ44" s="146"/>
      <c r="BA44" s="124">
        <v>12</v>
      </c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</row>
    <row r="45" spans="1:69" x14ac:dyDescent="0.25">
      <c r="A45" s="122" t="s">
        <v>215</v>
      </c>
      <c r="B45" s="122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46"/>
      <c r="X45" s="124"/>
      <c r="Y45" s="146"/>
      <c r="Z45" s="124"/>
      <c r="AA45" s="146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46"/>
      <c r="AW45" s="146"/>
      <c r="AX45" s="146"/>
      <c r="AY45" s="146"/>
      <c r="AZ45" s="146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>
        <v>40</v>
      </c>
      <c r="BL45" s="124">
        <v>40</v>
      </c>
      <c r="BM45" s="124">
        <v>40</v>
      </c>
      <c r="BN45" s="124"/>
      <c r="BO45" s="124"/>
      <c r="BP45" s="124"/>
      <c r="BQ45" s="124"/>
    </row>
    <row r="47" spans="1:69" x14ac:dyDescent="0.25">
      <c r="A47" t="s">
        <v>216</v>
      </c>
    </row>
    <row r="48" spans="1:69" x14ac:dyDescent="0.25">
      <c r="A48" t="s">
        <v>217</v>
      </c>
    </row>
    <row r="49" spans="1:69" x14ac:dyDescent="0.25">
      <c r="A49" t="s">
        <v>218</v>
      </c>
    </row>
    <row r="50" spans="1:69" x14ac:dyDescent="0.25">
      <c r="A50" t="s">
        <v>219</v>
      </c>
    </row>
    <row r="51" spans="1:69" x14ac:dyDescent="0.25">
      <c r="A51" t="s">
        <v>220</v>
      </c>
    </row>
    <row r="52" spans="1:69" x14ac:dyDescent="0.25">
      <c r="A52" t="s">
        <v>221</v>
      </c>
    </row>
    <row r="53" spans="1:69" x14ac:dyDescent="0.25">
      <c r="A53" t="s">
        <v>222</v>
      </c>
    </row>
    <row r="54" spans="1:69" x14ac:dyDescent="0.25">
      <c r="A54" t="s">
        <v>223</v>
      </c>
    </row>
    <row r="55" spans="1:69" x14ac:dyDescent="0.25">
      <c r="A55" t="s">
        <v>224</v>
      </c>
    </row>
    <row r="56" spans="1:69" s="6" customFormat="1" x14ac:dyDescent="0.25">
      <c r="A56" s="205" t="s">
        <v>225</v>
      </c>
      <c r="B56" s="205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47"/>
      <c r="X56" s="147"/>
      <c r="Y56" s="147"/>
      <c r="Z56" s="147"/>
      <c r="AA56" s="147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47"/>
      <c r="AW56" s="147"/>
      <c r="AX56" s="147"/>
      <c r="AY56" s="147"/>
      <c r="AZ56" s="147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</row>
    <row r="57" spans="1:69" x14ac:dyDescent="0.25">
      <c r="A57" s="206" t="s">
        <v>226</v>
      </c>
      <c r="B57" s="206"/>
      <c r="C57" s="131">
        <v>292</v>
      </c>
      <c r="D57" s="131"/>
      <c r="E57" s="131">
        <v>242</v>
      </c>
      <c r="F57" s="131"/>
      <c r="G57" s="131">
        <v>174</v>
      </c>
      <c r="H57" s="131">
        <v>579</v>
      </c>
      <c r="I57" s="131"/>
      <c r="J57" s="131">
        <v>484</v>
      </c>
      <c r="K57" s="131"/>
      <c r="L57" s="131">
        <v>343</v>
      </c>
      <c r="M57" s="131">
        <v>271</v>
      </c>
      <c r="N57" s="131"/>
      <c r="O57" s="131">
        <v>225</v>
      </c>
      <c r="P57" s="131"/>
      <c r="Q57" s="131">
        <v>158</v>
      </c>
      <c r="R57" s="131">
        <v>316</v>
      </c>
      <c r="S57" s="131"/>
      <c r="T57" s="131">
        <v>259</v>
      </c>
      <c r="U57" s="131"/>
      <c r="V57" s="131">
        <v>178</v>
      </c>
      <c r="W57" s="147">
        <v>228</v>
      </c>
      <c r="X57" s="147"/>
      <c r="Y57" s="147">
        <v>219</v>
      </c>
      <c r="Z57" s="147"/>
      <c r="AA57" s="147">
        <v>180</v>
      </c>
      <c r="AB57" s="131">
        <v>357</v>
      </c>
      <c r="AC57" s="131"/>
      <c r="AD57" s="131">
        <v>292</v>
      </c>
      <c r="AE57" s="131"/>
      <c r="AF57" s="131">
        <v>199</v>
      </c>
      <c r="AG57" s="131">
        <v>383</v>
      </c>
      <c r="AH57" s="131"/>
      <c r="AI57" s="131">
        <v>315</v>
      </c>
      <c r="AJ57" s="131"/>
      <c r="AK57" s="131">
        <v>213</v>
      </c>
      <c r="AL57" s="131">
        <v>398</v>
      </c>
      <c r="AM57" s="131"/>
      <c r="AN57" s="131">
        <v>325</v>
      </c>
      <c r="AO57" s="131"/>
      <c r="AP57" s="131">
        <v>221</v>
      </c>
      <c r="AQ57" s="131">
        <v>72</v>
      </c>
      <c r="AR57" s="131"/>
      <c r="AS57" s="131"/>
      <c r="AT57" s="131"/>
      <c r="AU57" s="131"/>
      <c r="AV57" s="147">
        <v>72</v>
      </c>
      <c r="AW57" s="147"/>
      <c r="AX57" s="147"/>
      <c r="AY57" s="147"/>
      <c r="AZ57" s="147"/>
      <c r="BA57" s="131">
        <v>118</v>
      </c>
      <c r="BB57" s="131">
        <v>590</v>
      </c>
      <c r="BC57" s="131">
        <v>479</v>
      </c>
      <c r="BD57" s="131">
        <v>324</v>
      </c>
      <c r="BE57" s="131">
        <v>222</v>
      </c>
      <c r="BF57" s="131">
        <v>186</v>
      </c>
      <c r="BG57" s="131">
        <v>136</v>
      </c>
      <c r="BH57" s="131">
        <v>356</v>
      </c>
      <c r="BI57" s="131">
        <v>288</v>
      </c>
      <c r="BJ57" s="131">
        <v>195</v>
      </c>
      <c r="BK57" s="131">
        <v>208</v>
      </c>
      <c r="BL57" s="131">
        <v>183</v>
      </c>
      <c r="BM57" s="131">
        <v>141</v>
      </c>
      <c r="BN57" s="131">
        <v>393</v>
      </c>
      <c r="BO57" s="131">
        <v>484</v>
      </c>
      <c r="BP57" s="131">
        <v>401</v>
      </c>
      <c r="BQ57" s="131">
        <v>280</v>
      </c>
    </row>
    <row r="59" spans="1:69" x14ac:dyDescent="0.25">
      <c r="A59" s="5" t="s">
        <v>227</v>
      </c>
    </row>
    <row r="60" spans="1:69" x14ac:dyDescent="0.25">
      <c r="A60" s="1" t="s">
        <v>228</v>
      </c>
      <c r="B60" s="132">
        <v>3.75</v>
      </c>
      <c r="V60" s="141"/>
    </row>
    <row r="61" spans="1:69" x14ac:dyDescent="0.25">
      <c r="A61" s="1" t="s">
        <v>229</v>
      </c>
      <c r="B61" s="132">
        <v>3.25</v>
      </c>
    </row>
    <row r="62" spans="1:69" x14ac:dyDescent="0.25">
      <c r="A62" s="1" t="s">
        <v>230</v>
      </c>
      <c r="B62" s="133">
        <v>3.5</v>
      </c>
    </row>
    <row r="63" spans="1:69" x14ac:dyDescent="0.25">
      <c r="A63" s="1" t="s">
        <v>231</v>
      </c>
      <c r="B63" s="134">
        <v>3</v>
      </c>
    </row>
    <row r="64" spans="1:69" x14ac:dyDescent="0.25">
      <c r="A64" s="1" t="s">
        <v>232</v>
      </c>
      <c r="B64" s="134">
        <v>1.5</v>
      </c>
    </row>
    <row r="65" spans="1:69" x14ac:dyDescent="0.25">
      <c r="A65" s="1" t="s">
        <v>27</v>
      </c>
      <c r="B65" s="134">
        <v>1</v>
      </c>
    </row>
    <row r="66" spans="1:69" x14ac:dyDescent="0.25">
      <c r="B66" s="137"/>
    </row>
    <row r="67" spans="1:69" x14ac:dyDescent="0.25">
      <c r="A67" s="2" t="s">
        <v>233</v>
      </c>
      <c r="B67" s="132">
        <v>36.5</v>
      </c>
      <c r="C67" s="3"/>
      <c r="D67" s="3"/>
      <c r="E67" s="3"/>
      <c r="F67" s="3"/>
      <c r="G67" s="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69" x14ac:dyDescent="0.25">
      <c r="A68" s="2" t="s">
        <v>234</v>
      </c>
      <c r="B68" s="132"/>
      <c r="C68" s="3"/>
      <c r="D68" s="3"/>
      <c r="E68" s="3"/>
      <c r="F68" s="3"/>
      <c r="G68" s="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69" x14ac:dyDescent="0.25">
      <c r="A69" s="2" t="s">
        <v>235</v>
      </c>
      <c r="B69" s="132">
        <v>0.85</v>
      </c>
      <c r="C69" s="3"/>
      <c r="D69" s="3"/>
      <c r="E69" s="3"/>
      <c r="F69" s="3"/>
    </row>
    <row r="71" spans="1:69" s="5" customFormat="1" x14ac:dyDescent="0.25">
      <c r="A71" s="28" t="s">
        <v>236</v>
      </c>
      <c r="B71" s="129" t="s">
        <v>237</v>
      </c>
      <c r="C71" s="128" t="s">
        <v>238</v>
      </c>
      <c r="D71" s="138" t="s">
        <v>239</v>
      </c>
      <c r="E71" s="128" t="s">
        <v>240</v>
      </c>
      <c r="F71" s="138" t="s">
        <v>241</v>
      </c>
      <c r="G71" s="128" t="s">
        <v>242</v>
      </c>
      <c r="H71" s="138" t="s">
        <v>243</v>
      </c>
      <c r="I71" s="128" t="s">
        <v>244</v>
      </c>
      <c r="K71" s="128"/>
      <c r="N71" s="128"/>
      <c r="O71" s="138"/>
      <c r="P71" s="138"/>
      <c r="Q71" s="128"/>
      <c r="R71" s="138"/>
      <c r="S71" s="138"/>
      <c r="T71" s="128"/>
      <c r="U71" s="128"/>
      <c r="V71" s="138"/>
      <c r="W71" s="148"/>
      <c r="X71" s="148"/>
      <c r="Y71" s="149"/>
      <c r="Z71" s="149"/>
      <c r="AA71" s="148"/>
      <c r="AB71" s="128"/>
      <c r="AC71" s="128"/>
      <c r="AD71" s="138"/>
      <c r="AE71" s="13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149"/>
      <c r="AW71" s="149"/>
      <c r="AX71" s="149"/>
      <c r="AY71" s="149"/>
      <c r="AZ71" s="149"/>
      <c r="BA71" s="128"/>
      <c r="BB71" s="128"/>
      <c r="BC71" s="128"/>
      <c r="BD71" s="128"/>
      <c r="BE71" s="128"/>
      <c r="BF71" s="128"/>
      <c r="BG71" s="128"/>
      <c r="BH71" s="128"/>
      <c r="BI71" s="128"/>
      <c r="BJ71" s="128"/>
      <c r="BK71" s="128"/>
      <c r="BL71" s="128"/>
      <c r="BM71" s="128"/>
      <c r="BN71" s="128"/>
      <c r="BO71" s="128"/>
      <c r="BP71" s="128"/>
      <c r="BQ71" s="128"/>
    </row>
    <row r="72" spans="1:69" x14ac:dyDescent="0.25">
      <c r="A72" s="127" t="s">
        <v>245</v>
      </c>
      <c r="B72" s="130">
        <f>$B$68*1.5</f>
        <v>0</v>
      </c>
      <c r="C72" s="130">
        <f t="shared" ref="C72:E74" si="0">$B$68*1.3</f>
        <v>0</v>
      </c>
      <c r="D72" s="130">
        <f t="shared" si="0"/>
        <v>0</v>
      </c>
      <c r="E72" s="130">
        <f t="shared" si="0"/>
        <v>0</v>
      </c>
      <c r="F72" s="130">
        <f>$B$68*1.3</f>
        <v>0</v>
      </c>
      <c r="G72" s="130">
        <f>$B$68*1.5</f>
        <v>0</v>
      </c>
      <c r="H72" s="130">
        <f t="shared" ref="H72:H74" si="1">$B$68*1.5</f>
        <v>0</v>
      </c>
      <c r="I72" s="130">
        <f>$B$68*2.5</f>
        <v>0</v>
      </c>
      <c r="K72" s="130"/>
      <c r="N72" s="130"/>
      <c r="O72" s="130"/>
      <c r="P72" s="130"/>
      <c r="Q72" s="139"/>
      <c r="R72" s="130"/>
      <c r="S72" s="130"/>
      <c r="T72" s="139"/>
      <c r="U72" s="139"/>
      <c r="V72" s="130"/>
      <c r="W72" s="150"/>
      <c r="X72" s="150"/>
      <c r="Y72" s="151"/>
      <c r="Z72" s="151"/>
      <c r="AA72" s="150"/>
      <c r="AB72" s="139"/>
      <c r="AC72" s="139"/>
      <c r="AD72" s="130"/>
      <c r="AE72" s="130"/>
      <c r="AF72" s="139"/>
    </row>
    <row r="73" spans="1:69" x14ac:dyDescent="0.25">
      <c r="A73" s="127" t="s">
        <v>246</v>
      </c>
      <c r="B73" s="130">
        <f t="shared" ref="B73:B74" si="2">$B$68*1.3</f>
        <v>0</v>
      </c>
      <c r="C73" s="130">
        <f t="shared" si="0"/>
        <v>0</v>
      </c>
      <c r="D73" s="130">
        <f t="shared" si="0"/>
        <v>0</v>
      </c>
      <c r="E73" s="130">
        <f t="shared" si="0"/>
        <v>0</v>
      </c>
      <c r="F73" s="130">
        <f>$B$68*1.3</f>
        <v>0</v>
      </c>
      <c r="G73" s="130">
        <f t="shared" ref="G73:G74" si="3">$B$68*1.5</f>
        <v>0</v>
      </c>
      <c r="H73" s="130">
        <f t="shared" si="1"/>
        <v>0</v>
      </c>
      <c r="I73" s="130">
        <f>$B$68*2.5</f>
        <v>0</v>
      </c>
      <c r="K73" s="130"/>
      <c r="N73" s="130"/>
      <c r="O73" s="130"/>
      <c r="P73" s="130"/>
      <c r="Q73" s="139"/>
      <c r="R73" s="130"/>
      <c r="S73" s="130"/>
      <c r="T73" s="139"/>
      <c r="U73" s="139"/>
      <c r="V73" s="130"/>
      <c r="W73" s="150"/>
      <c r="X73" s="150"/>
      <c r="Y73" s="151"/>
      <c r="Z73" s="151"/>
      <c r="AA73" s="150"/>
      <c r="AB73" s="139"/>
      <c r="AC73" s="139"/>
      <c r="AD73" s="130"/>
      <c r="AE73" s="130"/>
      <c r="AF73" s="139"/>
    </row>
    <row r="74" spans="1:69" x14ac:dyDescent="0.25">
      <c r="A74" s="127" t="s">
        <v>247</v>
      </c>
      <c r="B74" s="130">
        <f t="shared" si="2"/>
        <v>0</v>
      </c>
      <c r="C74" s="130">
        <f t="shared" si="0"/>
        <v>0</v>
      </c>
      <c r="D74" s="130">
        <f t="shared" si="0"/>
        <v>0</v>
      </c>
      <c r="E74" s="130">
        <f t="shared" si="0"/>
        <v>0</v>
      </c>
      <c r="F74" s="130">
        <f>$B$68*1.5</f>
        <v>0</v>
      </c>
      <c r="G74" s="130">
        <f t="shared" si="3"/>
        <v>0</v>
      </c>
      <c r="H74" s="130">
        <f t="shared" si="1"/>
        <v>0</v>
      </c>
      <c r="I74" s="130">
        <f>$B$68*2.5</f>
        <v>0</v>
      </c>
      <c r="K74" s="130"/>
      <c r="N74" s="130"/>
      <c r="O74" s="130"/>
      <c r="P74" s="130"/>
      <c r="Q74" s="139"/>
      <c r="R74" s="130"/>
      <c r="S74" s="130"/>
      <c r="T74" s="139"/>
      <c r="U74" s="139"/>
      <c r="V74" s="130"/>
      <c r="W74" s="150"/>
      <c r="X74" s="150"/>
      <c r="Y74" s="151"/>
      <c r="Z74" s="151"/>
      <c r="AA74" s="150"/>
      <c r="AB74" s="139"/>
      <c r="AC74" s="139"/>
      <c r="AD74" s="130"/>
      <c r="AE74" s="130"/>
      <c r="AF74" s="139"/>
    </row>
    <row r="76" spans="1:69" x14ac:dyDescent="0.25">
      <c r="A76" s="127" t="s">
        <v>248</v>
      </c>
    </row>
  </sheetData>
  <sheetProtection algorithmName="SHA-512" hashValue="crrvxXQMhtb9IMbhObMCxdYfDT7JnY4KBemZ3DpbhhyFCtwzHLG1/oE3N+hd2uSSLyHIkbWlO0rXpVssC2H8WA==" saltValue="NQBbZnRtgRWZqeU+XFQnPA==" spinCount="100000" sheet="1" objects="1" scenarios="1"/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7D90-F1F0-48B2-9D78-1D72CE3DC22B}">
  <dimension ref="A1:G26"/>
  <sheetViews>
    <sheetView zoomScaleNormal="100" workbookViewId="0">
      <selection activeCell="E4" sqref="E4:G4"/>
    </sheetView>
  </sheetViews>
  <sheetFormatPr defaultColWidth="8.7109375" defaultRowHeight="15" x14ac:dyDescent="0.25"/>
  <cols>
    <col min="1" max="1" width="4.7109375" customWidth="1"/>
    <col min="2" max="2" width="32.42578125" bestFit="1" customWidth="1"/>
    <col min="3" max="3" width="25.140625" customWidth="1"/>
    <col min="4" max="4" width="26.42578125" customWidth="1"/>
    <col min="5" max="6" width="20.7109375" customWidth="1"/>
    <col min="7" max="7" width="26.140625" customWidth="1"/>
    <col min="8" max="8" width="25" customWidth="1"/>
  </cols>
  <sheetData>
    <row r="1" spans="1:7" x14ac:dyDescent="0.25">
      <c r="A1" t="s">
        <v>282</v>
      </c>
    </row>
    <row r="2" spans="1:7" ht="15.75" x14ac:dyDescent="0.3">
      <c r="B2" s="75" t="s">
        <v>249</v>
      </c>
      <c r="C2" s="75"/>
      <c r="D2" s="75"/>
      <c r="E2" s="59"/>
      <c r="F2" s="59"/>
      <c r="G2" s="60"/>
    </row>
    <row r="3" spans="1:7" ht="15.75" x14ac:dyDescent="0.3">
      <c r="B3" s="75"/>
      <c r="C3" s="75"/>
      <c r="D3" s="75"/>
      <c r="E3" s="11"/>
      <c r="F3" s="11"/>
      <c r="G3" s="125"/>
    </row>
    <row r="4" spans="1:7" ht="15.75" x14ac:dyDescent="0.3">
      <c r="B4" s="16" t="s">
        <v>1</v>
      </c>
      <c r="C4" s="16" t="str">
        <f>Ruimtestaat!D4</f>
        <v>Bernewird</v>
      </c>
      <c r="D4" s="16"/>
      <c r="E4" s="204"/>
      <c r="F4" s="204"/>
      <c r="G4" s="204"/>
    </row>
    <row r="5" spans="1:7" ht="15.75" x14ac:dyDescent="0.3">
      <c r="B5" s="16" t="s">
        <v>2</v>
      </c>
      <c r="C5" s="16" t="str">
        <f>Ruimtestaat!D5</f>
        <v>Raardereg 8</v>
      </c>
      <c r="D5" s="16"/>
      <c r="E5" s="204"/>
      <c r="F5" s="204"/>
      <c r="G5" s="204"/>
    </row>
    <row r="6" spans="1:7" ht="15.75" x14ac:dyDescent="0.3">
      <c r="B6" s="16" t="s">
        <v>3</v>
      </c>
      <c r="C6" s="16" t="str">
        <f>Ruimtestaat!D6</f>
        <v>Boarnwert</v>
      </c>
      <c r="D6" s="16"/>
      <c r="E6" s="204"/>
      <c r="F6" s="204"/>
      <c r="G6" s="204"/>
    </row>
    <row r="7" spans="1:7" ht="15.75" x14ac:dyDescent="0.3">
      <c r="B7" s="11"/>
      <c r="C7" s="11"/>
      <c r="D7" s="11"/>
      <c r="E7" s="11"/>
      <c r="F7" s="11"/>
      <c r="G7" s="11"/>
    </row>
    <row r="8" spans="1:7" ht="15.75" x14ac:dyDescent="0.3">
      <c r="B8" s="16" t="s">
        <v>4</v>
      </c>
      <c r="C8" s="16"/>
      <c r="D8" s="16"/>
      <c r="E8" s="22">
        <f>Ruimtestaat!D8</f>
        <v>1</v>
      </c>
      <c r="F8" s="11"/>
      <c r="G8" s="11"/>
    </row>
    <row r="9" spans="1:7" ht="15.75" x14ac:dyDescent="0.3">
      <c r="B9" s="16"/>
      <c r="C9" s="16"/>
      <c r="D9" s="16"/>
      <c r="E9" s="22"/>
      <c r="F9" s="11"/>
      <c r="G9" s="11"/>
    </row>
    <row r="10" spans="1:7" ht="15.75" x14ac:dyDescent="0.3">
      <c r="B10" s="16" t="s">
        <v>250</v>
      </c>
      <c r="C10" s="136"/>
      <c r="D10" s="16"/>
      <c r="E10" s="136"/>
      <c r="F10" s="11"/>
      <c r="G10" s="11"/>
    </row>
    <row r="11" spans="1:7" x14ac:dyDescent="0.25">
      <c r="E11" t="s">
        <v>251</v>
      </c>
      <c r="F11" t="s">
        <v>252</v>
      </c>
    </row>
    <row r="12" spans="1:7" ht="15.75" x14ac:dyDescent="0.3">
      <c r="B12" s="11" t="s">
        <v>253</v>
      </c>
      <c r="C12" s="135"/>
      <c r="D12" s="135"/>
      <c r="E12" s="152">
        <f>Ruimtestaat!M33</f>
        <v>10704.19741514881</v>
      </c>
      <c r="F12" s="152">
        <f>E12*1.21</f>
        <v>12952.078872330059</v>
      </c>
      <c r="G12" s="126" t="s">
        <v>254</v>
      </c>
    </row>
    <row r="13" spans="1:7" ht="15.75" x14ac:dyDescent="0.3">
      <c r="B13" s="11" t="s">
        <v>40</v>
      </c>
      <c r="C13" s="135"/>
      <c r="D13" s="135"/>
      <c r="E13" s="152">
        <f>Glasstaat!N20*Werkprogramma!B69</f>
        <v>513.2299999999999</v>
      </c>
      <c r="F13" s="152">
        <f t="shared" ref="F13:F14" si="0">E13*1.21</f>
        <v>621.00829999999985</v>
      </c>
    </row>
    <row r="14" spans="1:7" ht="15.75" x14ac:dyDescent="0.3">
      <c r="B14" s="11" t="s">
        <v>6</v>
      </c>
      <c r="C14" s="135"/>
      <c r="D14" s="135"/>
      <c r="E14" s="152">
        <f>Ruimtestaat!V33</f>
        <v>1705.5</v>
      </c>
      <c r="F14" s="152">
        <f t="shared" si="0"/>
        <v>2063.6549999999997</v>
      </c>
    </row>
    <row r="15" spans="1:7" ht="15.75" x14ac:dyDescent="0.3">
      <c r="B15" s="16"/>
      <c r="C15" s="16"/>
      <c r="D15" s="16"/>
    </row>
    <row r="16" spans="1:7" ht="15.75" x14ac:dyDescent="0.3">
      <c r="B16" s="16" t="s">
        <v>255</v>
      </c>
      <c r="C16" s="135"/>
      <c r="D16" s="135"/>
      <c r="E16" s="126">
        <f>SUM(E12:E14)</f>
        <v>12922.92741514881</v>
      </c>
      <c r="F16" s="140">
        <f>SUM(F12:F14)</f>
        <v>15636.742172330058</v>
      </c>
    </row>
    <row r="17" spans="2:6" ht="15.75" x14ac:dyDescent="0.3">
      <c r="B17" s="16"/>
      <c r="C17" s="135"/>
      <c r="D17" s="135"/>
      <c r="E17" s="126"/>
      <c r="F17" s="126"/>
    </row>
    <row r="18" spans="2:6" ht="15.75" x14ac:dyDescent="0.3">
      <c r="B18" s="16"/>
      <c r="C18" s="135"/>
      <c r="D18" s="135"/>
      <c r="E18" s="126"/>
      <c r="F18" s="126"/>
    </row>
    <row r="20" spans="2:6" ht="15.75" x14ac:dyDescent="0.3">
      <c r="B20" s="136" t="s">
        <v>256</v>
      </c>
      <c r="C20" s="136" t="s">
        <v>257</v>
      </c>
      <c r="D20" s="16"/>
      <c r="E20" s="136" t="s">
        <v>258</v>
      </c>
      <c r="F20" s="11"/>
    </row>
    <row r="21" spans="2:6" x14ac:dyDescent="0.25">
      <c r="C21" t="s">
        <v>251</v>
      </c>
      <c r="D21" t="s">
        <v>252</v>
      </c>
      <c r="E21" t="s">
        <v>251</v>
      </c>
      <c r="F21" t="s">
        <v>252</v>
      </c>
    </row>
    <row r="22" spans="2:6" ht="15.75" x14ac:dyDescent="0.3">
      <c r="B22" s="11" t="s">
        <v>253</v>
      </c>
      <c r="C22" s="135">
        <f t="shared" ref="C22:D24" si="1">E22*0.9</f>
        <v>9633.7776736339292</v>
      </c>
      <c r="D22" s="135">
        <f t="shared" si="1"/>
        <v>11656.870985097054</v>
      </c>
      <c r="E22" s="154">
        <v>10704.19741514881</v>
      </c>
      <c r="F22" s="154">
        <v>12952.078872330059</v>
      </c>
    </row>
    <row r="23" spans="2:6" ht="15.75" x14ac:dyDescent="0.3">
      <c r="B23" s="11" t="s">
        <v>40</v>
      </c>
      <c r="C23" s="135">
        <f t="shared" si="1"/>
        <v>461.90699999999993</v>
      </c>
      <c r="D23" s="135">
        <f t="shared" si="1"/>
        <v>558.90746999999988</v>
      </c>
      <c r="E23" s="154">
        <v>513.2299999999999</v>
      </c>
      <c r="F23" s="154">
        <v>621.00829999999985</v>
      </c>
    </row>
    <row r="24" spans="2:6" ht="15.75" x14ac:dyDescent="0.3">
      <c r="B24" s="11" t="s">
        <v>6</v>
      </c>
      <c r="C24" s="135">
        <f t="shared" si="1"/>
        <v>1534.95</v>
      </c>
      <c r="D24" s="135">
        <f t="shared" si="1"/>
        <v>1857.2894999999999</v>
      </c>
      <c r="E24" s="154">
        <v>1705.5</v>
      </c>
      <c r="F24" s="154">
        <v>2063.6549999999997</v>
      </c>
    </row>
    <row r="25" spans="2:6" ht="15.75" x14ac:dyDescent="0.3">
      <c r="B25" s="16"/>
      <c r="C25" s="16"/>
      <c r="D25" s="16"/>
    </row>
    <row r="26" spans="2:6" ht="15.75" x14ac:dyDescent="0.3">
      <c r="B26" s="16" t="s">
        <v>259</v>
      </c>
      <c r="C26" s="135">
        <f>SUM(C22:C25)</f>
        <v>11630.634673633929</v>
      </c>
      <c r="D26" s="135">
        <f>SUM(D22:D25)</f>
        <v>14073.067955097053</v>
      </c>
      <c r="E26" s="126">
        <f>SUM(E22:E24)</f>
        <v>12922.92741514881</v>
      </c>
      <c r="F26" s="126">
        <f>SUM(F22:F24)</f>
        <v>15636.742172330058</v>
      </c>
    </row>
  </sheetData>
  <sheetProtection algorithmName="SHA-512" hashValue="30PE7928Euknl245Zew2h7HzGEUmdYZgr+HPoWG30clM5VJ+Kea2DMwJflDKTnTWiEMY4V94TDocJBB/Mpq5iw==" saltValue="35F97EDxGTILSGL10pkOAw==" spinCount="100000" sheet="1" objects="1" scenarios="1"/>
  <mergeCells count="3">
    <mergeCell ref="E4:G4"/>
    <mergeCell ref="E5:G5"/>
    <mergeCell ref="E6:G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0869d697-d7a0-421f-82a6-500df68e89a2</MigrationWizId>
  </documentManagement>
</p:properties>
</file>

<file path=customXml/itemProps1.xml><?xml version="1.0" encoding="utf-8"?>
<ds:datastoreItem xmlns:ds="http://schemas.openxmlformats.org/officeDocument/2006/customXml" ds:itemID="{FF49D889-9360-492C-856C-0A62489F1C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BE0B2F-CC64-4EAB-9125-D3151B17B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F23227-BC30-479D-A50B-BFEB825D1C1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Ruimtestaat</vt:lpstr>
      <vt:lpstr>Glasstaat</vt:lpstr>
      <vt:lpstr>Werkprogramma</vt:lpstr>
      <vt:lpstr>Kostenoverzicht</vt:lpstr>
      <vt:lpstr>Glasstaat!Afdrukbereik</vt:lpstr>
      <vt:lpstr>Ruimtestaat!Afdrukbereik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marleen</dc:creator>
  <cp:keywords/>
  <dc:description/>
  <cp:lastModifiedBy>Stefanie Beeke | Inkada Inkoop &amp; Advies</cp:lastModifiedBy>
  <cp:revision/>
  <dcterms:created xsi:type="dcterms:W3CDTF">2018-03-30T14:51:13Z</dcterms:created>
  <dcterms:modified xsi:type="dcterms:W3CDTF">2025-01-23T13:44:27Z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16900</vt:r8>
  </property>
  <property fmtid="{D5CDD505-2E9C-101B-9397-08002B2CF9AE}" pid="4" name="MediaServiceImageTags">
    <vt:lpwstr/>
  </property>
  <property fmtid="{D5CDD505-2E9C-101B-9397-08002B2CF9AE}" pid="5" name="_dlc_DocIdItemGuid">
    <vt:lpwstr>963e5b8c-db3b-1982-6057-7ae93af00229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dlc_DocId">
    <vt:lpwstr>5RV44QD2ZZXX-337674634-10747</vt:lpwstr>
  </property>
  <property fmtid="{D5CDD505-2E9C-101B-9397-08002B2CF9AE}" pid="9" name="_dlc_DocIdUrl">
    <vt:lpwstr>https://adjustconsulting.sharepoint.com/sites/BUDAS/_layouts/15/DocIdRedir.aspx?ID=5RV44QD2ZZXX-337674634-10747, 5RV44QD2ZZXX-337674634-10747</vt:lpwstr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MigrationWizId">
    <vt:lpwstr>0869d697-d7a0-421f-82a6-500df68e89a2</vt:lpwstr>
  </property>
  <property fmtid="{D5CDD505-2E9C-101B-9397-08002B2CF9AE}" pid="14" name="TriggerFlowInfo">
    <vt:lpwstr/>
  </property>
</Properties>
</file>