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bzim.sharepoint.com/sites/BZalgemeen/Gedeelde documenten/BZIM Projecten/BZ440.inh ond. aanb.gwmeetnet WINNET/stukken tbv aanbesteding/"/>
    </mc:Choice>
  </mc:AlternateContent>
  <xr:revisionPtr revIDLastSave="101" documentId="8_{3D8C79C2-A17D-4770-8DB0-F89106722477}" xr6:coauthVersionLast="47" xr6:coauthVersionMax="47" xr10:uidLastSave="{737E7277-284F-4887-B85C-B9ACE90C3D92}"/>
  <bookViews>
    <workbookView xWindow="28680" yWindow="-120" windowWidth="29040" windowHeight="15720" tabRatio="783" xr2:uid="{00000000-000D-0000-FFFF-FFFF00000000}"/>
  </bookViews>
  <sheets>
    <sheet name="Inschrijfstaat" sheetId="15" r:id="rId1"/>
  </sheets>
  <definedNames>
    <definedName name="_xlnm.Print_Area" localSheetId="0">Inschrijfstaat!$B$1:$E$50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7" i="15" l="1"/>
  <c r="Z25" i="15"/>
  <c r="AB25" i="15"/>
  <c r="AC13" i="15" l="1"/>
  <c r="AA13" i="15"/>
  <c r="Y13" i="15"/>
  <c r="W13" i="15"/>
  <c r="U13" i="15"/>
  <c r="S13" i="15"/>
  <c r="Q13" i="15"/>
  <c r="O13" i="15"/>
  <c r="M13" i="15"/>
  <c r="K13" i="15"/>
  <c r="I13" i="15"/>
  <c r="G13" i="15"/>
  <c r="AC12" i="15"/>
  <c r="AC11" i="15"/>
  <c r="Y12" i="15"/>
  <c r="Y11" i="15"/>
  <c r="AA12" i="15"/>
  <c r="AA11" i="15"/>
  <c r="W12" i="15"/>
  <c r="W11" i="15"/>
  <c r="U12" i="15"/>
  <c r="U11" i="15"/>
  <c r="S12" i="15"/>
  <c r="S11" i="15"/>
  <c r="Q12" i="15"/>
  <c r="Q11" i="15"/>
  <c r="O12" i="15"/>
  <c r="O11" i="15"/>
  <c r="M12" i="15"/>
  <c r="M11" i="15"/>
  <c r="K12" i="15"/>
  <c r="K11" i="15"/>
  <c r="I12" i="15"/>
  <c r="I11" i="15"/>
  <c r="G12" i="15"/>
  <c r="G11" i="15"/>
  <c r="D11" i="15"/>
  <c r="AC33" i="15"/>
  <c r="AC34" i="15" s="1"/>
  <c r="AC25" i="15"/>
  <c r="AC24" i="15"/>
  <c r="AC14" i="15"/>
  <c r="AC10" i="15"/>
  <c r="AC9" i="15"/>
  <c r="AA33" i="15"/>
  <c r="AA34" i="15" s="1"/>
  <c r="AA25" i="15"/>
  <c r="AA24" i="15"/>
  <c r="AA14" i="15"/>
  <c r="AA10" i="15"/>
  <c r="AA9" i="15"/>
  <c r="Y33" i="15"/>
  <c r="Y34" i="15" s="1"/>
  <c r="Y28" i="15"/>
  <c r="Y25" i="15"/>
  <c r="Y24" i="15"/>
  <c r="Y14" i="15"/>
  <c r="Y10" i="15"/>
  <c r="Y9" i="15"/>
  <c r="W33" i="15"/>
  <c r="W34" i="15" s="1"/>
  <c r="W28" i="15"/>
  <c r="W25" i="15"/>
  <c r="W24" i="15"/>
  <c r="W14" i="15"/>
  <c r="W10" i="15"/>
  <c r="W9" i="15"/>
  <c r="U33" i="15"/>
  <c r="U34" i="15" s="1"/>
  <c r="U28" i="15"/>
  <c r="U25" i="15"/>
  <c r="U24" i="15"/>
  <c r="U14" i="15"/>
  <c r="U10" i="15"/>
  <c r="U9" i="15"/>
  <c r="S33" i="15"/>
  <c r="S34" i="15" s="1"/>
  <c r="S28" i="15"/>
  <c r="S25" i="15"/>
  <c r="S24" i="15"/>
  <c r="S14" i="15"/>
  <c r="S10" i="15"/>
  <c r="S9" i="15"/>
  <c r="Q33" i="15"/>
  <c r="Q34" i="15" s="1"/>
  <c r="Q28" i="15"/>
  <c r="Q25" i="15"/>
  <c r="Q24" i="15"/>
  <c r="Q14" i="15"/>
  <c r="Q10" i="15"/>
  <c r="Q9" i="15"/>
  <c r="O33" i="15"/>
  <c r="O34" i="15" s="1"/>
  <c r="O28" i="15"/>
  <c r="O25" i="15"/>
  <c r="O24" i="15"/>
  <c r="O14" i="15"/>
  <c r="O10" i="15"/>
  <c r="O9" i="15"/>
  <c r="M33" i="15"/>
  <c r="M34" i="15" s="1"/>
  <c r="M28" i="15"/>
  <c r="M25" i="15"/>
  <c r="M24" i="15"/>
  <c r="M14" i="15"/>
  <c r="M10" i="15"/>
  <c r="M9" i="15"/>
  <c r="K33" i="15"/>
  <c r="K34" i="15" s="1"/>
  <c r="K28" i="15"/>
  <c r="K25" i="15"/>
  <c r="K24" i="15"/>
  <c r="K14" i="15"/>
  <c r="K10" i="15"/>
  <c r="K9" i="15"/>
  <c r="I33" i="15"/>
  <c r="I34" i="15" s="1"/>
  <c r="I28" i="15"/>
  <c r="I25" i="15"/>
  <c r="I24" i="15"/>
  <c r="I14" i="15"/>
  <c r="I10" i="15"/>
  <c r="I9" i="15"/>
  <c r="AB18" i="15"/>
  <c r="AC18" i="15" s="1"/>
  <c r="AB17" i="15"/>
  <c r="AC17" i="15" s="1"/>
  <c r="Z18" i="15"/>
  <c r="AA18" i="15" s="1"/>
  <c r="Z17" i="15"/>
  <c r="AA17" i="15" s="1"/>
  <c r="X18" i="15"/>
  <c r="Y18" i="15" s="1"/>
  <c r="X17" i="15"/>
  <c r="Y17" i="15" s="1"/>
  <c r="V18" i="15"/>
  <c r="W18" i="15" s="1"/>
  <c r="V17" i="15"/>
  <c r="W17" i="15" s="1"/>
  <c r="T18" i="15"/>
  <c r="U18" i="15" s="1"/>
  <c r="T17" i="15"/>
  <c r="U17" i="15" s="1"/>
  <c r="R17" i="15"/>
  <c r="S17" i="15" s="1"/>
  <c r="R18" i="15"/>
  <c r="S18" i="15" s="1"/>
  <c r="P18" i="15"/>
  <c r="Q18" i="15" s="1"/>
  <c r="P17" i="15"/>
  <c r="Q17" i="15" s="1"/>
  <c r="N17" i="15"/>
  <c r="O17" i="15" s="1"/>
  <c r="N18" i="15"/>
  <c r="O18" i="15" s="1"/>
  <c r="L18" i="15"/>
  <c r="M18" i="15" s="1"/>
  <c r="L17" i="15"/>
  <c r="M17" i="15" s="1"/>
  <c r="J18" i="15"/>
  <c r="K18" i="15" s="1"/>
  <c r="J17" i="15"/>
  <c r="K17" i="15" s="1"/>
  <c r="H18" i="15"/>
  <c r="I18" i="15" s="1"/>
  <c r="H17" i="15"/>
  <c r="I17" i="15" s="1"/>
  <c r="F18" i="15"/>
  <c r="F17" i="15"/>
  <c r="D33" i="15"/>
  <c r="D25" i="15"/>
  <c r="D24" i="15"/>
  <c r="G28" i="15"/>
  <c r="G25" i="15" l="1"/>
  <c r="AB26" i="15"/>
  <c r="AC26" i="15" s="1"/>
  <c r="AC31" i="15" s="1"/>
  <c r="Z26" i="15"/>
  <c r="AA26" i="15" s="1"/>
  <c r="AA31" i="15" s="1"/>
  <c r="X26" i="15"/>
  <c r="Y26" i="15" s="1"/>
  <c r="Y27" i="15" s="1"/>
  <c r="Y31" i="15" s="1"/>
  <c r="V26" i="15"/>
  <c r="W26" i="15" s="1"/>
  <c r="W27" i="15" s="1"/>
  <c r="W31" i="15" s="1"/>
  <c r="T26" i="15"/>
  <c r="U26" i="15" s="1"/>
  <c r="U27" i="15" s="1"/>
  <c r="U31" i="15" s="1"/>
  <c r="R26" i="15"/>
  <c r="S26" i="15" s="1"/>
  <c r="S27" i="15" s="1"/>
  <c r="S31" i="15" s="1"/>
  <c r="P26" i="15"/>
  <c r="Q26" i="15" s="1"/>
  <c r="Q27" i="15" s="1"/>
  <c r="Q31" i="15" s="1"/>
  <c r="N26" i="15"/>
  <c r="O26" i="15" s="1"/>
  <c r="O27" i="15" s="1"/>
  <c r="O31" i="15" s="1"/>
  <c r="L26" i="15"/>
  <c r="M26" i="15" s="1"/>
  <c r="M27" i="15" s="1"/>
  <c r="M31" i="15" s="1"/>
  <c r="J26" i="15"/>
  <c r="K26" i="15" s="1"/>
  <c r="K27" i="15" s="1"/>
  <c r="K31" i="15" s="1"/>
  <c r="H26" i="15"/>
  <c r="I26" i="15" s="1"/>
  <c r="I27" i="15" s="1"/>
  <c r="I31" i="15" s="1"/>
  <c r="D17" i="15"/>
  <c r="D13" i="15"/>
  <c r="D18" i="15"/>
  <c r="D9" i="15"/>
  <c r="D10" i="15"/>
  <c r="D12" i="15"/>
  <c r="D14" i="15"/>
  <c r="AB20" i="15"/>
  <c r="AC20" i="15" s="1"/>
  <c r="AB19" i="15"/>
  <c r="AC19" i="15" s="1"/>
  <c r="AB16" i="15"/>
  <c r="AC16" i="15" s="1"/>
  <c r="AB15" i="15"/>
  <c r="AC15" i="15" s="1"/>
  <c r="AB8" i="15"/>
  <c r="AC8" i="15" s="1"/>
  <c r="Z20" i="15"/>
  <c r="AA20" i="15" s="1"/>
  <c r="Z19" i="15"/>
  <c r="AA19" i="15" s="1"/>
  <c r="Z16" i="15"/>
  <c r="AA16" i="15" s="1"/>
  <c r="Z15" i="15"/>
  <c r="AA15" i="15" s="1"/>
  <c r="Z8" i="15"/>
  <c r="AA8" i="15" s="1"/>
  <c r="X20" i="15"/>
  <c r="Y20" i="15" s="1"/>
  <c r="X19" i="15"/>
  <c r="Y19" i="15" s="1"/>
  <c r="X16" i="15"/>
  <c r="Y16" i="15" s="1"/>
  <c r="X15" i="15"/>
  <c r="Y15" i="15" s="1"/>
  <c r="V20" i="15"/>
  <c r="W20" i="15" s="1"/>
  <c r="V19" i="15"/>
  <c r="W19" i="15" s="1"/>
  <c r="V16" i="15"/>
  <c r="W16" i="15" s="1"/>
  <c r="V15" i="15"/>
  <c r="W15" i="15" s="1"/>
  <c r="T20" i="15"/>
  <c r="U20" i="15" s="1"/>
  <c r="T19" i="15"/>
  <c r="U19" i="15" s="1"/>
  <c r="T16" i="15"/>
  <c r="U16" i="15" s="1"/>
  <c r="T15" i="15"/>
  <c r="U15" i="15" s="1"/>
  <c r="R20" i="15"/>
  <c r="S20" i="15" s="1"/>
  <c r="R19" i="15"/>
  <c r="S19" i="15" s="1"/>
  <c r="R16" i="15"/>
  <c r="S16" i="15" s="1"/>
  <c r="R15" i="15"/>
  <c r="S15" i="15" s="1"/>
  <c r="P20" i="15"/>
  <c r="Q20" i="15" s="1"/>
  <c r="P19" i="15"/>
  <c r="Q19" i="15" s="1"/>
  <c r="P16" i="15"/>
  <c r="Q16" i="15" s="1"/>
  <c r="P15" i="15"/>
  <c r="Q15" i="15" s="1"/>
  <c r="N20" i="15"/>
  <c r="O20" i="15" s="1"/>
  <c r="N19" i="15"/>
  <c r="O19" i="15" s="1"/>
  <c r="N16" i="15"/>
  <c r="O16" i="15" s="1"/>
  <c r="N15" i="15"/>
  <c r="O15" i="15" s="1"/>
  <c r="L20" i="15"/>
  <c r="M20" i="15" s="1"/>
  <c r="L19" i="15"/>
  <c r="M19" i="15" s="1"/>
  <c r="L16" i="15"/>
  <c r="M16" i="15" s="1"/>
  <c r="L15" i="15"/>
  <c r="M15" i="15" s="1"/>
  <c r="J20" i="15"/>
  <c r="K20" i="15" s="1"/>
  <c r="J19" i="15"/>
  <c r="K19" i="15" s="1"/>
  <c r="J16" i="15"/>
  <c r="K16" i="15" s="1"/>
  <c r="J15" i="15"/>
  <c r="K15" i="15" s="1"/>
  <c r="H20" i="15"/>
  <c r="I20" i="15" s="1"/>
  <c r="H19" i="15"/>
  <c r="I19" i="15" s="1"/>
  <c r="H16" i="15"/>
  <c r="I16" i="15" s="1"/>
  <c r="H15" i="15"/>
  <c r="I15" i="15" s="1"/>
  <c r="G9" i="15"/>
  <c r="G10" i="15"/>
  <c r="G14" i="15"/>
  <c r="F26" i="15"/>
  <c r="G26" i="15" s="1"/>
  <c r="F20" i="15"/>
  <c r="F19" i="15"/>
  <c r="F16" i="15"/>
  <c r="F15" i="15"/>
  <c r="G15" i="15" s="1"/>
  <c r="X8" i="15"/>
  <c r="Y8" i="15" s="1"/>
  <c r="V8" i="15"/>
  <c r="W8" i="15" s="1"/>
  <c r="T8" i="15"/>
  <c r="U8" i="15" s="1"/>
  <c r="R8" i="15"/>
  <c r="S8" i="15" s="1"/>
  <c r="P8" i="15"/>
  <c r="Q8" i="15" s="1"/>
  <c r="N8" i="15"/>
  <c r="O8" i="15" s="1"/>
  <c r="L8" i="15"/>
  <c r="M8" i="15" s="1"/>
  <c r="J8" i="15"/>
  <c r="K8" i="15" s="1"/>
  <c r="H8" i="15"/>
  <c r="I8" i="15" s="1"/>
  <c r="F8" i="15"/>
  <c r="S22" i="15" l="1"/>
  <c r="AC28" i="15"/>
  <c r="AA28" i="15"/>
  <c r="AC27" i="15"/>
  <c r="AA22" i="15"/>
  <c r="Q22" i="15"/>
  <c r="Q35" i="15" s="1"/>
  <c r="AC22" i="15"/>
  <c r="S35" i="15"/>
  <c r="W22" i="15"/>
  <c r="W35" i="15" s="1"/>
  <c r="Y22" i="15"/>
  <c r="Y35" i="15" s="1"/>
  <c r="M22" i="15"/>
  <c r="M35" i="15" s="1"/>
  <c r="U22" i="15"/>
  <c r="U35" i="15" s="1"/>
  <c r="I22" i="15"/>
  <c r="I35" i="15" s="1"/>
  <c r="K22" i="15"/>
  <c r="K35" i="15" s="1"/>
  <c r="O22" i="15"/>
  <c r="O35" i="15" s="1"/>
  <c r="D16" i="15"/>
  <c r="D26" i="15"/>
  <c r="D19" i="15"/>
  <c r="D8" i="15"/>
  <c r="D20" i="15"/>
  <c r="G8" i="15"/>
  <c r="D15" i="15"/>
  <c r="G33" i="15"/>
  <c r="G34" i="15" s="1"/>
  <c r="D34" i="15" s="1"/>
  <c r="G24" i="15"/>
  <c r="G16" i="15"/>
  <c r="G17" i="15"/>
  <c r="G18" i="15"/>
  <c r="G19" i="15"/>
  <c r="G20" i="15"/>
  <c r="AC35" i="15" l="1"/>
  <c r="AA35" i="15"/>
  <c r="D28" i="15"/>
  <c r="G22" i="15"/>
  <c r="D22" i="15" s="1"/>
  <c r="G27" i="15"/>
  <c r="G31" i="15" l="1"/>
  <c r="D27" i="15"/>
  <c r="G35" i="15" l="1"/>
  <c r="D35" i="15" s="1"/>
  <c r="D31" i="15"/>
</calcChain>
</file>

<file path=xl/sharedStrings.xml><?xml version="1.0" encoding="utf-8"?>
<sst xmlns="http://schemas.openxmlformats.org/spreadsheetml/2006/main" count="133" uniqueCount="81">
  <si>
    <t>Omschrijving werkzaamheden</t>
  </si>
  <si>
    <t>totaal</t>
  </si>
  <si>
    <t>(sub)</t>
  </si>
  <si>
    <t>stuksprijs</t>
  </si>
  <si>
    <t>aantal</t>
  </si>
  <si>
    <t>totalen</t>
  </si>
  <si>
    <t>Toelichting</t>
  </si>
  <si>
    <t>Opleverrapport eenmalige aanpassingen incl. overleg</t>
  </si>
  <si>
    <t>Data abonnement met telemetrie, incl jaarlijkse controlemetingen</t>
  </si>
  <si>
    <t>Verzorgen aanleveren (gewijzigde) metagegevens bij de BRO</t>
  </si>
  <si>
    <t>Naam Inschrijver:</t>
  </si>
  <si>
    <t xml:space="preserve">Rechtsgeldig ondertekend door: </t>
  </si>
  <si>
    <t xml:space="preserve">Handtekening: </t>
  </si>
  <si>
    <t>Verwijderen meetapparatuur bij einde contract</t>
  </si>
  <si>
    <t>totaal kosten bij einde contract</t>
  </si>
  <si>
    <t>inclusief meewerken overdracht data aan nieuwe contractpartij en aanleveren data aan gemeente</t>
  </si>
  <si>
    <t>totaal eenmalige kosten bij start werkzaamheden</t>
  </si>
  <si>
    <t>Opstellen jaarlijks evaluatierapport  en overleg</t>
  </si>
  <si>
    <t>incl. minimaal 1 x per kwartaal meetdata uit BRO naar portal halen</t>
  </si>
  <si>
    <t>Startoverleg</t>
  </si>
  <si>
    <t>Inschrijfstaat invullen op basis van nieuwe inrichting peilbuizen en portal</t>
  </si>
  <si>
    <t>Inschrijfstaat grondwatermeetnetten deelnemers NWK</t>
  </si>
  <si>
    <t>Schoonpompen/schoonspoelen peilbuizen</t>
  </si>
  <si>
    <t>Inmeten peilbuizen tov NAP</t>
  </si>
  <si>
    <t>inclusief basisinformatie, historische meetgegevens en meetdata derden vanuit de BRO</t>
  </si>
  <si>
    <t>gezamenlijk overleg met de andere deelnemers</t>
  </si>
  <si>
    <t>Opzetten en instand houden contractmanagement-portal</t>
  </si>
  <si>
    <t>betreft één gezamenlijke portal</t>
  </si>
  <si>
    <t>Inrichten gezamenlijke publieke portal</t>
  </si>
  <si>
    <t>Inrichten gezamenlijke gemeentelijke portal</t>
  </si>
  <si>
    <t>Opzetten en instand houden API koppeling BRO</t>
  </si>
  <si>
    <t>inclusief bovenkant straatpot /schutkoker</t>
  </si>
  <si>
    <t>incl. inmeten diepte peilbuis voor en na schoonspoelen</t>
  </si>
  <si>
    <t>totale kosten over 8 jaar</t>
  </si>
  <si>
    <t>totaal jaarlijkse kosten telemetrie</t>
  </si>
  <si>
    <t>HDSR</t>
  </si>
  <si>
    <t>Bunnik</t>
  </si>
  <si>
    <t>De Bilt</t>
  </si>
  <si>
    <t>Houten</t>
  </si>
  <si>
    <t>Montfoort</t>
  </si>
  <si>
    <t>Oudewater</t>
  </si>
  <si>
    <t>Utrechtse Heuvelrug</t>
  </si>
  <si>
    <t>Wijk bij Duurstede</t>
  </si>
  <si>
    <t>Woerden</t>
  </si>
  <si>
    <t>Zeist</t>
  </si>
  <si>
    <t>Verrekenprijzen</t>
  </si>
  <si>
    <t>plaatsen peilbuis tot 5 m -mv</t>
  </si>
  <si>
    <t>plaatsen peilbuis tot 3 m-mv</t>
  </si>
  <si>
    <t>plaatsen peilbuis tot 3 m -mv</t>
  </si>
  <si>
    <t>plaatsen peilbuis tot 5 m-mv</t>
  </si>
  <si>
    <t>boorbeschrijving tot 5 m -mv</t>
  </si>
  <si>
    <t>boorbeschrijving tot 3 m -mv</t>
  </si>
  <si>
    <t>betreft boorbeschrijving naast bestaande peilbuis, conform eis F3</t>
  </si>
  <si>
    <t>alle werkzaamheden om deze meetpunten geschikt te krijgen in de BRO</t>
  </si>
  <si>
    <t>Jaarlijkse all-in kosten voor beheer, inzamelen, validatie en beschikbaar stellen meetdata via portal</t>
  </si>
  <si>
    <t>Aanpassingen (éénmalig)</t>
  </si>
  <si>
    <t>Overige werkzaamheden</t>
  </si>
  <si>
    <t>Subtotaal</t>
  </si>
  <si>
    <t>IJsselstein</t>
  </si>
  <si>
    <t>Inrichten oude peilbuizen Utr.Heuvelrug met telemetrische appartuur</t>
  </si>
  <si>
    <t>Aanmelden peilbuizen Utr. Heuvelrug bij BRO</t>
  </si>
  <si>
    <t>Totaal per deelnemer</t>
  </si>
  <si>
    <t>Fase A: stand-alone loggers, 4 x per jaar</t>
  </si>
  <si>
    <t>uitgangspunt aantal jaar telemetrie = 5 jaar met optie tot 3 maal verlenging met 1 jaar</t>
  </si>
  <si>
    <t>totale jaarlijkse kosten stand-alone loggers</t>
  </si>
  <si>
    <t>Totaal inschrijfsom</t>
  </si>
  <si>
    <t>Stichste Vecht</t>
  </si>
  <si>
    <t>alle gegevens die de BRO eist</t>
  </si>
  <si>
    <r>
      <t xml:space="preserve">afwerking </t>
    </r>
    <r>
      <rPr>
        <b/>
        <sz val="11"/>
        <color theme="1"/>
        <rFont val="Calibri"/>
        <family val="2"/>
        <scheme val="minor"/>
      </rPr>
      <t>straatpot</t>
    </r>
    <r>
      <rPr>
        <sz val="11"/>
        <color theme="1"/>
        <rFont val="Calibri"/>
        <family val="2"/>
        <scheme val="minor"/>
      </rPr>
      <t>, incl. alle bijkomende werkzaamheden, conform eis F1</t>
    </r>
  </si>
  <si>
    <r>
      <t xml:space="preserve">afwerking </t>
    </r>
    <r>
      <rPr>
        <b/>
        <sz val="11"/>
        <color theme="1"/>
        <rFont val="Calibri"/>
        <family val="2"/>
        <scheme val="minor"/>
      </rPr>
      <t>schutkoker</t>
    </r>
    <r>
      <rPr>
        <sz val="11"/>
        <color theme="1"/>
        <rFont val="Calibri"/>
        <family val="2"/>
        <scheme val="minor"/>
      </rPr>
      <t>, incl. alle bijkomende werkzaamheden, conform eis F2</t>
    </r>
  </si>
  <si>
    <t>1x gezamenlijk met alle deelnemers</t>
  </si>
  <si>
    <t>inrichten peilbuizen met telemetrie waar nu stand alone loggers aanwezig zijn</t>
  </si>
  <si>
    <t>Inrichten peilbuizen met telemetrische apparatuur - nu ook telemetrie</t>
  </si>
  <si>
    <t>incl. verwijderen oude apparatuur en eventuele benodigde aanpassingen - nu telemetrie aanwezig</t>
  </si>
  <si>
    <t>incl. verwijderen oude apparatuur en eventuele benodigde aanpassingen - nu dataloggers aanwezig</t>
  </si>
  <si>
    <t>incl. verwijderen oude apparatuur en eventuele benodigde aanpassingen</t>
  </si>
  <si>
    <t>all-in prijs</t>
  </si>
  <si>
    <t>aantal bij start, kosten per jaar. (Per kwartaal uitlezen, validatatie etc, incl. gebruik van de portals)</t>
  </si>
  <si>
    <t xml:space="preserve"> </t>
  </si>
  <si>
    <t>uitgangspunt inschrijfstaat: 6 jaar stand-alone loggers en daarna 2 jaar telemetrie</t>
  </si>
  <si>
    <r>
      <t xml:space="preserve">Let op: alleen invullen gele cellen en maak </t>
    </r>
    <r>
      <rPr>
        <b/>
        <sz val="11"/>
        <color theme="1"/>
        <rFont val="Calibri"/>
        <family val="2"/>
        <scheme val="minor"/>
      </rPr>
      <t xml:space="preserve">pdf </t>
    </r>
    <r>
      <rPr>
        <sz val="11"/>
        <color theme="1"/>
        <rFont val="Calibri"/>
        <family val="2"/>
        <scheme val="minor"/>
      </rPr>
      <t>van de ingevulde inschrijfstaat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</si>
</sst>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0"/>
      <name val="Trebuchet MS"/>
      <family val="2"/>
    </font>
    <font>
      <sz val="12"/>
      <name val="Trebuchet MS"/>
      <family val="2"/>
    </font>
    <font>
      <sz val="10"/>
      <name val="Arial"/>
      <family val="2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164" fontId="6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2" applyBorder="1"/>
    <xf numFmtId="0" fontId="2" fillId="2" borderId="2" xfId="2" applyBorder="1"/>
    <xf numFmtId="0" fontId="2" fillId="2" borderId="4" xfId="2" applyBorder="1" applyAlignment="1">
      <alignment wrapText="1"/>
    </xf>
    <xf numFmtId="0" fontId="2" fillId="2" borderId="5" xfId="2" applyBorder="1"/>
    <xf numFmtId="0" fontId="2" fillId="2" borderId="6" xfId="2" applyBorder="1"/>
    <xf numFmtId="0" fontId="0" fillId="0" borderId="7" xfId="0" applyBorder="1"/>
    <xf numFmtId="0" fontId="0" fillId="0" borderId="1" xfId="0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8" fillId="0" borderId="4" xfId="0" applyFont="1" applyBorder="1"/>
    <xf numFmtId="0" fontId="2" fillId="2" borderId="3" xfId="2" applyBorder="1"/>
    <xf numFmtId="0" fontId="0" fillId="0" borderId="12" xfId="0" applyBorder="1"/>
    <xf numFmtId="0" fontId="8" fillId="0" borderId="11" xfId="0" applyFont="1" applyBorder="1"/>
    <xf numFmtId="0" fontId="0" fillId="0" borderId="13" xfId="0" applyBorder="1"/>
    <xf numFmtId="44" fontId="0" fillId="0" borderId="9" xfId="1" applyFont="1" applyFill="1" applyBorder="1" applyAlignment="1">
      <alignment horizontal="left"/>
    </xf>
    <xf numFmtId="0" fontId="0" fillId="0" borderId="10" xfId="0" applyBorder="1"/>
    <xf numFmtId="0" fontId="2" fillId="2" borderId="17" xfId="2" applyBorder="1"/>
    <xf numFmtId="0" fontId="2" fillId="2" borderId="18" xfId="2" applyBorder="1"/>
    <xf numFmtId="0" fontId="2" fillId="2" borderId="19" xfId="2" applyBorder="1"/>
    <xf numFmtId="0" fontId="2" fillId="2" borderId="20" xfId="2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/>
    <xf numFmtId="44" fontId="0" fillId="0" borderId="0" xfId="1" applyFont="1" applyFill="1" applyBorder="1" applyAlignment="1">
      <alignment horizontal="left"/>
    </xf>
    <xf numFmtId="44" fontId="0" fillId="0" borderId="0" xfId="1" applyFont="1" applyFill="1" applyBorder="1"/>
    <xf numFmtId="44" fontId="0" fillId="0" borderId="8" xfId="1" applyFont="1" applyFill="1" applyBorder="1"/>
    <xf numFmtId="0" fontId="0" fillId="0" borderId="9" xfId="0" applyBorder="1" applyAlignment="1">
      <alignment horizontal="right"/>
    </xf>
    <xf numFmtId="0" fontId="0" fillId="0" borderId="24" xfId="0" applyBorder="1"/>
    <xf numFmtId="0" fontId="0" fillId="0" borderId="26" xfId="0" applyBorder="1" applyAlignment="1">
      <alignment horizontal="right"/>
    </xf>
    <xf numFmtId="2" fontId="0" fillId="0" borderId="22" xfId="0" applyNumberFormat="1" applyBorder="1" applyAlignment="1">
      <alignment horizontal="center"/>
    </xf>
    <xf numFmtId="44" fontId="9" fillId="0" borderId="29" xfId="0" applyNumberFormat="1" applyFont="1" applyBorder="1"/>
    <xf numFmtId="0" fontId="3" fillId="0" borderId="27" xfId="0" applyFont="1" applyBorder="1"/>
    <xf numFmtId="0" fontId="9" fillId="0" borderId="28" xfId="0" applyFont="1" applyBorder="1" applyAlignment="1">
      <alignment horizontal="right"/>
    </xf>
    <xf numFmtId="44" fontId="9" fillId="0" borderId="26" xfId="0" applyNumberFormat="1" applyFont="1" applyBorder="1" applyAlignment="1">
      <alignment horizontal="right"/>
    </xf>
    <xf numFmtId="0" fontId="3" fillId="0" borderId="28" xfId="0" applyFont="1" applyBorder="1"/>
    <xf numFmtId="0" fontId="3" fillId="0" borderId="0" xfId="0" applyFont="1"/>
    <xf numFmtId="2" fontId="0" fillId="0" borderId="21" xfId="0" applyNumberFormat="1" applyBorder="1" applyAlignment="1">
      <alignment horizontal="center"/>
    </xf>
    <xf numFmtId="1" fontId="0" fillId="0" borderId="8" xfId="1" applyNumberFormat="1" applyFont="1" applyFill="1" applyBorder="1" applyAlignment="1">
      <alignment horizontal="center"/>
    </xf>
    <xf numFmtId="44" fontId="0" fillId="0" borderId="0" xfId="0" applyNumberFormat="1" applyAlignment="1">
      <alignment horizontal="right"/>
    </xf>
    <xf numFmtId="44" fontId="0" fillId="0" borderId="25" xfId="0" applyNumberFormat="1" applyBorder="1" applyAlignment="1">
      <alignment horizontal="right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right"/>
    </xf>
    <xf numFmtId="44" fontId="9" fillId="0" borderId="0" xfId="0" applyNumberFormat="1" applyFont="1" applyAlignment="1">
      <alignment horizontal="right"/>
    </xf>
    <xf numFmtId="0" fontId="3" fillId="0" borderId="30" xfId="0" applyFont="1" applyBorder="1"/>
    <xf numFmtId="0" fontId="2" fillId="2" borderId="22" xfId="2" applyBorder="1"/>
    <xf numFmtId="0" fontId="2" fillId="2" borderId="31" xfId="2" applyBorder="1"/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26" xfId="0" applyBorder="1"/>
    <xf numFmtId="0" fontId="0" fillId="0" borderId="11" xfId="0" applyBorder="1"/>
    <xf numFmtId="0" fontId="0" fillId="0" borderId="32" xfId="0" applyBorder="1"/>
    <xf numFmtId="44" fontId="0" fillId="0" borderId="32" xfId="0" applyNumberFormat="1" applyBorder="1"/>
    <xf numFmtId="44" fontId="0" fillId="0" borderId="33" xfId="0" applyNumberFormat="1" applyBorder="1"/>
    <xf numFmtId="0" fontId="0" fillId="0" borderId="34" xfId="0" applyBorder="1"/>
    <xf numFmtId="0" fontId="0" fillId="0" borderId="33" xfId="0" applyBorder="1"/>
    <xf numFmtId="0" fontId="2" fillId="2" borderId="4" xfId="2" applyBorder="1"/>
    <xf numFmtId="0" fontId="0" fillId="0" borderId="2" xfId="0" applyBorder="1"/>
    <xf numFmtId="0" fontId="2" fillId="2" borderId="32" xfId="2" applyBorder="1"/>
    <xf numFmtId="0" fontId="2" fillId="2" borderId="35" xfId="2" applyBorder="1"/>
    <xf numFmtId="44" fontId="9" fillId="0" borderId="36" xfId="0" applyNumberFormat="1" applyFont="1" applyBorder="1"/>
    <xf numFmtId="44" fontId="0" fillId="0" borderId="34" xfId="0" applyNumberFormat="1" applyBorder="1"/>
    <xf numFmtId="44" fontId="0" fillId="3" borderId="2" xfId="1" applyFont="1" applyFill="1" applyBorder="1" applyProtection="1">
      <protection locked="0"/>
    </xf>
    <xf numFmtId="44" fontId="0" fillId="3" borderId="0" xfId="1" applyFont="1" applyFill="1" applyBorder="1" applyProtection="1">
      <protection locked="0"/>
    </xf>
    <xf numFmtId="44" fontId="0" fillId="3" borderId="3" xfId="1" applyFont="1" applyFill="1" applyBorder="1" applyProtection="1">
      <protection locked="0"/>
    </xf>
    <xf numFmtId="44" fontId="0" fillId="3" borderId="9" xfId="1" applyFont="1" applyFill="1" applyBorder="1" applyProtection="1">
      <protection locked="0"/>
    </xf>
    <xf numFmtId="165" fontId="0" fillId="3" borderId="0" xfId="1" applyNumberFormat="1" applyFont="1" applyFill="1" applyProtection="1">
      <protection locked="0"/>
    </xf>
    <xf numFmtId="0" fontId="4" fillId="3" borderId="1" xfId="0" applyFont="1" applyFill="1" applyBorder="1" applyAlignment="1" applyProtection="1">
      <alignment horizontal="left"/>
      <protection locked="0"/>
    </xf>
    <xf numFmtId="0" fontId="4" fillId="3" borderId="7" xfId="0" applyFont="1" applyFill="1" applyBorder="1" applyProtection="1">
      <protection locked="0"/>
    </xf>
    <xf numFmtId="164" fontId="5" fillId="3" borderId="9" xfId="3" applyFont="1" applyFill="1" applyBorder="1" applyProtection="1">
      <protection locked="0"/>
    </xf>
    <xf numFmtId="0" fontId="4" fillId="3" borderId="7" xfId="0" applyFont="1" applyFill="1" applyBorder="1" applyAlignment="1" applyProtection="1">
      <alignment horizontal="left"/>
      <protection locked="0"/>
    </xf>
    <xf numFmtId="0" fontId="4" fillId="3" borderId="4" xfId="0" applyFont="1" applyFill="1" applyBorder="1" applyAlignment="1" applyProtection="1">
      <alignment horizontal="left" vertical="top"/>
      <protection locked="0"/>
    </xf>
    <xf numFmtId="44" fontId="0" fillId="0" borderId="0" xfId="0" applyNumberFormat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Euro" xfId="3" xr:uid="{428DD64D-0E98-476C-BD36-551DF90F4F3F}"/>
    <cellStyle name="Goed" xfId="2" builtinId="26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676275</xdr:colOff>
      <xdr:row>48</xdr:row>
      <xdr:rowOff>28575</xdr:rowOff>
    </xdr:from>
    <xdr:ext cx="590550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A1B766D1-3B1A-4A5F-9544-0CB11F714ABC}"/>
            </a:ext>
          </a:extLst>
        </xdr:cNvPr>
        <xdr:cNvSpPr txBox="1"/>
      </xdr:nvSpPr>
      <xdr:spPr>
        <a:xfrm>
          <a:off x="7562850" y="8867775"/>
          <a:ext cx="5905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/>
        </a:p>
      </xdr:txBody>
    </xdr:sp>
    <xdr:clientData/>
  </xdr:oneCellAnchor>
  <xdr:twoCellAnchor>
    <xdr:from>
      <xdr:col>1</xdr:col>
      <xdr:colOff>0</xdr:colOff>
      <xdr:row>44</xdr:row>
      <xdr:rowOff>123825</xdr:rowOff>
    </xdr:from>
    <xdr:to>
      <xdr:col>1</xdr:col>
      <xdr:colOff>5076825</xdr:colOff>
      <xdr:row>48</xdr:row>
      <xdr:rowOff>217972</xdr:rowOff>
    </xdr:to>
    <xdr:sp macro="" textlink="">
      <xdr:nvSpPr>
        <xdr:cNvPr id="5" name="Tekstvak 2">
          <a:extLst>
            <a:ext uri="{FF2B5EF4-FFF2-40B4-BE49-F238E27FC236}">
              <a16:creationId xmlns:a16="http://schemas.microsoft.com/office/drawing/2014/main" id="{A6835831-81B9-4E2C-B26F-7D0BA5270EA3}"/>
            </a:ext>
          </a:extLst>
        </xdr:cNvPr>
        <xdr:cNvSpPr txBox="1"/>
      </xdr:nvSpPr>
      <xdr:spPr>
        <a:xfrm>
          <a:off x="0" y="7029450"/>
          <a:ext cx="5076825" cy="10085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Ondergetekende (zijnde de inschrijver) verklaart dat deze zich volledig conformeert aan het programma van eisen. Tevens accepteert inschrijver eventuele wijzigingen/aanvullingen, zoals opgenomen in de nota(‘s) van inlichtingen en gaat ermee akkoord dat de hierin opgenomen wijzigingen/aanvullingen prevaleren boven hetgeen bepaald in het eerder genoemde programma van eisen.</a:t>
          </a:r>
        </a:p>
        <a:p>
          <a:endParaRPr lang="nl-NL" sz="1100"/>
        </a:p>
        <a:p>
          <a:endParaRPr lang="nl-NL" sz="1100"/>
        </a:p>
        <a:p>
          <a:endParaRPr lang="nl-NL" sz="1100"/>
        </a:p>
      </xdr:txBody>
    </xdr:sp>
    <xdr:clientData/>
  </xdr:twoCellAnchor>
  <xdr:twoCellAnchor editAs="oneCell">
    <xdr:from>
      <xdr:col>4</xdr:col>
      <xdr:colOff>3232610</xdr:colOff>
      <xdr:row>0</xdr:row>
      <xdr:rowOff>38100</xdr:rowOff>
    </xdr:from>
    <xdr:to>
      <xdr:col>4</xdr:col>
      <xdr:colOff>5852070</xdr:colOff>
      <xdr:row>3</xdr:row>
      <xdr:rowOff>114299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64631C5-68BA-4B99-A1BA-3545E2A8F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9735" y="38100"/>
          <a:ext cx="2615650" cy="847724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B3FAE-9444-41B9-AD7A-B242F1159BDD}">
  <sheetPr>
    <pageSetUpPr fitToPage="1"/>
  </sheetPr>
  <dimension ref="B1:AC49"/>
  <sheetViews>
    <sheetView tabSelected="1" zoomScaleNormal="100" workbookViewId="0">
      <selection activeCell="C24" sqref="C24"/>
    </sheetView>
  </sheetViews>
  <sheetFormatPr defaultRowHeight="15" x14ac:dyDescent="0.25"/>
  <cols>
    <col min="1" max="1" width="1.7109375" customWidth="1"/>
    <col min="2" max="2" width="79.7109375" customWidth="1"/>
    <col min="3" max="3" width="12.28515625" customWidth="1"/>
    <col min="4" max="4" width="15.28515625" customWidth="1"/>
    <col min="5" max="5" width="90.28515625" bestFit="1" customWidth="1"/>
    <col min="6" max="6" width="8.85546875" customWidth="1"/>
    <col min="7" max="7" width="12.42578125" customWidth="1"/>
    <col min="8" max="8" width="6.85546875" customWidth="1"/>
    <col min="9" max="9" width="12.42578125" customWidth="1"/>
    <col min="10" max="10" width="6.85546875" customWidth="1"/>
    <col min="11" max="11" width="12.42578125" customWidth="1"/>
    <col min="12" max="12" width="6.85546875" customWidth="1"/>
    <col min="13" max="13" width="12.42578125" customWidth="1"/>
    <col min="14" max="14" width="6.85546875" customWidth="1"/>
    <col min="15" max="15" width="12.42578125" customWidth="1"/>
    <col min="16" max="16" width="6.85546875" customWidth="1"/>
    <col min="17" max="17" width="12.42578125" customWidth="1"/>
    <col min="18" max="18" width="6.85546875" customWidth="1"/>
    <col min="19" max="19" width="12.42578125" customWidth="1"/>
    <col min="20" max="20" width="6.85546875" customWidth="1"/>
    <col min="21" max="21" width="12.42578125" customWidth="1"/>
    <col min="22" max="22" width="6.42578125" bestFit="1" customWidth="1"/>
    <col min="23" max="23" width="11.42578125" bestFit="1" customWidth="1"/>
    <col min="24" max="24" width="6.85546875" bestFit="1" customWidth="1"/>
    <col min="25" max="25" width="12.42578125" bestFit="1" customWidth="1"/>
    <col min="26" max="26" width="6.85546875" bestFit="1" customWidth="1"/>
    <col min="27" max="27" width="13.42578125" bestFit="1" customWidth="1"/>
    <col min="28" max="28" width="6.85546875" bestFit="1" customWidth="1"/>
    <col min="29" max="29" width="13.42578125" bestFit="1" customWidth="1"/>
  </cols>
  <sheetData>
    <row r="1" spans="2:29" ht="31.5" x14ac:dyDescent="0.5">
      <c r="B1" s="8" t="s">
        <v>21</v>
      </c>
    </row>
    <row r="2" spans="2:29" x14ac:dyDescent="0.25">
      <c r="B2" t="s">
        <v>80</v>
      </c>
    </row>
    <row r="3" spans="2:29" ht="15.75" thickBot="1" x14ac:dyDescent="0.3">
      <c r="B3" t="s">
        <v>20</v>
      </c>
    </row>
    <row r="4" spans="2:29" x14ac:dyDescent="0.25">
      <c r="F4" s="79" t="s">
        <v>35</v>
      </c>
      <c r="G4" s="80"/>
      <c r="H4" s="79" t="s">
        <v>36</v>
      </c>
      <c r="I4" s="80"/>
      <c r="J4" s="79" t="s">
        <v>37</v>
      </c>
      <c r="K4" s="80"/>
      <c r="L4" s="79" t="s">
        <v>38</v>
      </c>
      <c r="M4" s="80"/>
      <c r="N4" s="79" t="s">
        <v>58</v>
      </c>
      <c r="O4" s="80"/>
      <c r="P4" s="79" t="s">
        <v>39</v>
      </c>
      <c r="Q4" s="80"/>
      <c r="R4" s="79" t="s">
        <v>40</v>
      </c>
      <c r="S4" s="80"/>
      <c r="T4" s="79" t="s">
        <v>41</v>
      </c>
      <c r="U4" s="80"/>
      <c r="V4" s="79" t="s">
        <v>42</v>
      </c>
      <c r="W4" s="80"/>
      <c r="X4" s="79" t="s">
        <v>44</v>
      </c>
      <c r="Y4" s="80"/>
      <c r="Z4" s="79" t="s">
        <v>66</v>
      </c>
      <c r="AA4" s="80"/>
      <c r="AB4" s="81" t="s">
        <v>43</v>
      </c>
      <c r="AC4" s="80"/>
    </row>
    <row r="5" spans="2:29" x14ac:dyDescent="0.25">
      <c r="B5" s="1" t="s">
        <v>0</v>
      </c>
      <c r="C5" s="2" t="s">
        <v>3</v>
      </c>
      <c r="D5" s="2" t="s">
        <v>1</v>
      </c>
      <c r="E5" s="1" t="s">
        <v>6</v>
      </c>
      <c r="F5" s="49" t="s">
        <v>1</v>
      </c>
      <c r="G5" s="64" t="s">
        <v>2</v>
      </c>
      <c r="H5" s="18" t="s">
        <v>1</v>
      </c>
      <c r="I5" s="19" t="s">
        <v>2</v>
      </c>
      <c r="J5" s="18" t="s">
        <v>1</v>
      </c>
      <c r="K5" s="19" t="s">
        <v>2</v>
      </c>
      <c r="L5" s="18" t="s">
        <v>1</v>
      </c>
      <c r="M5" s="19" t="s">
        <v>2</v>
      </c>
      <c r="N5" s="18" t="s">
        <v>1</v>
      </c>
      <c r="O5" s="19" t="s">
        <v>2</v>
      </c>
      <c r="P5" s="18" t="s">
        <v>1</v>
      </c>
      <c r="Q5" s="19" t="s">
        <v>2</v>
      </c>
      <c r="R5" s="18" t="s">
        <v>1</v>
      </c>
      <c r="S5" s="19" t="s">
        <v>2</v>
      </c>
      <c r="T5" s="18" t="s">
        <v>1</v>
      </c>
      <c r="U5" s="19" t="s">
        <v>2</v>
      </c>
      <c r="V5" s="18" t="s">
        <v>1</v>
      </c>
      <c r="W5" s="19" t="s">
        <v>2</v>
      </c>
      <c r="X5" s="18" t="s">
        <v>1</v>
      </c>
      <c r="Y5" s="19" t="s">
        <v>2</v>
      </c>
      <c r="Z5" s="18" t="s">
        <v>1</v>
      </c>
      <c r="AA5" s="19" t="s">
        <v>2</v>
      </c>
      <c r="AB5" s="12" t="s">
        <v>1</v>
      </c>
      <c r="AC5" s="19" t="s">
        <v>2</v>
      </c>
    </row>
    <row r="6" spans="2:29" x14ac:dyDescent="0.25">
      <c r="B6" s="3"/>
      <c r="C6" s="4"/>
      <c r="D6" s="4"/>
      <c r="E6" s="62"/>
      <c r="F6" s="50" t="s">
        <v>4</v>
      </c>
      <c r="G6" s="65" t="s">
        <v>5</v>
      </c>
      <c r="H6" s="20" t="s">
        <v>4</v>
      </c>
      <c r="I6" s="21" t="s">
        <v>5</v>
      </c>
      <c r="J6" s="20" t="s">
        <v>4</v>
      </c>
      <c r="K6" s="21" t="s">
        <v>5</v>
      </c>
      <c r="L6" s="20" t="s">
        <v>4</v>
      </c>
      <c r="M6" s="21" t="s">
        <v>5</v>
      </c>
      <c r="N6" s="20" t="s">
        <v>4</v>
      </c>
      <c r="O6" s="21" t="s">
        <v>5</v>
      </c>
      <c r="P6" s="20" t="s">
        <v>4</v>
      </c>
      <c r="Q6" s="21" t="s">
        <v>5</v>
      </c>
      <c r="R6" s="20" t="s">
        <v>4</v>
      </c>
      <c r="S6" s="21" t="s">
        <v>5</v>
      </c>
      <c r="T6" s="20" t="s">
        <v>4</v>
      </c>
      <c r="U6" s="21" t="s">
        <v>5</v>
      </c>
      <c r="V6" s="20" t="s">
        <v>4</v>
      </c>
      <c r="W6" s="21" t="s">
        <v>5</v>
      </c>
      <c r="X6" s="20" t="s">
        <v>4</v>
      </c>
      <c r="Y6" s="21" t="s">
        <v>5</v>
      </c>
      <c r="Z6" s="20" t="s">
        <v>4</v>
      </c>
      <c r="AA6" s="21" t="s">
        <v>5</v>
      </c>
      <c r="AB6" s="5" t="s">
        <v>4</v>
      </c>
      <c r="AC6" s="21" t="s">
        <v>5</v>
      </c>
    </row>
    <row r="7" spans="2:29" x14ac:dyDescent="0.25">
      <c r="B7" s="11" t="s">
        <v>55</v>
      </c>
      <c r="C7" s="13"/>
      <c r="D7" s="15"/>
      <c r="E7" s="56"/>
      <c r="F7" s="22"/>
      <c r="G7" s="57"/>
      <c r="H7" s="22"/>
      <c r="I7" s="57"/>
      <c r="J7" s="22"/>
      <c r="K7" s="57"/>
      <c r="L7" s="22"/>
      <c r="M7" s="57"/>
      <c r="N7" s="22"/>
      <c r="O7" s="57"/>
      <c r="P7" s="22"/>
      <c r="Q7" s="57"/>
      <c r="R7" s="22"/>
      <c r="S7" s="57"/>
      <c r="T7" s="22"/>
      <c r="U7" s="57"/>
      <c r="V7" s="22"/>
      <c r="W7" s="57"/>
      <c r="X7" s="22"/>
      <c r="Y7" s="57"/>
      <c r="Z7" s="22"/>
      <c r="AA7" s="57"/>
      <c r="AC7" s="57"/>
    </row>
    <row r="8" spans="2:29" x14ac:dyDescent="0.25">
      <c r="B8" s="7" t="s">
        <v>19</v>
      </c>
      <c r="C8" s="68">
        <v>1</v>
      </c>
      <c r="D8" s="40">
        <f t="shared" ref="D8:D20" si="0">SUM(F8,H8,J8,L8,N8,P8,R8,T8,V8,X8,Z8,AB8)</f>
        <v>1</v>
      </c>
      <c r="E8" s="6" t="s">
        <v>70</v>
      </c>
      <c r="F8" s="32">
        <f>1/12</f>
        <v>8.3333333333333329E-2</v>
      </c>
      <c r="G8" s="58">
        <f>IFERROR(F8*$C8,"")</f>
        <v>8.3333333333333329E-2</v>
      </c>
      <c r="H8" s="32">
        <f>1/12</f>
        <v>8.3333333333333329E-2</v>
      </c>
      <c r="I8" s="58">
        <f>IFERROR(H8*$C8,"")</f>
        <v>8.3333333333333329E-2</v>
      </c>
      <c r="J8" s="32">
        <f>1/12</f>
        <v>8.3333333333333329E-2</v>
      </c>
      <c r="K8" s="58">
        <f>IFERROR(J8*$C8,"")</f>
        <v>8.3333333333333329E-2</v>
      </c>
      <c r="L8" s="32">
        <f>1/12</f>
        <v>8.3333333333333329E-2</v>
      </c>
      <c r="M8" s="58">
        <f>IFERROR(L8*$C8,"")</f>
        <v>8.3333333333333329E-2</v>
      </c>
      <c r="N8" s="32">
        <f>1/12</f>
        <v>8.3333333333333329E-2</v>
      </c>
      <c r="O8" s="58">
        <f>IFERROR(N8*$C8,"")</f>
        <v>8.3333333333333329E-2</v>
      </c>
      <c r="P8" s="32">
        <f>1/12</f>
        <v>8.3333333333333329E-2</v>
      </c>
      <c r="Q8" s="58">
        <f>IFERROR(P8*$C8,"")</f>
        <v>8.3333333333333329E-2</v>
      </c>
      <c r="R8" s="32">
        <f>1/12</f>
        <v>8.3333333333333329E-2</v>
      </c>
      <c r="S8" s="58">
        <f>IFERROR(R8*$C8,"")</f>
        <v>8.3333333333333329E-2</v>
      </c>
      <c r="T8" s="32">
        <f>1/12</f>
        <v>8.3333333333333329E-2</v>
      </c>
      <c r="U8" s="58">
        <f>IFERROR(T8*$C8,"")</f>
        <v>8.3333333333333329E-2</v>
      </c>
      <c r="V8" s="32">
        <f>1/12</f>
        <v>8.3333333333333329E-2</v>
      </c>
      <c r="W8" s="58">
        <f>IFERROR(V8*$C8,"")</f>
        <v>8.3333333333333329E-2</v>
      </c>
      <c r="X8" s="32">
        <f>1/12</f>
        <v>8.3333333333333329E-2</v>
      </c>
      <c r="Y8" s="58">
        <f>IFERROR(X8*$C8,"")</f>
        <v>8.3333333333333329E-2</v>
      </c>
      <c r="Z8" s="32">
        <f>1/12</f>
        <v>8.3333333333333329E-2</v>
      </c>
      <c r="AA8" s="58">
        <f>IFERROR(Z8*$C8,"")</f>
        <v>8.3333333333333329E-2</v>
      </c>
      <c r="AB8" s="51">
        <f>1/12</f>
        <v>8.3333333333333329E-2</v>
      </c>
      <c r="AC8" s="58">
        <f>IFERROR(AB8*$C8,"")</f>
        <v>8.3333333333333329E-2</v>
      </c>
    </row>
    <row r="9" spans="2:29" x14ac:dyDescent="0.25">
      <c r="B9" s="6" t="s">
        <v>22</v>
      </c>
      <c r="C9" s="69">
        <v>1</v>
      </c>
      <c r="D9" s="40">
        <f t="shared" si="0"/>
        <v>390</v>
      </c>
      <c r="E9" s="6" t="s">
        <v>32</v>
      </c>
      <c r="F9" s="24">
        <v>37</v>
      </c>
      <c r="G9" s="59">
        <f t="shared" ref="G9:K20" si="1">IFERROR(F9*$C9,"")</f>
        <v>37</v>
      </c>
      <c r="H9" s="24">
        <v>24</v>
      </c>
      <c r="I9" s="59">
        <f t="shared" si="1"/>
        <v>24</v>
      </c>
      <c r="J9" s="24">
        <v>25</v>
      </c>
      <c r="K9" s="59">
        <f t="shared" si="1"/>
        <v>25</v>
      </c>
      <c r="L9" s="24">
        <v>10</v>
      </c>
      <c r="M9" s="59">
        <f t="shared" ref="M9:M20" si="2">IFERROR(L9*$C9,"")</f>
        <v>10</v>
      </c>
      <c r="N9" s="24">
        <v>27</v>
      </c>
      <c r="O9" s="59">
        <f t="shared" ref="O9:O20" si="3">IFERROR(N9*$C9,"")</f>
        <v>27</v>
      </c>
      <c r="P9" s="24">
        <v>12</v>
      </c>
      <c r="Q9" s="59">
        <f t="shared" ref="Q9:Q20" si="4">IFERROR(P9*$C9,"")</f>
        <v>12</v>
      </c>
      <c r="R9" s="24">
        <v>20</v>
      </c>
      <c r="S9" s="59">
        <f t="shared" ref="S9:S20" si="5">IFERROR(R9*$C9,"")</f>
        <v>20</v>
      </c>
      <c r="T9" s="24">
        <v>32</v>
      </c>
      <c r="U9" s="59">
        <f t="shared" ref="U9:U20" si="6">IFERROR(T9*$C9,"")</f>
        <v>32</v>
      </c>
      <c r="V9" s="24">
        <v>23</v>
      </c>
      <c r="W9" s="59">
        <f t="shared" ref="W9:W20" si="7">IFERROR(V9*$C9,"")</f>
        <v>23</v>
      </c>
      <c r="X9" s="24">
        <v>30</v>
      </c>
      <c r="Y9" s="59">
        <f t="shared" ref="Y9:Y20" si="8">IFERROR(X9*$C9,"")</f>
        <v>30</v>
      </c>
      <c r="Z9" s="24">
        <v>62</v>
      </c>
      <c r="AA9" s="59">
        <f t="shared" ref="AA9:AA20" si="9">IFERROR(Z9*$C9,"")</f>
        <v>62</v>
      </c>
      <c r="AB9" s="52">
        <v>88</v>
      </c>
      <c r="AC9" s="59">
        <f t="shared" ref="AC9:AC20" si="10">IFERROR(AB9*$C9,"")</f>
        <v>88</v>
      </c>
    </row>
    <row r="10" spans="2:29" x14ac:dyDescent="0.25">
      <c r="B10" s="6" t="s">
        <v>72</v>
      </c>
      <c r="C10" s="69">
        <v>1</v>
      </c>
      <c r="D10" s="40">
        <f t="shared" si="0"/>
        <v>182</v>
      </c>
      <c r="E10" s="6" t="s">
        <v>73</v>
      </c>
      <c r="F10" s="24">
        <v>37</v>
      </c>
      <c r="G10" s="59">
        <f t="shared" si="1"/>
        <v>37</v>
      </c>
      <c r="H10" s="24">
        <v>24</v>
      </c>
      <c r="I10" s="59">
        <f t="shared" si="1"/>
        <v>24</v>
      </c>
      <c r="J10" s="24">
        <v>25</v>
      </c>
      <c r="K10" s="59">
        <f t="shared" si="1"/>
        <v>25</v>
      </c>
      <c r="L10" s="24">
        <v>4</v>
      </c>
      <c r="M10" s="59">
        <f t="shared" si="2"/>
        <v>4</v>
      </c>
      <c r="N10" s="24">
        <v>0</v>
      </c>
      <c r="O10" s="59">
        <f t="shared" si="3"/>
        <v>0</v>
      </c>
      <c r="P10" s="24">
        <v>12</v>
      </c>
      <c r="Q10" s="59">
        <f t="shared" si="4"/>
        <v>12</v>
      </c>
      <c r="R10" s="24">
        <v>20</v>
      </c>
      <c r="S10" s="59">
        <f t="shared" si="5"/>
        <v>20</v>
      </c>
      <c r="T10" s="24">
        <v>22</v>
      </c>
      <c r="U10" s="59">
        <f t="shared" si="6"/>
        <v>22</v>
      </c>
      <c r="V10" s="24">
        <v>0</v>
      </c>
      <c r="W10" s="59">
        <f t="shared" si="7"/>
        <v>0</v>
      </c>
      <c r="X10" s="24">
        <v>24</v>
      </c>
      <c r="Y10" s="59">
        <f t="shared" si="8"/>
        <v>24</v>
      </c>
      <c r="Z10" s="24">
        <v>0</v>
      </c>
      <c r="AA10" s="59">
        <f t="shared" si="9"/>
        <v>0</v>
      </c>
      <c r="AB10" s="52">
        <v>14</v>
      </c>
      <c r="AC10" s="59">
        <f t="shared" si="10"/>
        <v>14</v>
      </c>
    </row>
    <row r="11" spans="2:29" x14ac:dyDescent="0.25">
      <c r="B11" s="6" t="s">
        <v>71</v>
      </c>
      <c r="C11" s="69">
        <v>1</v>
      </c>
      <c r="D11" s="40">
        <f t="shared" si="0"/>
        <v>198</v>
      </c>
      <c r="E11" s="6" t="s">
        <v>74</v>
      </c>
      <c r="F11" s="24">
        <v>0</v>
      </c>
      <c r="G11" s="59">
        <f t="shared" si="1"/>
        <v>0</v>
      </c>
      <c r="H11" s="24">
        <v>0</v>
      </c>
      <c r="I11" s="59">
        <f t="shared" si="1"/>
        <v>0</v>
      </c>
      <c r="J11" s="24">
        <v>0</v>
      </c>
      <c r="K11" s="59">
        <f t="shared" si="1"/>
        <v>0</v>
      </c>
      <c r="L11" s="24">
        <v>6</v>
      </c>
      <c r="M11" s="59">
        <f t="shared" si="2"/>
        <v>6</v>
      </c>
      <c r="N11" s="24">
        <v>27</v>
      </c>
      <c r="O11" s="59">
        <f t="shared" si="3"/>
        <v>27</v>
      </c>
      <c r="P11" s="24">
        <v>0</v>
      </c>
      <c r="Q11" s="59">
        <f t="shared" si="4"/>
        <v>0</v>
      </c>
      <c r="R11" s="24">
        <v>0</v>
      </c>
      <c r="S11" s="59">
        <f t="shared" si="5"/>
        <v>0</v>
      </c>
      <c r="T11" s="24">
        <v>0</v>
      </c>
      <c r="U11" s="59">
        <f t="shared" si="6"/>
        <v>0</v>
      </c>
      <c r="V11" s="24">
        <v>23</v>
      </c>
      <c r="W11" s="59">
        <f t="shared" si="7"/>
        <v>23</v>
      </c>
      <c r="X11" s="24">
        <v>6</v>
      </c>
      <c r="Y11" s="59">
        <f t="shared" si="8"/>
        <v>6</v>
      </c>
      <c r="Z11" s="24">
        <v>62</v>
      </c>
      <c r="AA11" s="59">
        <f t="shared" si="9"/>
        <v>62</v>
      </c>
      <c r="AB11" s="52">
        <v>74</v>
      </c>
      <c r="AC11" s="59">
        <f t="shared" si="10"/>
        <v>74</v>
      </c>
    </row>
    <row r="12" spans="2:29" x14ac:dyDescent="0.25">
      <c r="B12" s="6" t="s">
        <v>59</v>
      </c>
      <c r="C12" s="69">
        <v>1</v>
      </c>
      <c r="D12" s="40">
        <f t="shared" si="0"/>
        <v>10</v>
      </c>
      <c r="E12" s="6" t="s">
        <v>75</v>
      </c>
      <c r="F12" s="24">
        <v>0</v>
      </c>
      <c r="G12" s="59">
        <f t="shared" si="1"/>
        <v>0</v>
      </c>
      <c r="H12" s="24">
        <v>0</v>
      </c>
      <c r="I12" s="59">
        <f t="shared" si="1"/>
        <v>0</v>
      </c>
      <c r="J12" s="24">
        <v>0</v>
      </c>
      <c r="K12" s="59">
        <f t="shared" si="1"/>
        <v>0</v>
      </c>
      <c r="L12" s="24">
        <v>0</v>
      </c>
      <c r="M12" s="59">
        <f t="shared" si="2"/>
        <v>0</v>
      </c>
      <c r="N12" s="24">
        <v>0</v>
      </c>
      <c r="O12" s="59">
        <f t="shared" si="3"/>
        <v>0</v>
      </c>
      <c r="P12" s="24">
        <v>0</v>
      </c>
      <c r="Q12" s="59">
        <f t="shared" si="4"/>
        <v>0</v>
      </c>
      <c r="R12" s="24">
        <v>0</v>
      </c>
      <c r="S12" s="59">
        <f t="shared" si="5"/>
        <v>0</v>
      </c>
      <c r="T12" s="24">
        <v>10</v>
      </c>
      <c r="U12" s="59">
        <f t="shared" si="6"/>
        <v>10</v>
      </c>
      <c r="V12" s="24">
        <v>0</v>
      </c>
      <c r="W12" s="59">
        <f t="shared" si="7"/>
        <v>0</v>
      </c>
      <c r="X12" s="24">
        <v>0</v>
      </c>
      <c r="Y12" s="59">
        <f t="shared" si="8"/>
        <v>0</v>
      </c>
      <c r="Z12" s="24">
        <v>0</v>
      </c>
      <c r="AA12" s="59">
        <f t="shared" si="9"/>
        <v>0</v>
      </c>
      <c r="AB12" s="52">
        <v>0</v>
      </c>
      <c r="AC12" s="59">
        <f t="shared" si="10"/>
        <v>0</v>
      </c>
    </row>
    <row r="13" spans="2:29" x14ac:dyDescent="0.25">
      <c r="B13" s="6" t="s">
        <v>60</v>
      </c>
      <c r="C13" s="69" t="s">
        <v>78</v>
      </c>
      <c r="D13" s="40">
        <f>SUM(F13,H13,J13,L13,N13,P13,R13,T13,V13,X13,Z13,AB13)</f>
        <v>10</v>
      </c>
      <c r="E13" s="6" t="s">
        <v>53</v>
      </c>
      <c r="F13" s="24">
        <v>0</v>
      </c>
      <c r="G13" s="59" t="str">
        <f t="shared" ref="G13" si="11">IFERROR(F13*$C13,"")</f>
        <v/>
      </c>
      <c r="H13" s="24">
        <v>0</v>
      </c>
      <c r="I13" s="59" t="str">
        <f t="shared" ref="I13" si="12">IFERROR(H13*$C13,"")</f>
        <v/>
      </c>
      <c r="J13" s="24">
        <v>0</v>
      </c>
      <c r="K13" s="59" t="str">
        <f t="shared" ref="K13" si="13">IFERROR(J13*$C13,"")</f>
        <v/>
      </c>
      <c r="L13" s="24">
        <v>0</v>
      </c>
      <c r="M13" s="59" t="str">
        <f t="shared" si="2"/>
        <v/>
      </c>
      <c r="N13" s="24">
        <v>0</v>
      </c>
      <c r="O13" s="59" t="str">
        <f t="shared" ref="O13" si="14">IFERROR(N13*$C13,"")</f>
        <v/>
      </c>
      <c r="P13" s="24">
        <v>0</v>
      </c>
      <c r="Q13" s="59" t="str">
        <f t="shared" si="4"/>
        <v/>
      </c>
      <c r="R13" s="24">
        <v>0</v>
      </c>
      <c r="S13" s="59" t="str">
        <f t="shared" si="5"/>
        <v/>
      </c>
      <c r="T13" s="24">
        <v>10</v>
      </c>
      <c r="U13" s="59" t="str">
        <f t="shared" si="6"/>
        <v/>
      </c>
      <c r="V13" s="24">
        <v>0</v>
      </c>
      <c r="W13" s="59" t="str">
        <f t="shared" ref="W13" si="15">IFERROR(V13*$C13,"")</f>
        <v/>
      </c>
      <c r="X13" s="24">
        <v>0</v>
      </c>
      <c r="Y13" s="59" t="str">
        <f t="shared" si="8"/>
        <v/>
      </c>
      <c r="Z13" s="24">
        <v>0</v>
      </c>
      <c r="AA13" s="59" t="str">
        <f t="shared" si="9"/>
        <v/>
      </c>
      <c r="AB13" s="24">
        <v>0</v>
      </c>
      <c r="AC13" s="59" t="str">
        <f t="shared" si="10"/>
        <v/>
      </c>
    </row>
    <row r="14" spans="2:29" x14ac:dyDescent="0.25">
      <c r="B14" s="6" t="s">
        <v>23</v>
      </c>
      <c r="C14" s="69">
        <v>1</v>
      </c>
      <c r="D14" s="40">
        <f t="shared" si="0"/>
        <v>390</v>
      </c>
      <c r="E14" s="6" t="s">
        <v>31</v>
      </c>
      <c r="F14" s="24">
        <v>37</v>
      </c>
      <c r="G14" s="59">
        <f t="shared" si="1"/>
        <v>37</v>
      </c>
      <c r="H14" s="24">
        <v>24</v>
      </c>
      <c r="I14" s="59">
        <f t="shared" si="1"/>
        <v>24</v>
      </c>
      <c r="J14" s="24">
        <v>25</v>
      </c>
      <c r="K14" s="59">
        <f t="shared" si="1"/>
        <v>25</v>
      </c>
      <c r="L14" s="24">
        <v>10</v>
      </c>
      <c r="M14" s="59">
        <f t="shared" si="2"/>
        <v>10</v>
      </c>
      <c r="N14" s="24">
        <v>27</v>
      </c>
      <c r="O14" s="59">
        <f t="shared" si="3"/>
        <v>27</v>
      </c>
      <c r="P14" s="24">
        <v>12</v>
      </c>
      <c r="Q14" s="59">
        <f t="shared" si="4"/>
        <v>12</v>
      </c>
      <c r="R14" s="24">
        <v>20</v>
      </c>
      <c r="S14" s="59">
        <f t="shared" si="5"/>
        <v>20</v>
      </c>
      <c r="T14" s="24">
        <v>32</v>
      </c>
      <c r="U14" s="59">
        <f t="shared" si="6"/>
        <v>32</v>
      </c>
      <c r="V14" s="24">
        <v>23</v>
      </c>
      <c r="W14" s="59">
        <f t="shared" si="7"/>
        <v>23</v>
      </c>
      <c r="X14" s="24">
        <v>30</v>
      </c>
      <c r="Y14" s="59">
        <f t="shared" si="8"/>
        <v>30</v>
      </c>
      <c r="Z14" s="24">
        <v>62</v>
      </c>
      <c r="AA14" s="59">
        <f t="shared" si="9"/>
        <v>62</v>
      </c>
      <c r="AB14" s="52">
        <v>88</v>
      </c>
      <c r="AC14" s="59">
        <f t="shared" si="10"/>
        <v>88</v>
      </c>
    </row>
    <row r="15" spans="2:29" x14ac:dyDescent="0.25">
      <c r="B15" s="6" t="s">
        <v>29</v>
      </c>
      <c r="C15" s="69">
        <v>1</v>
      </c>
      <c r="D15" s="40">
        <f t="shared" si="0"/>
        <v>1</v>
      </c>
      <c r="E15" s="6" t="s">
        <v>24</v>
      </c>
      <c r="F15" s="39">
        <f t="shared" ref="F15:F20" si="16">1/12</f>
        <v>8.3333333333333329E-2</v>
      </c>
      <c r="G15" s="59">
        <f t="shared" si="1"/>
        <v>8.3333333333333329E-2</v>
      </c>
      <c r="H15" s="39">
        <f t="shared" ref="H15:H20" si="17">1/12</f>
        <v>8.3333333333333329E-2</v>
      </c>
      <c r="I15" s="59">
        <f t="shared" si="1"/>
        <v>8.3333333333333329E-2</v>
      </c>
      <c r="J15" s="39">
        <f t="shared" ref="J15:J20" si="18">1/12</f>
        <v>8.3333333333333329E-2</v>
      </c>
      <c r="K15" s="59">
        <f t="shared" si="1"/>
        <v>8.3333333333333329E-2</v>
      </c>
      <c r="L15" s="39">
        <f t="shared" ref="L15:L20" si="19">1/12</f>
        <v>8.3333333333333329E-2</v>
      </c>
      <c r="M15" s="59">
        <f t="shared" si="2"/>
        <v>8.3333333333333329E-2</v>
      </c>
      <c r="N15" s="39">
        <f t="shared" ref="N15:N20" si="20">1/12</f>
        <v>8.3333333333333329E-2</v>
      </c>
      <c r="O15" s="59">
        <f t="shared" si="3"/>
        <v>8.3333333333333329E-2</v>
      </c>
      <c r="P15" s="39">
        <f t="shared" ref="P15:P20" si="21">1/12</f>
        <v>8.3333333333333329E-2</v>
      </c>
      <c r="Q15" s="59">
        <f t="shared" si="4"/>
        <v>8.3333333333333329E-2</v>
      </c>
      <c r="R15" s="39">
        <f t="shared" ref="R15:R20" si="22">1/12</f>
        <v>8.3333333333333329E-2</v>
      </c>
      <c r="S15" s="59">
        <f t="shared" si="5"/>
        <v>8.3333333333333329E-2</v>
      </c>
      <c r="T15" s="39">
        <f t="shared" ref="T15:T20" si="23">1/12</f>
        <v>8.3333333333333329E-2</v>
      </c>
      <c r="U15" s="59">
        <f t="shared" si="6"/>
        <v>8.3333333333333329E-2</v>
      </c>
      <c r="V15" s="39">
        <f t="shared" ref="V15:V20" si="24">1/12</f>
        <v>8.3333333333333329E-2</v>
      </c>
      <c r="W15" s="59">
        <f t="shared" si="7"/>
        <v>8.3333333333333329E-2</v>
      </c>
      <c r="X15" s="39">
        <f t="shared" ref="X15:X20" si="25">1/12</f>
        <v>8.3333333333333329E-2</v>
      </c>
      <c r="Y15" s="59">
        <f t="shared" si="8"/>
        <v>8.3333333333333329E-2</v>
      </c>
      <c r="Z15" s="39">
        <f t="shared" ref="Z15:Z20" si="26">1/12</f>
        <v>8.3333333333333329E-2</v>
      </c>
      <c r="AA15" s="59">
        <f t="shared" si="9"/>
        <v>8.3333333333333329E-2</v>
      </c>
      <c r="AB15" s="53">
        <f t="shared" ref="AB15:AB20" si="27">1/12</f>
        <v>8.3333333333333329E-2</v>
      </c>
      <c r="AC15" s="59">
        <f t="shared" si="10"/>
        <v>8.3333333333333329E-2</v>
      </c>
    </row>
    <row r="16" spans="2:29" x14ac:dyDescent="0.25">
      <c r="B16" s="6" t="s">
        <v>28</v>
      </c>
      <c r="C16" s="69">
        <v>1</v>
      </c>
      <c r="D16" s="40">
        <f t="shared" si="0"/>
        <v>1</v>
      </c>
      <c r="E16" s="6"/>
      <c r="F16" s="39">
        <f t="shared" si="16"/>
        <v>8.3333333333333329E-2</v>
      </c>
      <c r="G16" s="59">
        <f t="shared" si="1"/>
        <v>8.3333333333333329E-2</v>
      </c>
      <c r="H16" s="39">
        <f t="shared" si="17"/>
        <v>8.3333333333333329E-2</v>
      </c>
      <c r="I16" s="59">
        <f t="shared" si="1"/>
        <v>8.3333333333333329E-2</v>
      </c>
      <c r="J16" s="39">
        <f t="shared" si="18"/>
        <v>8.3333333333333329E-2</v>
      </c>
      <c r="K16" s="59">
        <f t="shared" si="1"/>
        <v>8.3333333333333329E-2</v>
      </c>
      <c r="L16" s="39">
        <f t="shared" si="19"/>
        <v>8.3333333333333329E-2</v>
      </c>
      <c r="M16" s="59">
        <f t="shared" si="2"/>
        <v>8.3333333333333329E-2</v>
      </c>
      <c r="N16" s="39">
        <f t="shared" si="20"/>
        <v>8.3333333333333329E-2</v>
      </c>
      <c r="O16" s="59">
        <f t="shared" si="3"/>
        <v>8.3333333333333329E-2</v>
      </c>
      <c r="P16" s="39">
        <f t="shared" si="21"/>
        <v>8.3333333333333329E-2</v>
      </c>
      <c r="Q16" s="59">
        <f t="shared" si="4"/>
        <v>8.3333333333333329E-2</v>
      </c>
      <c r="R16" s="39">
        <f t="shared" si="22"/>
        <v>8.3333333333333329E-2</v>
      </c>
      <c r="S16" s="59">
        <f t="shared" si="5"/>
        <v>8.3333333333333329E-2</v>
      </c>
      <c r="T16" s="39">
        <f t="shared" si="23"/>
        <v>8.3333333333333329E-2</v>
      </c>
      <c r="U16" s="59">
        <f t="shared" si="6"/>
        <v>8.3333333333333329E-2</v>
      </c>
      <c r="V16" s="39">
        <f t="shared" si="24"/>
        <v>8.3333333333333329E-2</v>
      </c>
      <c r="W16" s="59">
        <f t="shared" si="7"/>
        <v>8.3333333333333329E-2</v>
      </c>
      <c r="X16" s="39">
        <f t="shared" si="25"/>
        <v>8.3333333333333329E-2</v>
      </c>
      <c r="Y16" s="59">
        <f t="shared" si="8"/>
        <v>8.3333333333333329E-2</v>
      </c>
      <c r="Z16" s="39">
        <f t="shared" si="26"/>
        <v>8.3333333333333329E-2</v>
      </c>
      <c r="AA16" s="59">
        <f t="shared" si="9"/>
        <v>8.3333333333333329E-2</v>
      </c>
      <c r="AB16" s="53">
        <f t="shared" si="27"/>
        <v>8.3333333333333329E-2</v>
      </c>
      <c r="AC16" s="59">
        <f t="shared" si="10"/>
        <v>8.3333333333333329E-2</v>
      </c>
    </row>
    <row r="17" spans="2:29" x14ac:dyDescent="0.25">
      <c r="B17" s="6" t="s">
        <v>9</v>
      </c>
      <c r="C17" s="69">
        <v>1</v>
      </c>
      <c r="D17" s="40">
        <f t="shared" si="0"/>
        <v>1</v>
      </c>
      <c r="E17" s="6" t="s">
        <v>67</v>
      </c>
      <c r="F17" s="39">
        <f t="shared" si="16"/>
        <v>8.3333333333333329E-2</v>
      </c>
      <c r="G17" s="59">
        <f t="shared" si="1"/>
        <v>8.3333333333333329E-2</v>
      </c>
      <c r="H17" s="39">
        <f t="shared" si="17"/>
        <v>8.3333333333333329E-2</v>
      </c>
      <c r="I17" s="59">
        <f t="shared" si="1"/>
        <v>8.3333333333333329E-2</v>
      </c>
      <c r="J17" s="39">
        <f t="shared" si="18"/>
        <v>8.3333333333333329E-2</v>
      </c>
      <c r="K17" s="59">
        <f t="shared" si="1"/>
        <v>8.3333333333333329E-2</v>
      </c>
      <c r="L17" s="39">
        <f t="shared" si="19"/>
        <v>8.3333333333333329E-2</v>
      </c>
      <c r="M17" s="59">
        <f t="shared" si="2"/>
        <v>8.3333333333333329E-2</v>
      </c>
      <c r="N17" s="39">
        <f t="shared" si="20"/>
        <v>8.3333333333333329E-2</v>
      </c>
      <c r="O17" s="59">
        <f t="shared" si="3"/>
        <v>8.3333333333333329E-2</v>
      </c>
      <c r="P17" s="39">
        <f t="shared" si="21"/>
        <v>8.3333333333333329E-2</v>
      </c>
      <c r="Q17" s="59">
        <f t="shared" si="4"/>
        <v>8.3333333333333329E-2</v>
      </c>
      <c r="R17" s="39">
        <f t="shared" si="22"/>
        <v>8.3333333333333329E-2</v>
      </c>
      <c r="S17" s="59">
        <f t="shared" si="5"/>
        <v>8.3333333333333329E-2</v>
      </c>
      <c r="T17" s="39">
        <f t="shared" si="23"/>
        <v>8.3333333333333329E-2</v>
      </c>
      <c r="U17" s="59">
        <f t="shared" si="6"/>
        <v>8.3333333333333329E-2</v>
      </c>
      <c r="V17" s="39">
        <f t="shared" si="24"/>
        <v>8.3333333333333329E-2</v>
      </c>
      <c r="W17" s="59">
        <f t="shared" si="7"/>
        <v>8.3333333333333329E-2</v>
      </c>
      <c r="X17" s="39">
        <f t="shared" si="25"/>
        <v>8.3333333333333329E-2</v>
      </c>
      <c r="Y17" s="59">
        <f t="shared" si="8"/>
        <v>8.3333333333333329E-2</v>
      </c>
      <c r="Z17" s="39">
        <f t="shared" si="26"/>
        <v>8.3333333333333329E-2</v>
      </c>
      <c r="AA17" s="59">
        <f t="shared" si="9"/>
        <v>8.3333333333333329E-2</v>
      </c>
      <c r="AB17" s="53">
        <f t="shared" si="27"/>
        <v>8.3333333333333329E-2</v>
      </c>
      <c r="AC17" s="59">
        <f t="shared" si="10"/>
        <v>8.3333333333333329E-2</v>
      </c>
    </row>
    <row r="18" spans="2:29" x14ac:dyDescent="0.25">
      <c r="B18" s="6" t="s">
        <v>30</v>
      </c>
      <c r="C18" s="69">
        <v>1</v>
      </c>
      <c r="D18" s="40">
        <f t="shared" si="0"/>
        <v>1</v>
      </c>
      <c r="E18" s="6" t="s">
        <v>18</v>
      </c>
      <c r="F18" s="39">
        <f t="shared" si="16"/>
        <v>8.3333333333333329E-2</v>
      </c>
      <c r="G18" s="59">
        <f t="shared" si="1"/>
        <v>8.3333333333333329E-2</v>
      </c>
      <c r="H18" s="39">
        <f t="shared" si="17"/>
        <v>8.3333333333333329E-2</v>
      </c>
      <c r="I18" s="59">
        <f t="shared" si="1"/>
        <v>8.3333333333333329E-2</v>
      </c>
      <c r="J18" s="39">
        <f t="shared" si="18"/>
        <v>8.3333333333333329E-2</v>
      </c>
      <c r="K18" s="59">
        <f t="shared" si="1"/>
        <v>8.3333333333333329E-2</v>
      </c>
      <c r="L18" s="39">
        <f t="shared" si="19"/>
        <v>8.3333333333333329E-2</v>
      </c>
      <c r="M18" s="59">
        <f t="shared" si="2"/>
        <v>8.3333333333333329E-2</v>
      </c>
      <c r="N18" s="39">
        <f t="shared" si="20"/>
        <v>8.3333333333333329E-2</v>
      </c>
      <c r="O18" s="59">
        <f t="shared" si="3"/>
        <v>8.3333333333333329E-2</v>
      </c>
      <c r="P18" s="39">
        <f t="shared" si="21"/>
        <v>8.3333333333333329E-2</v>
      </c>
      <c r="Q18" s="59">
        <f t="shared" si="4"/>
        <v>8.3333333333333329E-2</v>
      </c>
      <c r="R18" s="39">
        <f t="shared" si="22"/>
        <v>8.3333333333333329E-2</v>
      </c>
      <c r="S18" s="59">
        <f t="shared" si="5"/>
        <v>8.3333333333333329E-2</v>
      </c>
      <c r="T18" s="39">
        <f t="shared" si="23"/>
        <v>8.3333333333333329E-2</v>
      </c>
      <c r="U18" s="59">
        <f t="shared" si="6"/>
        <v>8.3333333333333329E-2</v>
      </c>
      <c r="V18" s="39">
        <f t="shared" si="24"/>
        <v>8.3333333333333329E-2</v>
      </c>
      <c r="W18" s="59">
        <f t="shared" si="7"/>
        <v>8.3333333333333329E-2</v>
      </c>
      <c r="X18" s="39">
        <f t="shared" si="25"/>
        <v>8.3333333333333329E-2</v>
      </c>
      <c r="Y18" s="59">
        <f t="shared" si="8"/>
        <v>8.3333333333333329E-2</v>
      </c>
      <c r="Z18" s="39">
        <f t="shared" si="26"/>
        <v>8.3333333333333329E-2</v>
      </c>
      <c r="AA18" s="59">
        <f t="shared" si="9"/>
        <v>8.3333333333333329E-2</v>
      </c>
      <c r="AB18" s="53">
        <f t="shared" si="27"/>
        <v>8.3333333333333329E-2</v>
      </c>
      <c r="AC18" s="59">
        <f t="shared" si="10"/>
        <v>8.3333333333333329E-2</v>
      </c>
    </row>
    <row r="19" spans="2:29" x14ac:dyDescent="0.25">
      <c r="B19" s="6" t="s">
        <v>26</v>
      </c>
      <c r="C19" s="69">
        <v>1</v>
      </c>
      <c r="D19" s="40">
        <f t="shared" si="0"/>
        <v>1</v>
      </c>
      <c r="E19" s="6" t="s">
        <v>27</v>
      </c>
      <c r="F19" s="39">
        <f t="shared" si="16"/>
        <v>8.3333333333333329E-2</v>
      </c>
      <c r="G19" s="59">
        <f t="shared" si="1"/>
        <v>8.3333333333333329E-2</v>
      </c>
      <c r="H19" s="39">
        <f t="shared" si="17"/>
        <v>8.3333333333333329E-2</v>
      </c>
      <c r="I19" s="59">
        <f t="shared" si="1"/>
        <v>8.3333333333333329E-2</v>
      </c>
      <c r="J19" s="39">
        <f t="shared" si="18"/>
        <v>8.3333333333333329E-2</v>
      </c>
      <c r="K19" s="59">
        <f t="shared" si="1"/>
        <v>8.3333333333333329E-2</v>
      </c>
      <c r="L19" s="39">
        <f t="shared" si="19"/>
        <v>8.3333333333333329E-2</v>
      </c>
      <c r="M19" s="59">
        <f t="shared" si="2"/>
        <v>8.3333333333333329E-2</v>
      </c>
      <c r="N19" s="39">
        <f t="shared" si="20"/>
        <v>8.3333333333333329E-2</v>
      </c>
      <c r="O19" s="59">
        <f t="shared" si="3"/>
        <v>8.3333333333333329E-2</v>
      </c>
      <c r="P19" s="39">
        <f t="shared" si="21"/>
        <v>8.3333333333333329E-2</v>
      </c>
      <c r="Q19" s="59">
        <f t="shared" si="4"/>
        <v>8.3333333333333329E-2</v>
      </c>
      <c r="R19" s="39">
        <f t="shared" si="22"/>
        <v>8.3333333333333329E-2</v>
      </c>
      <c r="S19" s="59">
        <f t="shared" si="5"/>
        <v>8.3333333333333329E-2</v>
      </c>
      <c r="T19" s="39">
        <f t="shared" si="23"/>
        <v>8.3333333333333329E-2</v>
      </c>
      <c r="U19" s="59">
        <f t="shared" si="6"/>
        <v>8.3333333333333329E-2</v>
      </c>
      <c r="V19" s="39">
        <f t="shared" si="24"/>
        <v>8.3333333333333329E-2</v>
      </c>
      <c r="W19" s="59">
        <f t="shared" si="7"/>
        <v>8.3333333333333329E-2</v>
      </c>
      <c r="X19" s="39">
        <f t="shared" si="25"/>
        <v>8.3333333333333329E-2</v>
      </c>
      <c r="Y19" s="59">
        <f t="shared" si="8"/>
        <v>8.3333333333333329E-2</v>
      </c>
      <c r="Z19" s="39">
        <f t="shared" si="26"/>
        <v>8.3333333333333329E-2</v>
      </c>
      <c r="AA19" s="59">
        <f t="shared" si="9"/>
        <v>8.3333333333333329E-2</v>
      </c>
      <c r="AB19" s="53">
        <f t="shared" si="27"/>
        <v>8.3333333333333329E-2</v>
      </c>
      <c r="AC19" s="59">
        <f t="shared" si="10"/>
        <v>8.3333333333333329E-2</v>
      </c>
    </row>
    <row r="20" spans="2:29" x14ac:dyDescent="0.25">
      <c r="B20" s="6" t="s">
        <v>7</v>
      </c>
      <c r="C20" s="69">
        <v>1</v>
      </c>
      <c r="D20" s="40">
        <f t="shared" si="0"/>
        <v>1</v>
      </c>
      <c r="E20" s="6" t="s">
        <v>70</v>
      </c>
      <c r="F20" s="39">
        <f t="shared" si="16"/>
        <v>8.3333333333333329E-2</v>
      </c>
      <c r="G20" s="59">
        <f t="shared" si="1"/>
        <v>8.3333333333333329E-2</v>
      </c>
      <c r="H20" s="39">
        <f t="shared" si="17"/>
        <v>8.3333333333333329E-2</v>
      </c>
      <c r="I20" s="59">
        <f t="shared" si="1"/>
        <v>8.3333333333333329E-2</v>
      </c>
      <c r="J20" s="39">
        <f t="shared" si="18"/>
        <v>8.3333333333333329E-2</v>
      </c>
      <c r="K20" s="59">
        <f t="shared" si="1"/>
        <v>8.3333333333333329E-2</v>
      </c>
      <c r="L20" s="39">
        <f t="shared" si="19"/>
        <v>8.3333333333333329E-2</v>
      </c>
      <c r="M20" s="59">
        <f t="shared" si="2"/>
        <v>8.3333333333333329E-2</v>
      </c>
      <c r="N20" s="39">
        <f t="shared" si="20"/>
        <v>8.3333333333333329E-2</v>
      </c>
      <c r="O20" s="59">
        <f t="shared" si="3"/>
        <v>8.3333333333333329E-2</v>
      </c>
      <c r="P20" s="39">
        <f t="shared" si="21"/>
        <v>8.3333333333333329E-2</v>
      </c>
      <c r="Q20" s="59">
        <f t="shared" si="4"/>
        <v>8.3333333333333329E-2</v>
      </c>
      <c r="R20" s="39">
        <f t="shared" si="22"/>
        <v>8.3333333333333329E-2</v>
      </c>
      <c r="S20" s="59">
        <f t="shared" si="5"/>
        <v>8.3333333333333329E-2</v>
      </c>
      <c r="T20" s="39">
        <f t="shared" si="23"/>
        <v>8.3333333333333329E-2</v>
      </c>
      <c r="U20" s="59">
        <f t="shared" si="6"/>
        <v>8.3333333333333329E-2</v>
      </c>
      <c r="V20" s="39">
        <f t="shared" si="24"/>
        <v>8.3333333333333329E-2</v>
      </c>
      <c r="W20" s="59">
        <f t="shared" si="7"/>
        <v>8.3333333333333329E-2</v>
      </c>
      <c r="X20" s="39">
        <f t="shared" si="25"/>
        <v>8.3333333333333329E-2</v>
      </c>
      <c r="Y20" s="59">
        <f t="shared" si="8"/>
        <v>8.3333333333333329E-2</v>
      </c>
      <c r="Z20" s="39">
        <f t="shared" si="26"/>
        <v>8.3333333333333329E-2</v>
      </c>
      <c r="AA20" s="59">
        <f t="shared" si="9"/>
        <v>8.3333333333333329E-2</v>
      </c>
      <c r="AB20" s="53">
        <f t="shared" si="27"/>
        <v>8.3333333333333329E-2</v>
      </c>
      <c r="AC20" s="59">
        <f t="shared" si="10"/>
        <v>8.3333333333333329E-2</v>
      </c>
    </row>
    <row r="21" spans="2:29" x14ac:dyDescent="0.25">
      <c r="B21" s="6"/>
      <c r="C21" s="27"/>
      <c r="D21" s="28"/>
      <c r="E21" s="6"/>
      <c r="F21" s="24"/>
      <c r="G21" s="59"/>
      <c r="H21" s="24"/>
      <c r="I21" s="59"/>
      <c r="J21" s="24"/>
      <c r="K21" s="59"/>
      <c r="L21" s="24"/>
      <c r="M21" s="59"/>
      <c r="N21" s="24"/>
      <c r="O21" s="59"/>
      <c r="P21" s="24"/>
      <c r="Q21" s="59"/>
      <c r="R21" s="24"/>
      <c r="S21" s="59"/>
      <c r="T21" s="24"/>
      <c r="U21" s="59"/>
      <c r="V21" s="24"/>
      <c r="W21" s="59"/>
      <c r="X21" s="24"/>
      <c r="Y21" s="59"/>
      <c r="Z21" s="24"/>
      <c r="AA21" s="59"/>
      <c r="AB21" s="52"/>
      <c r="AC21" s="59"/>
    </row>
    <row r="22" spans="2:29" x14ac:dyDescent="0.25">
      <c r="B22" s="6"/>
      <c r="C22" s="10" t="s">
        <v>57</v>
      </c>
      <c r="D22" s="41">
        <f>SUM(G22:AC22)</f>
        <v>1176.9999999999995</v>
      </c>
      <c r="E22" s="6" t="s">
        <v>16</v>
      </c>
      <c r="F22" s="24"/>
      <c r="G22" s="59">
        <f>SUM(G8:G20)</f>
        <v>111.58333333333331</v>
      </c>
      <c r="H22" s="24"/>
      <c r="I22" s="59">
        <f>SUM(I8:I20)</f>
        <v>72.5833333333333</v>
      </c>
      <c r="J22" s="24"/>
      <c r="K22" s="59">
        <f>SUM(K8:K20)</f>
        <v>75.5833333333333</v>
      </c>
      <c r="L22" s="24"/>
      <c r="M22" s="59">
        <f>SUM(M8:M20)</f>
        <v>30.583333333333329</v>
      </c>
      <c r="N22" s="24"/>
      <c r="O22" s="59">
        <f>SUM(O8:O20)</f>
        <v>81.5833333333333</v>
      </c>
      <c r="P22" s="24"/>
      <c r="Q22" s="59">
        <f>SUM(Q8:Q20)</f>
        <v>36.58333333333335</v>
      </c>
      <c r="R22" s="24"/>
      <c r="S22" s="59">
        <f>SUM(S8:S20)</f>
        <v>60.583333333333343</v>
      </c>
      <c r="T22" s="24"/>
      <c r="U22" s="59">
        <f>SUM(U8:U20)</f>
        <v>96.583333333333314</v>
      </c>
      <c r="V22" s="24"/>
      <c r="W22" s="59">
        <f>SUM(W8:W20)</f>
        <v>69.5833333333333</v>
      </c>
      <c r="X22" s="24"/>
      <c r="Y22" s="59">
        <f>SUM(Y8:Y20)</f>
        <v>90.5833333333333</v>
      </c>
      <c r="Z22" s="24"/>
      <c r="AA22" s="59">
        <f>SUM(AA8:AA20)</f>
        <v>186.5833333333334</v>
      </c>
      <c r="AB22" s="52"/>
      <c r="AC22" s="59">
        <f>SUM(AC8:AC20)</f>
        <v>264.5833333333332</v>
      </c>
    </row>
    <row r="23" spans="2:29" x14ac:dyDescent="0.25">
      <c r="B23" s="14" t="s">
        <v>54</v>
      </c>
      <c r="C23" s="13"/>
      <c r="D23" s="17"/>
      <c r="E23" s="15"/>
      <c r="F23" s="25"/>
      <c r="G23" s="60"/>
      <c r="H23" s="25"/>
      <c r="I23" s="60"/>
      <c r="J23" s="25"/>
      <c r="K23" s="60"/>
      <c r="L23" s="25"/>
      <c r="M23" s="60"/>
      <c r="N23" s="25"/>
      <c r="O23" s="60"/>
      <c r="P23" s="25"/>
      <c r="Q23" s="60"/>
      <c r="R23" s="25"/>
      <c r="S23" s="60"/>
      <c r="T23" s="25"/>
      <c r="U23" s="60"/>
      <c r="V23" s="25"/>
      <c r="W23" s="60"/>
      <c r="X23" s="25"/>
      <c r="Y23" s="60"/>
      <c r="Z23" s="25"/>
      <c r="AA23" s="60"/>
      <c r="AB23" s="15"/>
      <c r="AC23" s="60"/>
    </row>
    <row r="24" spans="2:29" x14ac:dyDescent="0.25">
      <c r="B24" s="7" t="s">
        <v>8</v>
      </c>
      <c r="C24" s="70">
        <v>1</v>
      </c>
      <c r="D24" s="40">
        <f>SUM(F24,H24,J24,L24,N24,P24,R24,T24,V24,X24,Z24,AB24)</f>
        <v>283</v>
      </c>
      <c r="E24" s="6" t="s">
        <v>76</v>
      </c>
      <c r="F24" s="23">
        <v>37</v>
      </c>
      <c r="G24" s="59">
        <f t="shared" ref="G24:K25" si="28">IFERROR(F24*$C24,"")</f>
        <v>37</v>
      </c>
      <c r="H24" s="23">
        <v>24</v>
      </c>
      <c r="I24" s="59">
        <f t="shared" si="28"/>
        <v>24</v>
      </c>
      <c r="J24" s="23">
        <v>25</v>
      </c>
      <c r="K24" s="59">
        <f t="shared" si="28"/>
        <v>25</v>
      </c>
      <c r="L24" s="23">
        <v>10</v>
      </c>
      <c r="M24" s="59">
        <f t="shared" ref="M24:M25" si="29">IFERROR(L24*$C24,"")</f>
        <v>10</v>
      </c>
      <c r="N24" s="23">
        <v>27</v>
      </c>
      <c r="O24" s="59">
        <f t="shared" ref="O24:O25" si="30">IFERROR(N24*$C24,"")</f>
        <v>27</v>
      </c>
      <c r="P24" s="23">
        <v>12</v>
      </c>
      <c r="Q24" s="59">
        <f t="shared" ref="Q24:Q25" si="31">IFERROR(P24*$C24,"")</f>
        <v>12</v>
      </c>
      <c r="R24" s="23">
        <v>20</v>
      </c>
      <c r="S24" s="59">
        <f t="shared" ref="S24:S25" si="32">IFERROR(R24*$C24,"")</f>
        <v>20</v>
      </c>
      <c r="T24" s="23">
        <v>32</v>
      </c>
      <c r="U24" s="59">
        <f t="shared" ref="U24:U25" si="33">IFERROR(T24*$C24,"")</f>
        <v>32</v>
      </c>
      <c r="V24" s="23">
        <v>23</v>
      </c>
      <c r="W24" s="59">
        <f t="shared" ref="W24:W25" si="34">IFERROR(V24*$C24,"")</f>
        <v>23</v>
      </c>
      <c r="X24" s="23">
        <v>30</v>
      </c>
      <c r="Y24" s="59">
        <f t="shared" ref="Y24:Y25" si="35">IFERROR(X24*$C24,"")</f>
        <v>30</v>
      </c>
      <c r="Z24" s="23">
        <v>0</v>
      </c>
      <c r="AA24" s="59">
        <f t="shared" ref="AA24:AA25" si="36">IFERROR(Z24*$C24,"")</f>
        <v>0</v>
      </c>
      <c r="AB24" s="54">
        <v>43</v>
      </c>
      <c r="AC24" s="59">
        <f t="shared" ref="AC24:AC25" si="37">IFERROR(AB24*$C24,"")</f>
        <v>43</v>
      </c>
    </row>
    <row r="25" spans="2:29" x14ac:dyDescent="0.25">
      <c r="B25" s="6" t="s">
        <v>62</v>
      </c>
      <c r="C25" s="71">
        <v>1</v>
      </c>
      <c r="D25" s="40">
        <f>SUM(F25,H25,J25,L25,N25,P25,R25,T25,V25,X25,Z25,AB25)</f>
        <v>107</v>
      </c>
      <c r="E25" s="6" t="s">
        <v>77</v>
      </c>
      <c r="F25" s="24">
        <v>0</v>
      </c>
      <c r="G25" s="59">
        <f t="shared" si="28"/>
        <v>0</v>
      </c>
      <c r="H25" s="24">
        <v>0</v>
      </c>
      <c r="I25" s="59">
        <f t="shared" si="28"/>
        <v>0</v>
      </c>
      <c r="J25" s="24">
        <v>0</v>
      </c>
      <c r="K25" s="59">
        <f t="shared" si="28"/>
        <v>0</v>
      </c>
      <c r="L25" s="24">
        <v>0</v>
      </c>
      <c r="M25" s="59">
        <f t="shared" si="29"/>
        <v>0</v>
      </c>
      <c r="N25" s="24">
        <v>0</v>
      </c>
      <c r="O25" s="59">
        <f t="shared" si="30"/>
        <v>0</v>
      </c>
      <c r="P25" s="24">
        <v>0</v>
      </c>
      <c r="Q25" s="59">
        <f t="shared" si="31"/>
        <v>0</v>
      </c>
      <c r="R25" s="24">
        <v>0</v>
      </c>
      <c r="S25" s="59">
        <f t="shared" si="32"/>
        <v>0</v>
      </c>
      <c r="T25" s="24">
        <v>0</v>
      </c>
      <c r="U25" s="59">
        <f t="shared" si="33"/>
        <v>0</v>
      </c>
      <c r="V25" s="24">
        <v>0</v>
      </c>
      <c r="W25" s="59">
        <f t="shared" si="34"/>
        <v>0</v>
      </c>
      <c r="X25" s="24">
        <v>0</v>
      </c>
      <c r="Y25" s="59">
        <f t="shared" si="35"/>
        <v>0</v>
      </c>
      <c r="Z25" s="24">
        <f>Z9-Z24</f>
        <v>62</v>
      </c>
      <c r="AA25" s="59">
        <f t="shared" si="36"/>
        <v>62</v>
      </c>
      <c r="AB25" s="52">
        <f>AB9-AB24</f>
        <v>45</v>
      </c>
      <c r="AC25" s="59">
        <f t="shared" si="37"/>
        <v>45</v>
      </c>
    </row>
    <row r="26" spans="2:29" x14ac:dyDescent="0.25">
      <c r="B26" s="6" t="s">
        <v>17</v>
      </c>
      <c r="C26" s="71">
        <v>1</v>
      </c>
      <c r="D26" s="40">
        <f>SUM(F26,H26,J26,L26,N26,P26,R26,T26,V26,X26,Z26,AB26)</f>
        <v>1</v>
      </c>
      <c r="E26" s="6" t="s">
        <v>25</v>
      </c>
      <c r="F26" s="39">
        <f>1/12</f>
        <v>8.3333333333333329E-2</v>
      </c>
      <c r="G26" s="59">
        <f>IFERROR(F26*$C26,"")</f>
        <v>8.3333333333333329E-2</v>
      </c>
      <c r="H26" s="39">
        <f>1/12</f>
        <v>8.3333333333333329E-2</v>
      </c>
      <c r="I26" s="59">
        <f>IFERROR(H26*$C26,"")</f>
        <v>8.3333333333333329E-2</v>
      </c>
      <c r="J26" s="39">
        <f>1/12</f>
        <v>8.3333333333333329E-2</v>
      </c>
      <c r="K26" s="59">
        <f>IFERROR(J26*$C26,"")</f>
        <v>8.3333333333333329E-2</v>
      </c>
      <c r="L26" s="39">
        <f>1/12</f>
        <v>8.3333333333333329E-2</v>
      </c>
      <c r="M26" s="59">
        <f>IFERROR(L26*$C26,"")</f>
        <v>8.3333333333333329E-2</v>
      </c>
      <c r="N26" s="39">
        <f>1/12</f>
        <v>8.3333333333333329E-2</v>
      </c>
      <c r="O26" s="59">
        <f>IFERROR(N26*$C26,"")</f>
        <v>8.3333333333333329E-2</v>
      </c>
      <c r="P26" s="39">
        <f>1/12</f>
        <v>8.3333333333333329E-2</v>
      </c>
      <c r="Q26" s="59">
        <f>IFERROR(P26*$C26,"")</f>
        <v>8.3333333333333329E-2</v>
      </c>
      <c r="R26" s="39">
        <f>1/12</f>
        <v>8.3333333333333329E-2</v>
      </c>
      <c r="S26" s="59">
        <f>IFERROR(R26*$C26,"")</f>
        <v>8.3333333333333329E-2</v>
      </c>
      <c r="T26" s="39">
        <f>1/12</f>
        <v>8.3333333333333329E-2</v>
      </c>
      <c r="U26" s="59">
        <f>IFERROR(T26*$C26,"")</f>
        <v>8.3333333333333329E-2</v>
      </c>
      <c r="V26" s="39">
        <f>1/12</f>
        <v>8.3333333333333329E-2</v>
      </c>
      <c r="W26" s="59">
        <f>IFERROR(V26*$C26,"")</f>
        <v>8.3333333333333329E-2</v>
      </c>
      <c r="X26" s="39">
        <f>1/12</f>
        <v>8.3333333333333329E-2</v>
      </c>
      <c r="Y26" s="59">
        <f>IFERROR(X26*$C26,"")</f>
        <v>8.3333333333333329E-2</v>
      </c>
      <c r="Z26" s="39">
        <f>1/12</f>
        <v>8.3333333333333329E-2</v>
      </c>
      <c r="AA26" s="59">
        <f>IFERROR(Z26*$C26,"")</f>
        <v>8.3333333333333329E-2</v>
      </c>
      <c r="AB26" s="53">
        <f>1/12</f>
        <v>8.3333333333333329E-2</v>
      </c>
      <c r="AC26" s="59">
        <f>IFERROR(AB26*$C26,"")</f>
        <v>8.3333333333333329E-2</v>
      </c>
    </row>
    <row r="27" spans="2:29" x14ac:dyDescent="0.25">
      <c r="B27" s="6"/>
      <c r="C27" s="29" t="s">
        <v>57</v>
      </c>
      <c r="D27" s="41">
        <f>SUM(G27:AC27)</f>
        <v>283.91666666666669</v>
      </c>
      <c r="E27" s="6" t="s">
        <v>34</v>
      </c>
      <c r="F27" s="22"/>
      <c r="G27" s="59">
        <f>SUM(G24,G26)</f>
        <v>37.083333333333336</v>
      </c>
      <c r="H27" s="22"/>
      <c r="I27" s="59">
        <f>SUM(I24,I26)</f>
        <v>24.083333333333332</v>
      </c>
      <c r="J27" s="22"/>
      <c r="K27" s="59">
        <f>SUM(K24,K26)</f>
        <v>25.083333333333332</v>
      </c>
      <c r="L27" s="22"/>
      <c r="M27" s="59">
        <f>SUM(M24,M26)</f>
        <v>10.083333333333334</v>
      </c>
      <c r="N27" s="22"/>
      <c r="O27" s="59">
        <f>SUM(O24,O26)</f>
        <v>27.083333333333332</v>
      </c>
      <c r="P27" s="22"/>
      <c r="Q27" s="59">
        <f>SUM(Q24,Q26)</f>
        <v>12.083333333333334</v>
      </c>
      <c r="R27" s="22"/>
      <c r="S27" s="59">
        <f>SUM(S24,S26)</f>
        <v>20.083333333333332</v>
      </c>
      <c r="T27" s="22"/>
      <c r="U27" s="59">
        <f>SUM(U24,U26)</f>
        <v>32.083333333333336</v>
      </c>
      <c r="V27" s="22"/>
      <c r="W27" s="59">
        <f>SUM(W24,W26)</f>
        <v>23.083333333333332</v>
      </c>
      <c r="X27" s="22"/>
      <c r="Y27" s="59">
        <f>SUM(Y24,Y26)</f>
        <v>30.083333333333332</v>
      </c>
      <c r="Z27" s="22"/>
      <c r="AA27" s="59">
        <f>IF(Z24=0,,SUM(AA24,AA26))</f>
        <v>0</v>
      </c>
      <c r="AC27" s="59">
        <f>AC24+AC26</f>
        <v>43.083333333333336</v>
      </c>
    </row>
    <row r="28" spans="2:29" x14ac:dyDescent="0.25">
      <c r="B28" s="6"/>
      <c r="C28" s="29"/>
      <c r="D28" s="41">
        <f>SUM(G28:AC28)</f>
        <v>107.16666666666667</v>
      </c>
      <c r="E28" s="6" t="s">
        <v>64</v>
      </c>
      <c r="F28" s="22"/>
      <c r="G28" s="59">
        <f>IF(F25=0,0,G25+G26)</f>
        <v>0</v>
      </c>
      <c r="H28" s="22"/>
      <c r="I28" s="59">
        <f>IF(H25=0,0,I25+I26)</f>
        <v>0</v>
      </c>
      <c r="J28" s="22"/>
      <c r="K28" s="59">
        <f>IF(J25=0,0,K25+K26)</f>
        <v>0</v>
      </c>
      <c r="L28" s="22"/>
      <c r="M28" s="59">
        <f>IF(L25=0,0,M25+M26)</f>
        <v>0</v>
      </c>
      <c r="N28" s="22"/>
      <c r="O28" s="59">
        <f>IF(N25=0,0,O25+O26)</f>
        <v>0</v>
      </c>
      <c r="P28" s="22"/>
      <c r="Q28" s="59">
        <f>IF(P25=0,0,Q25+Q26)</f>
        <v>0</v>
      </c>
      <c r="R28" s="22"/>
      <c r="S28" s="59">
        <f>IF(R25=0,0,S25+S26)</f>
        <v>0</v>
      </c>
      <c r="T28" s="22"/>
      <c r="U28" s="59">
        <f>IF(T25=0,0,U25+U26)</f>
        <v>0</v>
      </c>
      <c r="V28" s="22"/>
      <c r="W28" s="59">
        <f>IF(V25=0,0,W25+W26)</f>
        <v>0</v>
      </c>
      <c r="X28" s="22"/>
      <c r="Y28" s="59">
        <f>IF(X25=0,0,Y25+Y26)</f>
        <v>0</v>
      </c>
      <c r="Z28" s="22"/>
      <c r="AA28" s="59">
        <f>IF(Z25=0,0,AA25+AA26)</f>
        <v>62.083333333333336</v>
      </c>
      <c r="AC28" s="59">
        <f>IF(AB25=0,0,AC25+AC26)</f>
        <v>45.083333333333336</v>
      </c>
    </row>
    <row r="29" spans="2:29" x14ac:dyDescent="0.25">
      <c r="B29" s="6"/>
      <c r="C29" s="16"/>
      <c r="D29" s="26"/>
      <c r="E29" s="6" t="s">
        <v>63</v>
      </c>
      <c r="F29" s="24"/>
      <c r="G29" s="61">
        <v>8</v>
      </c>
      <c r="H29" s="24"/>
      <c r="I29" s="61">
        <v>8</v>
      </c>
      <c r="J29" s="24"/>
      <c r="K29" s="61">
        <v>8</v>
      </c>
      <c r="L29" s="24"/>
      <c r="M29" s="61">
        <v>8</v>
      </c>
      <c r="N29" s="24"/>
      <c r="O29" s="61">
        <v>8</v>
      </c>
      <c r="P29" s="24"/>
      <c r="Q29" s="61">
        <v>8</v>
      </c>
      <c r="R29" s="24"/>
      <c r="S29" s="61">
        <v>8</v>
      </c>
      <c r="T29" s="24"/>
      <c r="U29" s="61">
        <v>8</v>
      </c>
      <c r="V29" s="24"/>
      <c r="W29" s="61">
        <v>8</v>
      </c>
      <c r="X29" s="24"/>
      <c r="Y29" s="61">
        <v>8</v>
      </c>
      <c r="Z29" s="24"/>
      <c r="AA29" s="61">
        <v>2</v>
      </c>
      <c r="AB29" s="52"/>
      <c r="AC29" s="61">
        <v>2</v>
      </c>
    </row>
    <row r="30" spans="2:29" x14ac:dyDescent="0.25">
      <c r="B30" s="6"/>
      <c r="C30" s="16"/>
      <c r="D30" s="26"/>
      <c r="E30" s="6" t="s">
        <v>79</v>
      </c>
      <c r="F30" s="24"/>
      <c r="G30" s="59"/>
      <c r="H30" s="24"/>
      <c r="I30" s="59"/>
      <c r="J30" s="24"/>
      <c r="K30" s="59"/>
      <c r="L30" s="24"/>
      <c r="M30" s="59"/>
      <c r="N30" s="24"/>
      <c r="O30" s="59"/>
      <c r="P30" s="24"/>
      <c r="Q30" s="59"/>
      <c r="R30" s="24"/>
      <c r="S30" s="59"/>
      <c r="T30" s="24"/>
      <c r="U30" s="59"/>
      <c r="V30" s="24"/>
      <c r="W30" s="59"/>
      <c r="X30" s="24"/>
      <c r="Y30" s="59"/>
      <c r="Z30" s="24"/>
      <c r="AA30" s="61">
        <v>6</v>
      </c>
      <c r="AB30" s="52"/>
      <c r="AC30" s="61">
        <v>6</v>
      </c>
    </row>
    <row r="31" spans="2:29" x14ac:dyDescent="0.25">
      <c r="B31" s="6"/>
      <c r="C31" s="29" t="s">
        <v>57</v>
      </c>
      <c r="D31" s="41">
        <f>SUM(G31:AC31)</f>
        <v>3128</v>
      </c>
      <c r="E31" s="6" t="s">
        <v>33</v>
      </c>
      <c r="F31" s="22"/>
      <c r="G31" s="59">
        <f>G27*G29+G28*G30</f>
        <v>296.66666666666669</v>
      </c>
      <c r="H31" s="22"/>
      <c r="I31" s="59">
        <f>I27*I29+I28*I30</f>
        <v>192.66666666666666</v>
      </c>
      <c r="J31" s="22"/>
      <c r="K31" s="59">
        <f>K27*K29+K28*K30</f>
        <v>200.66666666666666</v>
      </c>
      <c r="L31" s="22"/>
      <c r="M31" s="59">
        <f>M27*M29+M28*M30</f>
        <v>80.666666666666671</v>
      </c>
      <c r="N31" s="22"/>
      <c r="O31" s="59">
        <f>O27*O29+O28*O30</f>
        <v>216.66666666666666</v>
      </c>
      <c r="P31" s="22"/>
      <c r="Q31" s="59">
        <f>Q27*Q29+Q28*Q30</f>
        <v>96.666666666666671</v>
      </c>
      <c r="R31" s="22"/>
      <c r="S31" s="59">
        <f>S27*S29+S28*S30</f>
        <v>160.66666666666666</v>
      </c>
      <c r="T31" s="22"/>
      <c r="U31" s="59">
        <f>U27*U29+U28*U30</f>
        <v>256.66666666666669</v>
      </c>
      <c r="V31" s="22"/>
      <c r="W31" s="59">
        <f>W27*W29+W28*W30</f>
        <v>184.66666666666666</v>
      </c>
      <c r="X31" s="22"/>
      <c r="Y31" s="59">
        <f>Y27*Y29+Y28*Y30</f>
        <v>240.66666666666666</v>
      </c>
      <c r="Z31" s="22"/>
      <c r="AA31" s="59">
        <f>Z25*$C$25*6+Z25*$C$24*2+AA26*8</f>
        <v>496.66666666666669</v>
      </c>
      <c r="AC31" s="59">
        <f>AB24*$C$24*8+AB25*$C$25*6+AB25*$C$24*2+AC26*8</f>
        <v>704.66666666666663</v>
      </c>
    </row>
    <row r="32" spans="2:29" x14ac:dyDescent="0.25">
      <c r="B32" s="14" t="s">
        <v>56</v>
      </c>
      <c r="C32" s="15"/>
      <c r="D32" s="17"/>
      <c r="E32" s="15"/>
      <c r="F32" s="25"/>
      <c r="G32" s="67"/>
      <c r="H32" s="25"/>
      <c r="I32" s="67"/>
      <c r="J32" s="25"/>
      <c r="K32" s="67"/>
      <c r="L32" s="25"/>
      <c r="M32" s="67"/>
      <c r="N32" s="25"/>
      <c r="O32" s="67"/>
      <c r="P32" s="25"/>
      <c r="Q32" s="67"/>
      <c r="R32" s="25"/>
      <c r="S32" s="67"/>
      <c r="T32" s="25"/>
      <c r="U32" s="67"/>
      <c r="V32" s="25"/>
      <c r="W32" s="67"/>
      <c r="X32" s="25"/>
      <c r="Y32" s="67"/>
      <c r="Z32" s="25"/>
      <c r="AA32" s="67"/>
      <c r="AB32" s="15"/>
      <c r="AC32" s="67"/>
    </row>
    <row r="33" spans="2:29" x14ac:dyDescent="0.25">
      <c r="B33" s="7" t="s">
        <v>13</v>
      </c>
      <c r="C33" s="68">
        <v>1</v>
      </c>
      <c r="D33" s="40">
        <f>SUM(F33,H33,J33,L33,N33,P33,R33,T33,V33,X33,Z33,AB33)</f>
        <v>390</v>
      </c>
      <c r="E33" s="63" t="s">
        <v>15</v>
      </c>
      <c r="F33" s="23">
        <v>37</v>
      </c>
      <c r="G33" s="58">
        <f t="shared" ref="G33:K33" si="38">IFERROR(F33*$C33,"")</f>
        <v>37</v>
      </c>
      <c r="H33" s="23">
        <v>24</v>
      </c>
      <c r="I33" s="58">
        <f t="shared" si="38"/>
        <v>24</v>
      </c>
      <c r="J33" s="23">
        <v>25</v>
      </c>
      <c r="K33" s="58">
        <f t="shared" si="38"/>
        <v>25</v>
      </c>
      <c r="L33" s="23">
        <v>10</v>
      </c>
      <c r="M33" s="58">
        <f t="shared" ref="M33" si="39">IFERROR(L33*$C33,"")</f>
        <v>10</v>
      </c>
      <c r="N33" s="23">
        <v>27</v>
      </c>
      <c r="O33" s="58">
        <f t="shared" ref="O33" si="40">IFERROR(N33*$C33,"")</f>
        <v>27</v>
      </c>
      <c r="P33" s="23">
        <v>12</v>
      </c>
      <c r="Q33" s="58">
        <f t="shared" ref="Q33" si="41">IFERROR(P33*$C33,"")</f>
        <v>12</v>
      </c>
      <c r="R33" s="23">
        <v>20</v>
      </c>
      <c r="S33" s="58">
        <f t="shared" ref="S33" si="42">IFERROR(R33*$C33,"")</f>
        <v>20</v>
      </c>
      <c r="T33" s="23">
        <v>32</v>
      </c>
      <c r="U33" s="58">
        <f t="shared" ref="U33" si="43">IFERROR(T33*$C33,"")</f>
        <v>32</v>
      </c>
      <c r="V33" s="23">
        <v>23</v>
      </c>
      <c r="W33" s="58">
        <f t="shared" ref="W33" si="44">IFERROR(V33*$C33,"")</f>
        <v>23</v>
      </c>
      <c r="X33" s="23">
        <v>30</v>
      </c>
      <c r="Y33" s="58">
        <f t="shared" ref="Y33" si="45">IFERROR(X33*$C33,"")</f>
        <v>30</v>
      </c>
      <c r="Z33" s="23">
        <v>62</v>
      </c>
      <c r="AA33" s="58">
        <f t="shared" ref="AA33" si="46">IFERROR(Z33*$C33,"")</f>
        <v>62</v>
      </c>
      <c r="AB33" s="54">
        <v>88</v>
      </c>
      <c r="AC33" s="58">
        <f t="shared" ref="AC33" si="47">IFERROR(AB33*$C33,"")</f>
        <v>88</v>
      </c>
    </row>
    <row r="34" spans="2:29" ht="15.75" thickBot="1" x14ac:dyDescent="0.3">
      <c r="B34" s="30"/>
      <c r="C34" s="31" t="s">
        <v>57</v>
      </c>
      <c r="D34" s="42">
        <f>SUM(G34:AC34)</f>
        <v>390</v>
      </c>
      <c r="E34" s="55" t="s">
        <v>14</v>
      </c>
      <c r="F34" s="22"/>
      <c r="G34" s="59">
        <f>G33</f>
        <v>37</v>
      </c>
      <c r="H34" s="22"/>
      <c r="I34" s="59">
        <f>I33</f>
        <v>24</v>
      </c>
      <c r="J34" s="22"/>
      <c r="K34" s="59">
        <f>K33</f>
        <v>25</v>
      </c>
      <c r="L34" s="22"/>
      <c r="M34" s="59">
        <f>M33</f>
        <v>10</v>
      </c>
      <c r="N34" s="22"/>
      <c r="O34" s="59">
        <f>O33</f>
        <v>27</v>
      </c>
      <c r="P34" s="22"/>
      <c r="Q34" s="59">
        <f>Q33</f>
        <v>12</v>
      </c>
      <c r="R34" s="22"/>
      <c r="S34" s="59">
        <f>S33</f>
        <v>20</v>
      </c>
      <c r="T34" s="22"/>
      <c r="U34" s="59">
        <f>U33</f>
        <v>32</v>
      </c>
      <c r="V34" s="22"/>
      <c r="W34" s="59">
        <f>W33</f>
        <v>23</v>
      </c>
      <c r="X34" s="22"/>
      <c r="Y34" s="59">
        <f>Y33</f>
        <v>30</v>
      </c>
      <c r="Z34" s="22"/>
      <c r="AA34" s="59">
        <f>AA33</f>
        <v>62</v>
      </c>
      <c r="AC34" s="59">
        <f>AC33</f>
        <v>88</v>
      </c>
    </row>
    <row r="35" spans="2:29" s="38" customFormat="1" ht="14.45" customHeight="1" thickBot="1" x14ac:dyDescent="0.3">
      <c r="B35" s="48"/>
      <c r="C35" s="35" t="s">
        <v>65</v>
      </c>
      <c r="D35" s="36">
        <f>SUM(G35:AC35)</f>
        <v>4695</v>
      </c>
      <c r="E35" s="35" t="s">
        <v>61</v>
      </c>
      <c r="F35" s="34"/>
      <c r="G35" s="66">
        <f>G34+G31+G22</f>
        <v>445.25</v>
      </c>
      <c r="H35" s="34"/>
      <c r="I35" s="33">
        <f>I34+I31+I22</f>
        <v>289.24999999999994</v>
      </c>
      <c r="J35" s="34"/>
      <c r="K35" s="33">
        <f>K34+K31+K22</f>
        <v>301.24999999999994</v>
      </c>
      <c r="L35" s="34"/>
      <c r="M35" s="33">
        <f>M34+M31+M22</f>
        <v>121.25</v>
      </c>
      <c r="N35" s="34"/>
      <c r="O35" s="33">
        <f>O34+O31+O22</f>
        <v>325.24999999999994</v>
      </c>
      <c r="P35" s="34"/>
      <c r="Q35" s="33">
        <f>Q34+Q31+Q22</f>
        <v>145.25000000000003</v>
      </c>
      <c r="R35" s="34"/>
      <c r="S35" s="33">
        <f>S34+S31+S22</f>
        <v>241.25</v>
      </c>
      <c r="T35" s="34"/>
      <c r="U35" s="33">
        <f>U34+U31+U22</f>
        <v>385.25</v>
      </c>
      <c r="V35" s="34"/>
      <c r="W35" s="33">
        <f>W34+W31+W22</f>
        <v>277.24999999999994</v>
      </c>
      <c r="X35" s="34"/>
      <c r="Y35" s="33">
        <f>Y34+Y31+Y22</f>
        <v>361.24999999999994</v>
      </c>
      <c r="Z35" s="34"/>
      <c r="AA35" s="33">
        <f>AA34+AA31+AA22</f>
        <v>745.25000000000011</v>
      </c>
      <c r="AB35" s="37"/>
      <c r="AC35" s="33">
        <f>AC34+AC31+AC22</f>
        <v>1057.2499999999998</v>
      </c>
    </row>
    <row r="36" spans="2:29" s="38" customFormat="1" ht="14.45" customHeight="1" x14ac:dyDescent="0.25">
      <c r="C36" s="46"/>
      <c r="D36" s="47"/>
      <c r="E36" s="46"/>
    </row>
    <row r="37" spans="2:29" s="38" customFormat="1" ht="14.45" customHeight="1" x14ac:dyDescent="0.25">
      <c r="B37" s="9" t="s">
        <v>45</v>
      </c>
      <c r="C37"/>
      <c r="D37" s="78"/>
      <c r="E37" s="78"/>
      <c r="F37" s="78"/>
      <c r="G37" s="78"/>
      <c r="H37"/>
      <c r="I37"/>
      <c r="J37"/>
    </row>
    <row r="38" spans="2:29" x14ac:dyDescent="0.25">
      <c r="B38" t="s">
        <v>47</v>
      </c>
      <c r="C38" s="72">
        <v>1</v>
      </c>
      <c r="D38" t="s">
        <v>68</v>
      </c>
    </row>
    <row r="39" spans="2:29" x14ac:dyDescent="0.25">
      <c r="B39" t="s">
        <v>46</v>
      </c>
      <c r="C39" s="72">
        <v>1</v>
      </c>
      <c r="D39" t="s">
        <v>68</v>
      </c>
    </row>
    <row r="40" spans="2:29" x14ac:dyDescent="0.25">
      <c r="B40" t="s">
        <v>48</v>
      </c>
      <c r="C40" s="72">
        <v>1</v>
      </c>
      <c r="D40" t="s">
        <v>69</v>
      </c>
    </row>
    <row r="41" spans="2:29" x14ac:dyDescent="0.25">
      <c r="B41" t="s">
        <v>49</v>
      </c>
      <c r="C41" s="72">
        <v>1</v>
      </c>
      <c r="D41" t="s">
        <v>69</v>
      </c>
    </row>
    <row r="42" spans="2:29" x14ac:dyDescent="0.25">
      <c r="B42" t="s">
        <v>51</v>
      </c>
      <c r="C42" s="72">
        <v>1</v>
      </c>
      <c r="D42" t="s">
        <v>52</v>
      </c>
    </row>
    <row r="43" spans="2:29" x14ac:dyDescent="0.25">
      <c r="B43" t="s">
        <v>50</v>
      </c>
      <c r="C43" s="72">
        <v>1</v>
      </c>
      <c r="D43" t="s">
        <v>52</v>
      </c>
    </row>
    <row r="44" spans="2:29" x14ac:dyDescent="0.25">
      <c r="B44" s="38"/>
      <c r="C44" s="46"/>
      <c r="D44" s="47"/>
      <c r="E44" s="46"/>
      <c r="F44" s="38"/>
      <c r="G44" s="38"/>
      <c r="H44" s="38"/>
      <c r="I44" s="38"/>
      <c r="J44" s="38"/>
    </row>
    <row r="45" spans="2:29" ht="18" x14ac:dyDescent="0.35">
      <c r="D45" s="73" t="s">
        <v>10</v>
      </c>
      <c r="E45" s="43"/>
    </row>
    <row r="46" spans="2:29" ht="18" x14ac:dyDescent="0.35">
      <c r="D46" s="74"/>
      <c r="E46" s="75"/>
    </row>
    <row r="47" spans="2:29" ht="18" x14ac:dyDescent="0.35">
      <c r="D47" s="76" t="s">
        <v>11</v>
      </c>
      <c r="E47" s="44"/>
    </row>
    <row r="48" spans="2:29" ht="18" x14ac:dyDescent="0.35">
      <c r="D48" s="74"/>
      <c r="E48" s="75"/>
    </row>
    <row r="49" spans="4:5" ht="18" x14ac:dyDescent="0.35">
      <c r="D49" s="77" t="s">
        <v>12</v>
      </c>
      <c r="E49" s="45"/>
    </row>
  </sheetData>
  <sheetProtection algorithmName="SHA-512" hashValue="oL/mWtOkI+JWLbNcbLXizrv0W+yoGVhXUq7oknklJzXjxI52qMiyXynaG2NYCS49ddp+r2/NhfzB508vb/aI5g==" saltValue="YoGeRO9GuZMOevwejO4oXg==" spinCount="100000" sheet="1"/>
  <mergeCells count="12">
    <mergeCell ref="Z4:AA4"/>
    <mergeCell ref="AB4:AC4"/>
    <mergeCell ref="P4:Q4"/>
    <mergeCell ref="R4:S4"/>
    <mergeCell ref="T4:U4"/>
    <mergeCell ref="V4:W4"/>
    <mergeCell ref="X4:Y4"/>
    <mergeCell ref="F4:G4"/>
    <mergeCell ref="H4:I4"/>
    <mergeCell ref="J4:K4"/>
    <mergeCell ref="L4:M4"/>
    <mergeCell ref="N4:O4"/>
  </mergeCells>
  <pageMargins left="0.7" right="0.7" top="0.75" bottom="0.75" header="0.3" footer="0.3"/>
  <pageSetup paperSize="9" scale="64" orientation="landscape" r:id="rId1"/>
  <ignoredErrors>
    <ignoredError sqref="G14:G17 H15:AC17 G8:AC8 G10:K10 M10 O10:Q10 T12 G9:Q9 S9:W9 S10:U10 W10 AA10 Y10 Y9 H14:Q14 S14:W14 H26:AC26 H24:Q24 S24 H34:AC35 H33:Q33 S33 U24:W24 U33:W33 Y24 Y33 AC33 Y14 AC9 AC10 AC14 AC24 AA9 G18:G31 H18:AC23 I25 K25 M25 O25 Q25 S25 U25 W25 Y25 AA25 AC25 AA24 H29:AC30 H28:Z28 AB28 H32 AB32 Z32 X32 V32 T32 R32 N32 L32 J32 G33:G34 AA14 AA33 H31:Z31 H27:Z27 AB31 AB27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8" ma:contentTypeDescription="Een nieuw document maken." ma:contentTypeScope="" ma:versionID="5f2d1b4511f3e856ad1dd8e950402c56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C1D969-3AAC-4E94-85A6-61921B4331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A7B8D3-F16F-4CAC-84E1-7DAB5E8240BE}">
  <ds:schemaRefs>
    <ds:schemaRef ds:uri="http://purl.org/dc/terms/"/>
    <ds:schemaRef ds:uri="0ea3d35f-1e2b-4475-815a-243c71a98716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51a98ca-2911-49ac-88ab-b0cecf39ee8f"/>
  </ds:schemaRefs>
</ds:datastoreItem>
</file>

<file path=customXml/itemProps3.xml><?xml version="1.0" encoding="utf-8"?>
<ds:datastoreItem xmlns:ds="http://schemas.openxmlformats.org/officeDocument/2006/customXml" ds:itemID="{BE3656A2-3AEA-4246-ABE6-7EB7582272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 Bouma</cp:lastModifiedBy>
  <cp:lastPrinted>2024-07-17T12:32:07Z</cp:lastPrinted>
  <dcterms:created xsi:type="dcterms:W3CDTF">2020-06-24T12:00:36Z</dcterms:created>
  <dcterms:modified xsi:type="dcterms:W3CDTF">2024-11-13T10:02:16Z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  <property fmtid="{D5CDD505-2E9C-101B-9397-08002B2CF9AE}" pid="3" name="MediaServiceImageTags">
    <vt:lpwstr/>
  </property>
</Properties>
</file>