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teview-my.sharepoint.com/personal/jjvaningen_wasteview_nl/Documents/1 Wasteview/2 Interim &amp; Diversen/01 Spaarnelanden &amp; A'dam KCA 2024/1 KCA SPL en Adam 2024/2 NvI ronde 2   26 feb 2025/"/>
    </mc:Choice>
  </mc:AlternateContent>
  <xr:revisionPtr revIDLastSave="0" documentId="8_{1132744F-B580-44C9-A930-5A824AAC10EB}" xr6:coauthVersionLast="47" xr6:coauthVersionMax="47" xr10:uidLastSave="{00000000-0000-0000-0000-000000000000}"/>
  <workbookProtection workbookAlgorithmName="SHA-512" workbookHashValue="rxdULI4KCQ6swAhMWpcBhnVQoXd+19zwEqVKpop01mIBp2/kRm1y1jpuGSdZXAyNfFKnLRWFKEA6bfWFlkjbRg==" workbookSaltValue="2sxYriEcLXBfjlc/buxVGg==" workbookSpinCount="100000" lockStructure="1"/>
  <bookViews>
    <workbookView xWindow="-108" yWindow="-108" windowWidth="23256" windowHeight="13896" xr2:uid="{FD23E0BC-0F55-42B7-8B34-1611DDFBE217}"/>
  </bookViews>
  <sheets>
    <sheet name="1 KCA " sheetId="1" r:id="rId1"/>
    <sheet name="2 DIS-route kilo's &amp; Emballa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0" i="3" l="1"/>
  <c r="H126" i="3"/>
  <c r="H121" i="3"/>
  <c r="H119" i="3"/>
  <c r="H118" i="3"/>
  <c r="H117" i="3"/>
  <c r="C112" i="3"/>
  <c r="G6" i="1"/>
  <c r="G4" i="1"/>
  <c r="G5" i="1"/>
  <c r="H120" i="3"/>
  <c r="H122" i="3"/>
  <c r="H123" i="3"/>
  <c r="H124" i="3"/>
  <c r="H125" i="3"/>
  <c r="H127" i="3"/>
  <c r="H128" i="3"/>
  <c r="H129" i="3"/>
  <c r="H131" i="3" l="1"/>
  <c r="L44" i="1" s="1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B112" i="3"/>
  <c r="V112" i="3" l="1"/>
  <c r="I10" i="1" s="1"/>
  <c r="E7" i="1"/>
  <c r="I7" i="1" s="1"/>
  <c r="I9" i="1"/>
  <c r="J18" i="1"/>
  <c r="L18" i="1" s="1"/>
  <c r="J24" i="1"/>
  <c r="L24" i="1" s="1"/>
  <c r="J25" i="1"/>
  <c r="L25" i="1" s="1"/>
  <c r="J31" i="1"/>
  <c r="L31" i="1" s="1"/>
  <c r="J40" i="1"/>
  <c r="L40" i="1" s="1"/>
  <c r="I11" i="1" l="1"/>
  <c r="I5" i="1"/>
  <c r="I6" i="1"/>
  <c r="I4" i="1"/>
  <c r="G43" i="1"/>
  <c r="I39" i="1"/>
  <c r="I37" i="1"/>
  <c r="I32" i="1"/>
  <c r="I29" i="1"/>
  <c r="I28" i="1"/>
  <c r="I26" i="1"/>
  <c r="I23" i="1"/>
  <c r="I16" i="1"/>
  <c r="G16" i="1"/>
  <c r="J16" i="1" s="1"/>
  <c r="L16" i="1" s="1"/>
  <c r="G17" i="1"/>
  <c r="G20" i="1"/>
  <c r="G22" i="1"/>
  <c r="G23" i="1"/>
  <c r="G26" i="1"/>
  <c r="G28" i="1"/>
  <c r="G29" i="1"/>
  <c r="G32" i="1"/>
  <c r="G36" i="1"/>
  <c r="G37" i="1"/>
  <c r="G38" i="1"/>
  <c r="I30" i="1"/>
  <c r="I33" i="1"/>
  <c r="I21" i="1"/>
  <c r="I20" i="1"/>
  <c r="I17" i="1"/>
  <c r="I19" i="1"/>
  <c r="G27" i="1"/>
  <c r="G35" i="1"/>
  <c r="G34" i="1"/>
  <c r="J34" i="1" l="1"/>
  <c r="L34" i="1" s="1"/>
  <c r="J26" i="1"/>
  <c r="L26" i="1" s="1"/>
  <c r="J30" i="1"/>
  <c r="L30" i="1" s="1"/>
  <c r="J27" i="1"/>
  <c r="L27" i="1" s="1"/>
  <c r="J36" i="1"/>
  <c r="L36" i="1" s="1"/>
  <c r="J38" i="1"/>
  <c r="L38" i="1" s="1"/>
  <c r="J39" i="1"/>
  <c r="L39" i="1" s="1"/>
  <c r="J33" i="1"/>
  <c r="L33" i="1" s="1"/>
  <c r="J35" i="1"/>
  <c r="L35" i="1" s="1"/>
  <c r="J22" i="1"/>
  <c r="L22" i="1" s="1"/>
  <c r="J19" i="1"/>
  <c r="L19" i="1" s="1"/>
  <c r="J21" i="1"/>
  <c r="L21" i="1" s="1"/>
  <c r="J23" i="1"/>
  <c r="L23" i="1" s="1"/>
  <c r="J29" i="1"/>
  <c r="L29" i="1" s="1"/>
  <c r="J17" i="1"/>
  <c r="L17" i="1" s="1"/>
  <c r="J32" i="1"/>
  <c r="L32" i="1" s="1"/>
  <c r="J28" i="1"/>
  <c r="L28" i="1" s="1"/>
  <c r="J37" i="1"/>
  <c r="L37" i="1" s="1"/>
  <c r="J20" i="1"/>
  <c r="L20" i="1" s="1"/>
  <c r="E41" i="1"/>
  <c r="I41" i="1"/>
  <c r="G41" i="1"/>
  <c r="L43" i="1" l="1"/>
  <c r="J41" i="1"/>
  <c r="L46" i="1" l="1"/>
  <c r="E46" i="1" s="1"/>
</calcChain>
</file>

<file path=xl/sharedStrings.xml><?xml version="1.0" encoding="utf-8"?>
<sst xmlns="http://schemas.openxmlformats.org/spreadsheetml/2006/main" count="249" uniqueCount="235">
  <si>
    <t>Item</t>
  </si>
  <si>
    <t>Aantal</t>
  </si>
  <si>
    <t>Alkalische reinigingsmiddelen</t>
  </si>
  <si>
    <t>Bestrijdingsmiddelen</t>
  </si>
  <si>
    <t>Fixeer</t>
  </si>
  <si>
    <t>Koelvloeistof</t>
  </si>
  <si>
    <t>Kantoor KGA</t>
  </si>
  <si>
    <t>Kwikhoudende voorwerpen</t>
  </si>
  <si>
    <t>Lijmen, Harsen, Kitten</t>
  </si>
  <si>
    <t>Medicijnen en cosmetica</t>
  </si>
  <si>
    <t>Ontwikkelaar</t>
  </si>
  <si>
    <t>Specifiek ziekenhuisafval</t>
  </si>
  <si>
    <t>Spuitbussen</t>
  </si>
  <si>
    <t>Verfresten oplosmiddel</t>
  </si>
  <si>
    <t>Latex verfresten</t>
  </si>
  <si>
    <t>Zure reinigingsmiddelen</t>
  </si>
  <si>
    <t>Ton</t>
  </si>
  <si>
    <t>Halogeenarm oplosmid. Laagcal</t>
  </si>
  <si>
    <t>Oliehoudend garagemateriaal</t>
  </si>
  <si>
    <t>Oliefilters</t>
  </si>
  <si>
    <t>Lithium batterijen (standaard)</t>
  </si>
  <si>
    <t>NI/CD Accu's</t>
  </si>
  <si>
    <t>Halon Brandblussers</t>
  </si>
  <si>
    <t>Brandblussers</t>
  </si>
  <si>
    <t>Ammoniak</t>
  </si>
  <si>
    <t>Totaal</t>
  </si>
  <si>
    <t>totaal</t>
  </si>
  <si>
    <t>nr</t>
  </si>
  <si>
    <t>inzameling KCA Depots Milieuplein Zandvoort (1 locatie)</t>
  </si>
  <si>
    <t>subtotaal in €</t>
  </si>
  <si>
    <t>per locatie</t>
  </si>
  <si>
    <t>tarief per eenheid</t>
  </si>
  <si>
    <t>subtotaal</t>
  </si>
  <si>
    <t>Amsterdam (7)</t>
  </si>
  <si>
    <t>Haarlem  (1)</t>
  </si>
  <si>
    <t>Zandvoort (1)</t>
  </si>
  <si>
    <t xml:space="preserve">Afgewerkte olie </t>
  </si>
  <si>
    <t>subtotaal €</t>
  </si>
  <si>
    <t>subtotaal  €</t>
  </si>
  <si>
    <t>€ per kg</t>
  </si>
  <si>
    <t>inzameling KCA Depots Milieuplein Haarlem (1 locatie)</t>
  </si>
  <si>
    <t>Logistiek: Inzameling KCA Depots</t>
  </si>
  <si>
    <t>Logistiek: Inzameling KCA detaillistenroute</t>
  </si>
  <si>
    <t>aantal transporten ten behoeve van afvoer KCA vanaf Milieustraten:</t>
  </si>
  <si>
    <t>Totaal aantal tonnen  KCA per jaar</t>
  </si>
  <si>
    <t>Leveren 12 liter emmer met vermiculiet</t>
  </si>
  <si>
    <t>Leveren 120 ltr. KDV rond UN gekeurd</t>
  </si>
  <si>
    <t>Leveren 20 ltr. batterijbox</t>
  </si>
  <si>
    <t>Leveren 200 ltr. SDV UN gekeurd</t>
  </si>
  <si>
    <t>Leveren 210 ltr. KDV UN gekeurd</t>
  </si>
  <si>
    <t>Leveren 210 ltr. KDV UN gekeurd gerec.</t>
  </si>
  <si>
    <t>Leveren 25 ltr. KJC UN gekeurd</t>
  </si>
  <si>
    <t>Leveren 50 ltr. Wivavat UN gekeurd (klikdeksel)</t>
  </si>
  <si>
    <t>Leveren 50 ltr. Wivavat UN gekeurd (st. deksel)</t>
  </si>
  <si>
    <t>Leveren 60 ltr. KBV UN gekeurd</t>
  </si>
  <si>
    <t>Leveren 60 ltr. KDV UN gekeurd</t>
  </si>
  <si>
    <t>Leveren 60 ltr. KDV UN gekeurd (Pitt)</t>
  </si>
  <si>
    <t>Leveren 60 ltr. KDV UN gekeurd gerec.</t>
  </si>
  <si>
    <t>Leveren 60 ltr. SBV UN gekeurd</t>
  </si>
  <si>
    <t>Leveren 60 ltr. Wivavat UN gekeurd (st. deksel)</t>
  </si>
  <si>
    <t>Leveren 7 ltr.sharpsafe naaldencontainer UN-gekeurd</t>
  </si>
  <si>
    <t>Leveren 90 ltr. laboratoriumbox UN-gekeurd</t>
  </si>
  <si>
    <t>Leveren Transportdoos UN-gekeurd naaldencontainer</t>
  </si>
  <si>
    <t>Rood hersluitbaar deksel tbv rood wivavat</t>
  </si>
  <si>
    <t>Aker Apotheek v.o.f.</t>
  </si>
  <si>
    <t>Amsterdam Central Pharmacy B.V.</t>
  </si>
  <si>
    <t>Apotheek Acibadem</t>
  </si>
  <si>
    <t>APOTHEEK ANANSE</t>
  </si>
  <si>
    <t>Apotheek Ardalan</t>
  </si>
  <si>
    <t>Apotheek Bella B.V.</t>
  </si>
  <si>
    <t>Apotheek Bos en Lommer VOF</t>
  </si>
  <si>
    <t>Apotheek De Lairesse B.V.</t>
  </si>
  <si>
    <t>Apotheek De Meeuwen B.V.</t>
  </si>
  <si>
    <t>Apotheek De Pijp</t>
  </si>
  <si>
    <t>Apotheek de Schinkel B.V.</t>
  </si>
  <si>
    <t>Apotheek De Vaart</t>
  </si>
  <si>
    <t>Apotheek De Vliet</t>
  </si>
  <si>
    <t>Apotheek De Vogel Amsterdam</t>
  </si>
  <si>
    <t>Apotheek Frederik Hendrik</t>
  </si>
  <si>
    <t>Apotheek Gein</t>
  </si>
  <si>
    <t>Apotheek Holendrecht B.V.</t>
  </si>
  <si>
    <t>Apotheek Koek Schaeffer &amp; Van Tyen</t>
  </si>
  <si>
    <t>Apotheek Koning B.V.</t>
  </si>
  <si>
    <t>Apotheek Mouw &amp; Kruysse</t>
  </si>
  <si>
    <t>Apotheek Nieuw Sloten B.V.</t>
  </si>
  <si>
    <t>Apotheek Oud-Zuid</t>
  </si>
  <si>
    <t>Apotheek Overtoomse Veld B.V.</t>
  </si>
  <si>
    <t>Apotheek Reigersbos</t>
  </si>
  <si>
    <t>Apotheek Sam van Houten B.V.</t>
  </si>
  <si>
    <t>Apotheek Slotermeer</t>
  </si>
  <si>
    <t>Apotheek Spuistraat</t>
  </si>
  <si>
    <t>Apotheek Vogeltjeswei B.V.</t>
  </si>
  <si>
    <t>Apotheek W.H. van der Meulen B.V.</t>
  </si>
  <si>
    <t>Apotheek Wittop Koning</t>
  </si>
  <si>
    <t>Apotheek Zeeburg B.V.</t>
  </si>
  <si>
    <t>Apothekersgroep Amsterdam Oost V.O.F.</t>
  </si>
  <si>
    <t>Apotheose Apotheken</t>
  </si>
  <si>
    <t>BENU Apotheek De Buitenveldert</t>
  </si>
  <si>
    <t>Benu Apotheek De Poort</t>
  </si>
  <si>
    <t>BENU Apotheek Haveneiland</t>
  </si>
  <si>
    <t>BENU Apotheek Kraaiennest</t>
  </si>
  <si>
    <t>BENU Apotheek Landsmeer</t>
  </si>
  <si>
    <t>BENU Apotheek Maas</t>
  </si>
  <si>
    <t>BENU Apotheek Nassau</t>
  </si>
  <si>
    <t>BENU Apotheek Osdorp</t>
  </si>
  <si>
    <t>BENU Apotheek Rozengracht</t>
  </si>
  <si>
    <t>BENU Apotheek Rypkema</t>
  </si>
  <si>
    <t>BENU apotheek Tuindorp Oostzaan</t>
  </si>
  <si>
    <t>BENU Apotheek Zieseniss</t>
  </si>
  <si>
    <t>BENU Apotheken B.V.</t>
  </si>
  <si>
    <t>Bijlmer Apotheek</t>
  </si>
  <si>
    <t>Bilderdijk  Apotheek</t>
  </si>
  <si>
    <t>Boots apotheek Beethoven</t>
  </si>
  <si>
    <t>Boots apotheek Loevestein</t>
  </si>
  <si>
    <t>Boots apotheek Waterland</t>
  </si>
  <si>
    <t>Boots apotheek Zwaansvliet</t>
  </si>
  <si>
    <t>Buiksloter Apotheek B.V.</t>
  </si>
  <si>
    <t>Cuyagua B.V.</t>
  </si>
  <si>
    <t>Czaar Peter Apotheek B.V.</t>
  </si>
  <si>
    <t>Dam Apotheek B.V.</t>
  </si>
  <si>
    <t>DC klinieken aptoheek B.V.</t>
  </si>
  <si>
    <t>Electro Walst B.V.</t>
  </si>
  <si>
    <t>Engels Verfspeciaalzaak</t>
  </si>
  <si>
    <t>Engels Verfspeciaalzaak V.O.F.</t>
  </si>
  <si>
    <t>ENGELS VERFSPECIAALZAKEN</t>
  </si>
  <si>
    <t>HAAN Farma B.V.</t>
  </si>
  <si>
    <t>Hessen Apotheek B.V.</t>
  </si>
  <si>
    <t>Huisartspraktijk Integraal</t>
  </si>
  <si>
    <t>Inveni Meds B.V.</t>
  </si>
  <si>
    <t>Jachthaven Bovendiep</t>
  </si>
  <si>
    <t>Jachthavenbedrijf Tineke Bakker</t>
  </si>
  <si>
    <t>Jachtwerf Staverno B.V.</t>
  </si>
  <si>
    <t>Kamperfoelie Apotheek B.V.</t>
  </si>
  <si>
    <t>Kinker Apotheek</t>
  </si>
  <si>
    <t>KONA V.O.F.</t>
  </si>
  <si>
    <t>Koninginne Apotheek</t>
  </si>
  <si>
    <t>La Guaíra B.V.</t>
  </si>
  <si>
    <t>La GuaÝra B.V.</t>
  </si>
  <si>
    <t>Leidsestraat Apotheek B.V.</t>
  </si>
  <si>
    <t>Linnaeus Apotheek</t>
  </si>
  <si>
    <t>Maatschap Apotheken de Vijzel</t>
  </si>
  <si>
    <t>Medicijnman Apotheek Jordaan</t>
  </si>
  <si>
    <t>Medicijnman Apotheken Amsterdam B.V.</t>
  </si>
  <si>
    <t>Medisina Medical BV (via Gem. A'dam)</t>
  </si>
  <si>
    <t>Mercator Apotheek B.V.</t>
  </si>
  <si>
    <t>Molukken Apotheek B.V.</t>
  </si>
  <si>
    <t>MYCB1 B.V.</t>
  </si>
  <si>
    <t>Nieuwendammer Apotheek B.V.</t>
  </si>
  <si>
    <t>Pharmacie Le Village B.V.</t>
  </si>
  <si>
    <t>Plesman Apotheek B.V.</t>
  </si>
  <si>
    <t>Rijn Apotheek B.V.</t>
  </si>
  <si>
    <t>Rivieren Apotheek B.V.</t>
  </si>
  <si>
    <t>SAFE APOTHEEK</t>
  </si>
  <si>
    <t>Schelde Apotheek B.V.</t>
  </si>
  <si>
    <t>SH Global Dutch B.V.</t>
  </si>
  <si>
    <t>Slotervaart Apotheek B.V.</t>
  </si>
  <si>
    <t>Spaarndammer Apotheek B.V.</t>
  </si>
  <si>
    <t>Stadion Farma B.V.</t>
  </si>
  <si>
    <t>STADSDEEL ( NIEUW WEST )</t>
  </si>
  <si>
    <t>STADSDEEL NIEUW-WEST (SL/OV)</t>
  </si>
  <si>
    <t>STADSDEEL NOORD</t>
  </si>
  <si>
    <t>STADSDEEL OOST (OOST/WGMEER)</t>
  </si>
  <si>
    <t>Starin Apotheek</t>
  </si>
  <si>
    <t>Sumatra Apotheek B.V.</t>
  </si>
  <si>
    <t>Televersum</t>
  </si>
  <si>
    <t>Teleworld</t>
  </si>
  <si>
    <t>Van Swinden Apotheek</t>
  </si>
  <si>
    <t>Vereniging van Amateur Bootwerkers- en Bouwers "De Ouwe Helling"</t>
  </si>
  <si>
    <t>Watersport Vereniging Aeolus</t>
  </si>
  <si>
    <t>Wijkapotheek Elsenburg B.V.</t>
  </si>
  <si>
    <t>Zuidas Apotheek B.V.</t>
  </si>
  <si>
    <t>Voor de Milieustraten wordt de emballage geacht te zijn verdisconteerd in het tarief per kilo, waaronder de bakken voor accu's.</t>
  </si>
  <si>
    <t>Datum</t>
  </si>
  <si>
    <t>Plaats:</t>
  </si>
  <si>
    <t>functie:</t>
  </si>
  <si>
    <t>naam tekenbevoegde:</t>
  </si>
  <si>
    <t>Handtekening:</t>
  </si>
  <si>
    <t>Naam bedrijf:</t>
  </si>
  <si>
    <t>…...................</t>
  </si>
  <si>
    <t>…....................</t>
  </si>
  <si>
    <t>gegevens inschrijver:</t>
  </si>
  <si>
    <t>instructie bij het invullen:</t>
  </si>
  <si>
    <t>Toelichting: bovengenoemde soorte emballage zijn in 2023 uitgeleverd ten behoeve van de DIS-route. Uiteraard betreft dit slechts een indicatie; er kunnen geen rechten aan worden ontleend.</t>
  </si>
  <si>
    <t>bedrag aan SROI dat opdrachtnemer jaarlijks besteedt (2,5%):</t>
  </si>
  <si>
    <t xml:space="preserve"> Tarieven in te vullen in de geelgearceerde vakken conform de vereisten zoals genoemd in het programma van eisen en de nota's van Inlichtingen.</t>
  </si>
  <si>
    <t>totaal per eenheid</t>
  </si>
  <si>
    <t>vloeibare verf homogeen per kg</t>
  </si>
  <si>
    <t>Vloeistof, laag calorisch per kg</t>
  </si>
  <si>
    <t>Spuiten en naalden per kg</t>
  </si>
  <si>
    <t>lege emballage per kg</t>
  </si>
  <si>
    <t>Vervuilde artikelen, vlampunt &gt;100 C per kg</t>
  </si>
  <si>
    <t>Olie/water/slib verpakt</t>
  </si>
  <si>
    <t xml:space="preserve"> TL-buizen per kg</t>
  </si>
  <si>
    <t>af te voeren kilo's KCA in de DIS-route:</t>
  </si>
  <si>
    <t>Spaarlampen, los aangeboden per kg</t>
  </si>
  <si>
    <t>kilo</t>
  </si>
  <si>
    <t>tarief p/kg</t>
  </si>
  <si>
    <t>Medicijnen en cosmetica per kg*</t>
  </si>
  <si>
    <t>Specifiek ziekenhuisafval per kg*</t>
  </si>
  <si>
    <t>Verfresten, kv per kg*</t>
  </si>
  <si>
    <t>Afgewerkte olie, categorie II per kg*</t>
  </si>
  <si>
    <t>Batterijen &lt; 3 kg/stuk per kg*</t>
  </si>
  <si>
    <t>Oliefilters per kg*</t>
  </si>
  <si>
    <t>verwerkingskosten van het KCA van de DIS-route:</t>
  </si>
  <si>
    <t>Let op: ook TAB-blad 2 (tonnage en emballage  DIS-route) invullen; de opgegeven tarieven voor emballage  worden doorgerekend in het beoordelingsbedrag (L46).</t>
  </si>
  <si>
    <t>3: De verwerkingkosten van het kca van de DIS-route worden meegeteld in het beoordelingstarief.</t>
  </si>
  <si>
    <t>1: let op: alle geelgearceerde vakken invullen</t>
  </si>
  <si>
    <t>Bijlage M geeft een overzicht van het aantal afvoermomenten per jaar tbv de DIS-route. Dit betreft slechts een indicatie obv 2023.</t>
  </si>
  <si>
    <t>AUB rechtsgeldig ondertekenen in het bovenstaande vak.</t>
  </si>
  <si>
    <t>Totaal kilo's via DIS-route</t>
  </si>
  <si>
    <r>
      <t xml:space="preserve">Bijlage C Prijzeninvulformulier  </t>
    </r>
    <r>
      <rPr>
        <b/>
        <sz val="11"/>
        <color rgb="FFFF0000"/>
        <rFont val="Aptos Narrow"/>
        <family val="2"/>
        <scheme val="minor"/>
      </rPr>
      <t>(zie invulinstructie onderaan!)</t>
    </r>
  </si>
  <si>
    <r>
      <t xml:space="preserve">Loodaccu's  tov LME: </t>
    </r>
    <r>
      <rPr>
        <sz val="11"/>
        <color rgb="FFFF0000"/>
        <rFont val="Aptos Narrow"/>
        <family val="2"/>
        <scheme val="minor"/>
      </rPr>
      <t>Let op: alleen afslagkosten tov LME-index invullen!</t>
    </r>
  </si>
  <si>
    <r>
      <t xml:space="preserve">Voor loodaccu's geldt de volgende formule: </t>
    </r>
    <r>
      <rPr>
        <u/>
        <sz val="11"/>
        <color theme="1"/>
        <rFont val="Aptos Narrow"/>
        <family val="2"/>
        <scheme val="minor"/>
      </rPr>
      <t>maandprijs voor loodaccu's =  gemiddelde maandprijs van voorgaande maand voor lood op LME -/- [ in te vullen afslagkosten per kilo]</t>
    </r>
  </si>
  <si>
    <t>Voorbeeld 2: Als u precies €1900 per ton wilt geven (=op basis van de LME-index 2024), vult u €0 afslagkosten in.</t>
  </si>
  <si>
    <t>Voorbeeld 4: Als u €300 per ton wilt geven voor de loodaccu's (op basis van de gem. loodprijs van €1,90 per kilo), vult u €1,60 aan afslagkosten per kilo in.</t>
  </si>
  <si>
    <t xml:space="preserve">Voorbeeld 3: Als u  €400 per ton wilt geven voor de loodaccu's, vult u €1,50 per kilo in qua afslagkosten. Deze wordt afgehaald van de €1,90 per kilo opbrengst op de LME.  </t>
  </si>
  <si>
    <t xml:space="preserve">Voor het invullen van dit prijzenblad, dient u rekening te houden met de fictieve opbrengst van €1,90 per kilo (=€1.900 per ton); dit was het jaargemiddelde over 2024. </t>
  </si>
  <si>
    <r>
      <t xml:space="preserve">Voorbeeld 1: Als u €2000 per ton geeft voor de loodaccu's vult u -€0,10 in opslag, bovenop de LME loodprijs.     Zie: </t>
    </r>
    <r>
      <rPr>
        <u/>
        <sz val="11"/>
        <color theme="1"/>
        <rFont val="Aptos Narrow"/>
        <family val="2"/>
        <scheme val="minor"/>
      </rPr>
      <t>https://www.lme-prijzen.nl/loodprijs/</t>
    </r>
  </si>
  <si>
    <t>Bij ingang van het contract over juni 2025, wordt er uitgegaan van de gem. maandprijs van mei 2025. Hier gaan de door inschrijver ingevulde 'vaste' afslagkosten vanaf.</t>
  </si>
  <si>
    <t>verwerking KCA  o.b.v. 2023</t>
  </si>
  <si>
    <t>Let op: alle geelgearceerde vakken op de 2 tabbladen dienen te worden ingevuld!</t>
  </si>
  <si>
    <t>Naast de getekende versie van het prijzenblad ook graag de excel-versie indienen bij inschrijving. Dat excelbestand behoeft dan geen ondertekening.</t>
  </si>
  <si>
    <t>Detaillistenroute (ca 130 adressen, minimaal. elke 2e week )tarief per afvoermoment per adres per jaar</t>
  </si>
  <si>
    <t>Totaalbedrag  voor beoordeling :</t>
  </si>
  <si>
    <t>2: * Voor een aantal stromen* is reeds op tabblad 1 een tarief opgegeven. Dat opgegeven tarief geldt ook voor het KCA dat via de DIS-route wordt ingezameld.</t>
  </si>
  <si>
    <r>
      <t xml:space="preserve">Emballage ten behoeve van de DIS-route: </t>
    </r>
    <r>
      <rPr>
        <sz val="11"/>
        <color rgb="FFFF0000"/>
        <rFont val="Aptos Narrow"/>
        <family val="2"/>
        <scheme val="minor"/>
      </rPr>
      <t>Zie invulinstructie onderaan!</t>
    </r>
  </si>
  <si>
    <t xml:space="preserve">Conform Eis 24 PvE besteedt opdrachtnemer jaarlijks 2,5% van de opdrachtwaarde aan SROI [zie cel E46],  conform de meetmethode in Bijlage L SROI Bouwblokkenmethode. </t>
  </si>
  <si>
    <t>Leveren 25  liter emmer met vermiculiet</t>
  </si>
  <si>
    <t>Batterijen = &lt; 3 KG</t>
  </si>
  <si>
    <t xml:space="preserve">   </t>
  </si>
  <si>
    <t xml:space="preserve"> </t>
  </si>
  <si>
    <t>Totale kosten van emballage t.b.v. Detaillisten-route (zie TABBLAD 2):</t>
  </si>
  <si>
    <t>inzameling KCA Depots Amsterdam (7 locaties)</t>
  </si>
  <si>
    <t>aantal stops</t>
  </si>
  <si>
    <t>Aantal stops op jaarbasis X tarief per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</si>
</sst>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&quot;€&quot;\ #,##0.00"/>
    <numFmt numFmtId="166" formatCode="&quot;€&quot;\ #,##0.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name val="Aptos Narrow"/>
      <family val="2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EFF"/>
        <bgColor rgb="FFC6EEFF"/>
      </patternFill>
    </fill>
    <fill>
      <patternFill patternType="solid">
        <fgColor rgb="FFE2F5D3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53CBFF"/>
      </bottom>
      <diagonal/>
    </border>
    <border>
      <left style="hair">
        <color rgb="FF009DE0"/>
      </left>
      <right style="hair">
        <color rgb="FF009DE0"/>
      </right>
      <top style="hair">
        <color rgb="FF009DE0"/>
      </top>
      <bottom style="hair">
        <color rgb="FF009DE0"/>
      </bottom>
      <diagonal/>
    </border>
    <border>
      <left style="hair">
        <color rgb="FF009DE0"/>
      </left>
      <right style="hair">
        <color rgb="FF009DE0"/>
      </right>
      <top style="hair">
        <color rgb="FF009D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5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165" fontId="0" fillId="5" borderId="1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/>
    <xf numFmtId="0" fontId="4" fillId="0" borderId="0" xfId="0" applyFont="1" applyAlignment="1">
      <alignment horizontal="left"/>
    </xf>
    <xf numFmtId="0" fontId="4" fillId="0" borderId="7" xfId="0" applyFont="1" applyBorder="1"/>
    <xf numFmtId="0" fontId="4" fillId="7" borderId="7" xfId="0" applyFont="1" applyFill="1" applyBorder="1"/>
    <xf numFmtId="0" fontId="5" fillId="6" borderId="6" xfId="0" applyFont="1" applyFill="1" applyBorder="1" applyAlignment="1">
      <alignment textRotation="40"/>
    </xf>
    <xf numFmtId="0" fontId="2" fillId="0" borderId="0" xfId="0" applyFont="1"/>
    <xf numFmtId="0" fontId="4" fillId="0" borderId="8" xfId="0" applyFont="1" applyBorder="1"/>
    <xf numFmtId="0" fontId="4" fillId="7" borderId="8" xfId="0" applyFont="1" applyFill="1" applyBorder="1"/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49" fontId="0" fillId="0" borderId="1" xfId="0" applyNumberFormat="1" applyBorder="1"/>
    <xf numFmtId="166" fontId="0" fillId="0" borderId="1" xfId="0" applyNumberForma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10" xfId="0" applyFont="1" applyFill="1" applyBorder="1"/>
    <xf numFmtId="0" fontId="0" fillId="2" borderId="2" xfId="0" applyFill="1" applyBorder="1"/>
    <xf numFmtId="165" fontId="0" fillId="2" borderId="3" xfId="0" applyNumberFormat="1" applyFill="1" applyBorder="1" applyAlignment="1">
      <alignment horizontal="center"/>
    </xf>
    <xf numFmtId="0" fontId="1" fillId="2" borderId="1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8" borderId="13" xfId="0" applyFont="1" applyFill="1" applyBorder="1"/>
    <xf numFmtId="0" fontId="0" fillId="3" borderId="1" xfId="0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8" borderId="1" xfId="0" applyNumberFormat="1" applyFill="1" applyBorder="1"/>
    <xf numFmtId="0" fontId="0" fillId="10" borderId="0" xfId="0" applyFill="1"/>
    <xf numFmtId="0" fontId="0" fillId="3" borderId="0" xfId="0" applyFill="1"/>
    <xf numFmtId="3" fontId="0" fillId="0" borderId="0" xfId="0" applyNumberFormat="1"/>
    <xf numFmtId="0" fontId="1" fillId="2" borderId="17" xfId="0" applyFont="1" applyFill="1" applyBorder="1"/>
    <xf numFmtId="0" fontId="1" fillId="2" borderId="18" xfId="0" applyFont="1" applyFill="1" applyBorder="1"/>
    <xf numFmtId="0" fontId="1" fillId="8" borderId="19" xfId="0" applyFont="1" applyFill="1" applyBorder="1"/>
    <xf numFmtId="0" fontId="0" fillId="9" borderId="20" xfId="0" applyFill="1" applyBorder="1"/>
    <xf numFmtId="0" fontId="0" fillId="9" borderId="21" xfId="0" applyFill="1" applyBorder="1"/>
    <xf numFmtId="0" fontId="0" fillId="9" borderId="0" xfId="0" applyFill="1"/>
    <xf numFmtId="0" fontId="0" fillId="9" borderId="22" xfId="0" applyFill="1" applyBorder="1"/>
    <xf numFmtId="0" fontId="1" fillId="8" borderId="23" xfId="0" applyFont="1" applyFill="1" applyBorder="1"/>
    <xf numFmtId="0" fontId="0" fillId="9" borderId="23" xfId="0" applyFill="1" applyBorder="1"/>
    <xf numFmtId="0" fontId="0" fillId="9" borderId="24" xfId="0" applyFill="1" applyBorder="1"/>
    <xf numFmtId="165" fontId="0" fillId="0" borderId="25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166" fontId="0" fillId="4" borderId="1" xfId="0" applyNumberFormat="1" applyFill="1" applyBorder="1" applyAlignment="1" applyProtection="1">
      <alignment horizontal="center"/>
      <protection locked="0"/>
    </xf>
    <xf numFmtId="165" fontId="0" fillId="4" borderId="1" xfId="0" applyNumberFormat="1" applyFill="1" applyBorder="1" applyAlignment="1" applyProtection="1">
      <alignment horizontal="center"/>
      <protection locked="0"/>
    </xf>
    <xf numFmtId="165" fontId="3" fillId="4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4" fontId="3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2880360</xdr:colOff>
      <xdr:row>43</xdr:row>
      <xdr:rowOff>99060</xdr:rowOff>
    </xdr:from>
    <xdr:to>
      <xdr:col>10</xdr:col>
      <xdr:colOff>1104900</xdr:colOff>
      <xdr:row>43</xdr:row>
      <xdr:rowOff>114300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AA780DDB-B5E4-E78A-1AFC-8ADF00218C0E}"/>
            </a:ext>
          </a:extLst>
        </xdr:cNvPr>
        <xdr:cNvCxnSpPr/>
      </xdr:nvCxnSpPr>
      <xdr:spPr>
        <a:xfrm flipV="1">
          <a:off x="3223260" y="8145780"/>
          <a:ext cx="5524500" cy="1524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5AB2-2150-46C2-B93B-EA60AA09A312}">
  <sheetPr>
    <pageSetUpPr fitToPage="1"/>
  </sheetPr>
  <dimension ref="A1:Q64"/>
  <sheetViews>
    <sheetView tabSelected="1" workbookViewId="0">
      <selection activeCell="L10" sqref="L10"/>
    </sheetView>
  </sheetViews>
  <sheetFormatPr defaultRowHeight="14.4" x14ac:dyDescent="0.3"/>
  <cols>
    <col min="1" max="1" width="5" style="9" customWidth="1"/>
    <col min="2" max="2" width="50.109375" customWidth="1"/>
    <col min="3" max="3" width="3.6640625" customWidth="1"/>
    <col min="4" max="4" width="2" customWidth="1"/>
    <col min="5" max="5" width="13.5546875" style="9" bestFit="1" customWidth="1"/>
    <col min="6" max="6" width="2" customWidth="1"/>
    <col min="7" max="7" width="10.44140625" style="9" customWidth="1"/>
    <col min="8" max="8" width="2" customWidth="1"/>
    <col min="9" max="9" width="13.77734375" style="9" customWidth="1"/>
    <col min="11" max="11" width="17.77734375" customWidth="1"/>
    <col min="12" max="12" width="15.77734375" customWidth="1"/>
    <col min="15" max="15" width="9.21875" customWidth="1"/>
  </cols>
  <sheetData>
    <row r="1" spans="1:13" x14ac:dyDescent="0.3">
      <c r="A1" s="14"/>
      <c r="B1" s="15" t="s">
        <v>210</v>
      </c>
      <c r="C1" s="16"/>
      <c r="D1" s="16"/>
      <c r="E1" s="14"/>
      <c r="F1" s="16"/>
      <c r="G1" s="14"/>
      <c r="H1" s="16"/>
      <c r="I1" s="14"/>
    </row>
    <row r="2" spans="1:13" x14ac:dyDescent="0.3">
      <c r="A2" s="34"/>
      <c r="B2" s="35"/>
      <c r="C2" s="32"/>
      <c r="D2" s="32"/>
      <c r="E2" s="34"/>
      <c r="F2" s="32"/>
      <c r="G2" s="34"/>
      <c r="H2" s="32"/>
      <c r="I2" s="34"/>
      <c r="K2" s="4" t="s">
        <v>180</v>
      </c>
      <c r="L2" s="3"/>
    </row>
    <row r="3" spans="1:13" x14ac:dyDescent="0.3">
      <c r="A3" s="18" t="s">
        <v>27</v>
      </c>
      <c r="B3" s="17" t="s">
        <v>41</v>
      </c>
      <c r="C3" s="12"/>
      <c r="D3" s="12"/>
      <c r="E3" s="18" t="s">
        <v>233</v>
      </c>
      <c r="F3" s="18"/>
      <c r="G3" s="18" t="s">
        <v>30</v>
      </c>
      <c r="H3" s="18"/>
      <c r="I3" s="18" t="s">
        <v>29</v>
      </c>
      <c r="K3" s="3" t="s">
        <v>177</v>
      </c>
      <c r="L3" s="89" t="s">
        <v>178</v>
      </c>
    </row>
    <row r="4" spans="1:13" x14ac:dyDescent="0.3">
      <c r="A4" s="6">
        <v>1</v>
      </c>
      <c r="B4" s="3" t="s">
        <v>232</v>
      </c>
      <c r="C4" s="3"/>
      <c r="D4" s="3"/>
      <c r="E4" s="6">
        <v>378</v>
      </c>
      <c r="F4" s="3"/>
      <c r="G4" s="24">
        <f>G7</f>
        <v>0</v>
      </c>
      <c r="H4" s="3"/>
      <c r="I4" s="10">
        <f>E4*G4</f>
        <v>0</v>
      </c>
      <c r="K4" s="3" t="s">
        <v>172</v>
      </c>
      <c r="L4" s="89" t="s">
        <v>179</v>
      </c>
    </row>
    <row r="5" spans="1:13" x14ac:dyDescent="0.3">
      <c r="A5" s="6">
        <v>2</v>
      </c>
      <c r="B5" s="3" t="s">
        <v>40</v>
      </c>
      <c r="C5" s="3"/>
      <c r="D5" s="3"/>
      <c r="E5" s="6">
        <v>54</v>
      </c>
      <c r="F5" s="3"/>
      <c r="G5" s="24">
        <f>G7</f>
        <v>0</v>
      </c>
      <c r="H5" s="3"/>
      <c r="I5" s="10">
        <f t="shared" ref="I5:I9" si="0">E5*G5</f>
        <v>0</v>
      </c>
      <c r="K5" s="3" t="s">
        <v>173</v>
      </c>
      <c r="L5" s="89" t="s">
        <v>179</v>
      </c>
    </row>
    <row r="6" spans="1:13" x14ac:dyDescent="0.3">
      <c r="A6" s="6">
        <v>3</v>
      </c>
      <c r="B6" s="3" t="s">
        <v>28</v>
      </c>
      <c r="C6" s="3"/>
      <c r="D6" s="3"/>
      <c r="E6" s="6">
        <v>5</v>
      </c>
      <c r="F6" s="3"/>
      <c r="G6" s="24">
        <f>G7</f>
        <v>0</v>
      </c>
      <c r="H6" s="3"/>
      <c r="I6" s="10">
        <f t="shared" si="0"/>
        <v>0</v>
      </c>
      <c r="K6" s="3" t="s">
        <v>174</v>
      </c>
      <c r="L6" s="89" t="s">
        <v>179</v>
      </c>
    </row>
    <row r="7" spans="1:13" x14ac:dyDescent="0.3">
      <c r="A7" s="6"/>
      <c r="B7" s="4" t="s">
        <v>234</v>
      </c>
      <c r="C7" s="3"/>
      <c r="D7" s="3"/>
      <c r="E7" s="6">
        <f>SUM(E4:E6)</f>
        <v>437</v>
      </c>
      <c r="F7" s="3"/>
      <c r="G7" s="88">
        <v>0</v>
      </c>
      <c r="H7" s="3"/>
      <c r="I7" s="21">
        <f t="shared" si="0"/>
        <v>0</v>
      </c>
      <c r="K7" s="3" t="s">
        <v>175</v>
      </c>
      <c r="L7" s="89" t="s">
        <v>179</v>
      </c>
    </row>
    <row r="8" spans="1:13" x14ac:dyDescent="0.3">
      <c r="A8" s="11"/>
      <c r="B8" s="17" t="s">
        <v>42</v>
      </c>
      <c r="C8" s="12"/>
      <c r="D8" s="12"/>
      <c r="E8" s="11"/>
      <c r="F8" s="12"/>
      <c r="G8" s="25"/>
      <c r="H8" s="12"/>
      <c r="I8" s="13"/>
      <c r="K8" s="3"/>
      <c r="L8" s="89"/>
    </row>
    <row r="9" spans="1:13" ht="28.8" x14ac:dyDescent="0.3">
      <c r="A9" s="6">
        <v>4</v>
      </c>
      <c r="B9" s="26" t="s">
        <v>222</v>
      </c>
      <c r="C9" s="3"/>
      <c r="D9" s="3"/>
      <c r="E9" s="6">
        <v>1515</v>
      </c>
      <c r="F9" s="3"/>
      <c r="G9" s="88">
        <v>0</v>
      </c>
      <c r="H9" s="3"/>
      <c r="I9" s="21">
        <f t="shared" si="0"/>
        <v>0</v>
      </c>
      <c r="K9" s="3" t="s">
        <v>176</v>
      </c>
      <c r="L9" s="89" t="s">
        <v>179</v>
      </c>
    </row>
    <row r="10" spans="1:13" x14ac:dyDescent="0.3">
      <c r="A10" s="6">
        <v>5</v>
      </c>
      <c r="B10" s="3" t="s">
        <v>231</v>
      </c>
      <c r="C10" s="3"/>
      <c r="D10" s="3"/>
      <c r="E10" s="6"/>
      <c r="F10" s="3"/>
      <c r="G10" s="6"/>
      <c r="H10" s="3"/>
      <c r="I10" s="21">
        <f>'2 DIS-route kilo''s &amp; Emballage'!V112</f>
        <v>0</v>
      </c>
      <c r="K10" s="3"/>
      <c r="L10" s="3"/>
    </row>
    <row r="11" spans="1:13" x14ac:dyDescent="0.3">
      <c r="A11" s="6"/>
      <c r="B11" s="3"/>
      <c r="C11" s="3"/>
      <c r="D11" s="3"/>
      <c r="E11" s="6"/>
      <c r="F11" s="3"/>
      <c r="G11" s="5" t="s">
        <v>38</v>
      </c>
      <c r="H11" s="4"/>
      <c r="I11" s="21">
        <f>SUM(I7:I10)</f>
        <v>0</v>
      </c>
    </row>
    <row r="12" spans="1:13" x14ac:dyDescent="0.3">
      <c r="A12" s="6"/>
      <c r="B12" s="3"/>
      <c r="C12" s="3"/>
      <c r="D12" s="3"/>
      <c r="E12" s="6"/>
      <c r="F12" s="3"/>
      <c r="G12" s="5"/>
      <c r="H12" s="4"/>
      <c r="I12" s="21"/>
    </row>
    <row r="13" spans="1:13" x14ac:dyDescent="0.3">
      <c r="A13" s="30"/>
      <c r="B13" s="31"/>
      <c r="C13" s="31"/>
      <c r="D13" s="31"/>
      <c r="E13" s="30"/>
      <c r="F13" s="31"/>
      <c r="G13" s="30"/>
      <c r="H13" s="31"/>
      <c r="I13" s="33"/>
      <c r="J13" s="32"/>
      <c r="K13" s="32"/>
      <c r="L13" s="32"/>
    </row>
    <row r="14" spans="1:13" x14ac:dyDescent="0.3">
      <c r="A14" s="11"/>
      <c r="B14" s="17" t="s">
        <v>219</v>
      </c>
      <c r="C14" s="12"/>
      <c r="D14" s="17"/>
      <c r="E14" s="18" t="s">
        <v>33</v>
      </c>
      <c r="F14" s="17"/>
      <c r="G14" s="18" t="s">
        <v>34</v>
      </c>
      <c r="H14" s="17"/>
      <c r="I14" s="18" t="s">
        <v>35</v>
      </c>
      <c r="J14" s="19" t="s">
        <v>26</v>
      </c>
      <c r="K14" s="19" t="s">
        <v>31</v>
      </c>
      <c r="L14" s="19" t="s">
        <v>37</v>
      </c>
      <c r="M14" s="1"/>
    </row>
    <row r="15" spans="1:13" x14ac:dyDescent="0.3">
      <c r="A15" s="6"/>
      <c r="B15" s="4" t="s">
        <v>0</v>
      </c>
      <c r="C15" s="4"/>
      <c r="D15" s="5"/>
      <c r="E15" s="5" t="s">
        <v>16</v>
      </c>
      <c r="F15" s="5"/>
      <c r="G15" s="5" t="s">
        <v>16</v>
      </c>
      <c r="H15" s="5"/>
      <c r="I15" s="5" t="s">
        <v>16</v>
      </c>
      <c r="J15" s="5" t="s">
        <v>16</v>
      </c>
      <c r="K15" s="5" t="s">
        <v>39</v>
      </c>
      <c r="L15" s="5"/>
    </row>
    <row r="16" spans="1:13" x14ac:dyDescent="0.3">
      <c r="A16" s="6">
        <v>6</v>
      </c>
      <c r="B16" s="61" t="s">
        <v>36</v>
      </c>
      <c r="C16" s="3"/>
      <c r="D16" s="6"/>
      <c r="E16" s="8">
        <v>20.5</v>
      </c>
      <c r="F16" s="7"/>
      <c r="G16" s="7">
        <f>0.655+0.673+0.416+0.705+0.869+0.578+0.884+0.602+0.682+1.049+0.661+0.732+0.624+0.522-1.328</f>
        <v>8.3239999999999998</v>
      </c>
      <c r="H16" s="7"/>
      <c r="I16" s="7">
        <f>0.21+0.307+0.307+0.26</f>
        <v>1.0840000000000001</v>
      </c>
      <c r="J16" s="7">
        <f>E16+G16+I16</f>
        <v>29.907999999999998</v>
      </c>
      <c r="K16" s="90">
        <v>0</v>
      </c>
      <c r="L16" s="10">
        <f>J16*K16*1000</f>
        <v>0</v>
      </c>
    </row>
    <row r="17" spans="1:15" x14ac:dyDescent="0.3">
      <c r="A17" s="6">
        <v>7</v>
      </c>
      <c r="B17" s="61" t="s">
        <v>2</v>
      </c>
      <c r="C17" s="3"/>
      <c r="D17" s="6"/>
      <c r="E17" s="8">
        <v>2.1</v>
      </c>
      <c r="F17" s="7"/>
      <c r="G17" s="7">
        <f>0.515+0.534+0.357+0.531+0.686+0.454+0.755+0.488+0.594+0.803+0.603+0.686+0.471+0.463-1.049</f>
        <v>6.891</v>
      </c>
      <c r="H17" s="7"/>
      <c r="I17" s="7">
        <f>0.078+0.144+0.073</f>
        <v>0.29499999999999998</v>
      </c>
      <c r="J17" s="7">
        <f t="shared" ref="J17:J41" si="1">E17+G17+I17</f>
        <v>9.2859999999999996</v>
      </c>
      <c r="K17" s="90">
        <v>0</v>
      </c>
      <c r="L17" s="10">
        <f t="shared" ref="L17:L40" si="2">J17*K17*1000</f>
        <v>0</v>
      </c>
    </row>
    <row r="18" spans="1:15" x14ac:dyDescent="0.3">
      <c r="A18" s="6">
        <v>8</v>
      </c>
      <c r="B18" s="61" t="s">
        <v>24</v>
      </c>
      <c r="C18" s="3"/>
      <c r="D18" s="6"/>
      <c r="E18" s="8">
        <v>0.1</v>
      </c>
      <c r="F18" s="7"/>
      <c r="G18" s="7">
        <v>0.1</v>
      </c>
      <c r="H18" s="7"/>
      <c r="I18" s="7">
        <v>6.4000000000000001E-2</v>
      </c>
      <c r="J18" s="7">
        <f t="shared" si="1"/>
        <v>0.26400000000000001</v>
      </c>
      <c r="K18" s="90">
        <v>0</v>
      </c>
      <c r="L18" s="10">
        <f t="shared" si="2"/>
        <v>0</v>
      </c>
    </row>
    <row r="19" spans="1:15" x14ac:dyDescent="0.3">
      <c r="A19" s="6">
        <v>9</v>
      </c>
      <c r="B19" s="61" t="s">
        <v>228</v>
      </c>
      <c r="C19" s="3"/>
      <c r="D19" s="6"/>
      <c r="E19" s="8">
        <v>12.2</v>
      </c>
      <c r="F19" s="7"/>
      <c r="G19" s="7">
        <v>2.895</v>
      </c>
      <c r="H19" s="7"/>
      <c r="I19" s="7">
        <f>0.08+0.023+0.073</f>
        <v>0.17599999999999999</v>
      </c>
      <c r="J19" s="7">
        <f t="shared" si="1"/>
        <v>15.270999999999999</v>
      </c>
      <c r="K19" s="90">
        <v>0</v>
      </c>
      <c r="L19" s="10">
        <f t="shared" si="2"/>
        <v>0</v>
      </c>
      <c r="O19" s="1"/>
    </row>
    <row r="20" spans="1:15" x14ac:dyDescent="0.3">
      <c r="A20" s="6">
        <v>10</v>
      </c>
      <c r="B20" s="61" t="s">
        <v>3</v>
      </c>
      <c r="C20" s="3"/>
      <c r="D20" s="6"/>
      <c r="E20" s="8">
        <v>2.5</v>
      </c>
      <c r="F20" s="7"/>
      <c r="G20" s="7">
        <f>0.207+0.265+0.047+0.209+0.213+0.183+0.29+0.176+0.276+0.227+0.165+0.149+0.106+0.1-0.472</f>
        <v>2.141</v>
      </c>
      <c r="H20" s="7"/>
      <c r="I20" s="7">
        <f>0.06+0.063</f>
        <v>0.123</v>
      </c>
      <c r="J20" s="7">
        <f t="shared" si="1"/>
        <v>4.7640000000000002</v>
      </c>
      <c r="K20" s="90">
        <v>0</v>
      </c>
      <c r="L20" s="10">
        <f t="shared" si="2"/>
        <v>0</v>
      </c>
    </row>
    <row r="21" spans="1:15" x14ac:dyDescent="0.3">
      <c r="A21" s="6">
        <v>11</v>
      </c>
      <c r="B21" s="61" t="s">
        <v>23</v>
      </c>
      <c r="C21" s="3"/>
      <c r="D21" s="6"/>
      <c r="E21" s="8">
        <v>12</v>
      </c>
      <c r="F21" s="7"/>
      <c r="G21" s="7">
        <v>2</v>
      </c>
      <c r="H21" s="7"/>
      <c r="I21" s="7">
        <f>0.23+0.365</f>
        <v>0.59499999999999997</v>
      </c>
      <c r="J21" s="7">
        <f t="shared" si="1"/>
        <v>14.595000000000001</v>
      </c>
      <c r="K21" s="90">
        <v>0</v>
      </c>
      <c r="L21" s="10">
        <f t="shared" si="2"/>
        <v>0</v>
      </c>
    </row>
    <row r="22" spans="1:15" x14ac:dyDescent="0.3">
      <c r="A22" s="6">
        <v>12</v>
      </c>
      <c r="B22" s="61" t="s">
        <v>4</v>
      </c>
      <c r="C22" s="3"/>
      <c r="D22" s="6"/>
      <c r="E22" s="8">
        <v>0.6</v>
      </c>
      <c r="F22" s="7"/>
      <c r="G22" s="7">
        <f>0.042+0.04+0.09-0.042</f>
        <v>0.12999999999999998</v>
      </c>
      <c r="H22" s="7"/>
      <c r="I22" s="7">
        <v>0</v>
      </c>
      <c r="J22" s="7">
        <f t="shared" si="1"/>
        <v>0.73</v>
      </c>
      <c r="K22" s="90">
        <v>0</v>
      </c>
      <c r="L22" s="10">
        <f t="shared" si="2"/>
        <v>0</v>
      </c>
    </row>
    <row r="23" spans="1:15" x14ac:dyDescent="0.3">
      <c r="A23" s="6">
        <v>13</v>
      </c>
      <c r="B23" s="61" t="s">
        <v>17</v>
      </c>
      <c r="C23" s="3"/>
      <c r="D23" s="6"/>
      <c r="E23" s="8">
        <v>21.8</v>
      </c>
      <c r="F23" s="7"/>
      <c r="G23" s="7">
        <f>0.825+0.528+0.549+0.92+0.975+0.761+1.119+0.896+1.44+1.461+0.913+1.021+0.873+0.682-1.353</f>
        <v>11.610000000000001</v>
      </c>
      <c r="H23" s="7"/>
      <c r="I23" s="7">
        <f>0.143+0.184+0.214+0.075+0.145+0.269+0.135+0.05</f>
        <v>1.2149999999999999</v>
      </c>
      <c r="J23" s="7">
        <f t="shared" si="1"/>
        <v>34.625</v>
      </c>
      <c r="K23" s="90">
        <v>0</v>
      </c>
      <c r="L23" s="10">
        <f t="shared" si="2"/>
        <v>0</v>
      </c>
    </row>
    <row r="24" spans="1:15" x14ac:dyDescent="0.3">
      <c r="A24" s="6">
        <v>14</v>
      </c>
      <c r="B24" s="61" t="s">
        <v>22</v>
      </c>
      <c r="C24" s="3"/>
      <c r="D24" s="6"/>
      <c r="E24" s="8">
        <v>0.2</v>
      </c>
      <c r="F24" s="7"/>
      <c r="G24" s="7">
        <v>0</v>
      </c>
      <c r="H24" s="7"/>
      <c r="I24" s="7">
        <v>4.4999999999999998E-2</v>
      </c>
      <c r="J24" s="7">
        <f t="shared" si="1"/>
        <v>0.245</v>
      </c>
      <c r="K24" s="90">
        <v>0</v>
      </c>
      <c r="L24" s="10">
        <f t="shared" si="2"/>
        <v>0</v>
      </c>
    </row>
    <row r="25" spans="1:15" x14ac:dyDescent="0.3">
      <c r="A25" s="6">
        <v>15</v>
      </c>
      <c r="B25" s="61" t="s">
        <v>6</v>
      </c>
      <c r="C25" s="3"/>
      <c r="D25" s="6"/>
      <c r="E25" s="8">
        <v>5.0999999999999997E-2</v>
      </c>
      <c r="F25" s="7"/>
      <c r="G25" s="7">
        <v>4.3999999999999997E-2</v>
      </c>
      <c r="H25" s="7"/>
      <c r="I25" s="7">
        <v>5.0999999999999997E-2</v>
      </c>
      <c r="J25" s="7">
        <f t="shared" si="1"/>
        <v>0.14599999999999999</v>
      </c>
      <c r="K25" s="90">
        <v>0</v>
      </c>
      <c r="L25" s="10">
        <f t="shared" si="2"/>
        <v>0</v>
      </c>
    </row>
    <row r="26" spans="1:15" x14ac:dyDescent="0.3">
      <c r="A26" s="6">
        <v>16</v>
      </c>
      <c r="B26" s="61" t="s">
        <v>5</v>
      </c>
      <c r="C26" s="3"/>
      <c r="D26" s="6"/>
      <c r="E26" s="8">
        <v>1.2</v>
      </c>
      <c r="F26" s="7"/>
      <c r="G26" s="7">
        <f>0.116+0.103+0.087+0.089+0.128+0.127+0.133+0.14+0.235+0.125+0.061+0.072+0.132+0.108-0.219</f>
        <v>1.4370000000000001</v>
      </c>
      <c r="H26" s="7"/>
      <c r="I26" s="7">
        <f>0.123</f>
        <v>0.123</v>
      </c>
      <c r="J26" s="7">
        <f t="shared" si="1"/>
        <v>2.76</v>
      </c>
      <c r="K26" s="90">
        <v>0</v>
      </c>
      <c r="L26" s="10">
        <f t="shared" si="2"/>
        <v>0</v>
      </c>
    </row>
    <row r="27" spans="1:15" x14ac:dyDescent="0.3">
      <c r="A27" s="6">
        <v>17</v>
      </c>
      <c r="B27" s="61" t="s">
        <v>7</v>
      </c>
      <c r="C27" s="3"/>
      <c r="D27" s="6"/>
      <c r="E27" s="8">
        <v>0.1</v>
      </c>
      <c r="F27" s="7"/>
      <c r="G27" s="7">
        <f>0.01+0.025</f>
        <v>3.5000000000000003E-2</v>
      </c>
      <c r="H27" s="7"/>
      <c r="I27" s="7">
        <v>0</v>
      </c>
      <c r="J27" s="7">
        <f t="shared" si="1"/>
        <v>0.13500000000000001</v>
      </c>
      <c r="K27" s="90">
        <v>0</v>
      </c>
      <c r="L27" s="10">
        <f t="shared" si="2"/>
        <v>0</v>
      </c>
    </row>
    <row r="28" spans="1:15" x14ac:dyDescent="0.3">
      <c r="A28" s="6">
        <v>18</v>
      </c>
      <c r="B28" s="61" t="s">
        <v>14</v>
      </c>
      <c r="C28" s="3"/>
      <c r="D28" s="6"/>
      <c r="E28" s="8">
        <v>126.3</v>
      </c>
      <c r="F28" s="7"/>
      <c r="G28" s="7">
        <f>4.004+4.07+3.334+4.407+3.649+3.485+5.592+4.568+4.4+6.726+4.326+4.456+3.863+4.466-8.074</f>
        <v>53.271999999999998</v>
      </c>
      <c r="H28" s="7"/>
      <c r="I28" s="7">
        <f>0.719+0.46+0.524+0.842</f>
        <v>2.5449999999999999</v>
      </c>
      <c r="J28" s="7">
        <f t="shared" si="1"/>
        <v>182.11699999999999</v>
      </c>
      <c r="K28" s="90">
        <v>0</v>
      </c>
      <c r="L28" s="10">
        <f t="shared" si="2"/>
        <v>0</v>
      </c>
    </row>
    <row r="29" spans="1:15" x14ac:dyDescent="0.3">
      <c r="A29" s="6">
        <v>19</v>
      </c>
      <c r="B29" s="61" t="s">
        <v>8</v>
      </c>
      <c r="C29" s="3"/>
      <c r="D29" s="6"/>
      <c r="E29" s="8">
        <v>17</v>
      </c>
      <c r="F29" s="7"/>
      <c r="G29" s="7">
        <f>1.248+0.876+0.75+1.353+1.117+0.909+1.467+1.233+1.303+1.385+1.075+1.266+1.046+1.135-2.124</f>
        <v>14.039</v>
      </c>
      <c r="H29" s="7"/>
      <c r="I29" s="7">
        <f>0.2+0.229</f>
        <v>0.42900000000000005</v>
      </c>
      <c r="J29" s="7">
        <f t="shared" si="1"/>
        <v>31.468</v>
      </c>
      <c r="K29" s="90">
        <v>0</v>
      </c>
      <c r="L29" s="10">
        <f t="shared" si="2"/>
        <v>0</v>
      </c>
    </row>
    <row r="30" spans="1:15" x14ac:dyDescent="0.3">
      <c r="A30" s="6">
        <v>20</v>
      </c>
      <c r="B30" s="61" t="s">
        <v>20</v>
      </c>
      <c r="C30" s="3"/>
      <c r="D30" s="6"/>
      <c r="E30" s="8">
        <v>2.8</v>
      </c>
      <c r="F30" s="7"/>
      <c r="G30" s="7">
        <v>1.5</v>
      </c>
      <c r="H30" s="7"/>
      <c r="I30" s="7">
        <f>0.036+0.053</f>
        <v>8.8999999999999996E-2</v>
      </c>
      <c r="J30" s="7">
        <f t="shared" si="1"/>
        <v>4.3890000000000002</v>
      </c>
      <c r="K30" s="90">
        <v>0</v>
      </c>
      <c r="L30" s="10">
        <f t="shared" si="2"/>
        <v>0</v>
      </c>
    </row>
    <row r="31" spans="1:15" x14ac:dyDescent="0.3">
      <c r="A31" s="6">
        <v>21</v>
      </c>
      <c r="B31" s="61" t="s">
        <v>211</v>
      </c>
      <c r="C31" s="3"/>
      <c r="D31" s="6"/>
      <c r="E31" s="8">
        <v>41.4</v>
      </c>
      <c r="F31" s="7"/>
      <c r="G31" s="22">
        <v>15.64</v>
      </c>
      <c r="H31" s="8"/>
      <c r="I31" s="8">
        <v>1.5</v>
      </c>
      <c r="J31" s="7">
        <f t="shared" si="1"/>
        <v>58.54</v>
      </c>
      <c r="K31" s="90">
        <v>0</v>
      </c>
      <c r="L31" s="10">
        <f>(J31*-1.9*1000) +(K31*J31*1000)</f>
        <v>-111226</v>
      </c>
    </row>
    <row r="32" spans="1:15" x14ac:dyDescent="0.3">
      <c r="A32" s="6">
        <v>22</v>
      </c>
      <c r="B32" s="61" t="s">
        <v>9</v>
      </c>
      <c r="C32" s="3"/>
      <c r="D32" s="6"/>
      <c r="E32" s="8">
        <v>3.2</v>
      </c>
      <c r="F32" s="7"/>
      <c r="G32" s="7">
        <f>0.899+1.055+0.582+0.937+1.029+0.646+0.987+0.709+0.71+1.007+0.598+1.019+0.727+0.736-1.954</f>
        <v>9.6870000000000012</v>
      </c>
      <c r="H32" s="7"/>
      <c r="I32" s="7">
        <f>0.37+0.315+0.35+0.265</f>
        <v>1.3000000000000003</v>
      </c>
      <c r="J32" s="7">
        <f t="shared" si="1"/>
        <v>14.187000000000001</v>
      </c>
      <c r="K32" s="90">
        <v>0</v>
      </c>
      <c r="L32" s="10">
        <f t="shared" si="2"/>
        <v>0</v>
      </c>
    </row>
    <row r="33" spans="1:17" x14ac:dyDescent="0.3">
      <c r="A33" s="6">
        <v>23</v>
      </c>
      <c r="B33" s="61" t="s">
        <v>21</v>
      </c>
      <c r="C33" s="3"/>
      <c r="D33" s="6"/>
      <c r="E33" s="8">
        <v>0.2</v>
      </c>
      <c r="F33" s="7"/>
      <c r="G33" s="7">
        <v>15.638999999999999</v>
      </c>
      <c r="H33" s="7"/>
      <c r="I33" s="7">
        <f>0.033+0.031</f>
        <v>6.4000000000000001E-2</v>
      </c>
      <c r="J33" s="7">
        <f t="shared" si="1"/>
        <v>15.902999999999999</v>
      </c>
      <c r="K33" s="90">
        <v>0</v>
      </c>
      <c r="L33" s="10">
        <f t="shared" si="2"/>
        <v>0</v>
      </c>
      <c r="O33" s="1"/>
    </row>
    <row r="34" spans="1:17" x14ac:dyDescent="0.3">
      <c r="A34" s="6">
        <v>24</v>
      </c>
      <c r="B34" s="61" t="s">
        <v>18</v>
      </c>
      <c r="C34" s="3"/>
      <c r="D34" s="6"/>
      <c r="E34" s="8">
        <v>20.5</v>
      </c>
      <c r="F34" s="7"/>
      <c r="G34" s="7">
        <f>0.087+0.08</f>
        <v>0.16699999999999998</v>
      </c>
      <c r="H34" s="7"/>
      <c r="I34" s="7">
        <v>0</v>
      </c>
      <c r="J34" s="7">
        <f t="shared" si="1"/>
        <v>20.667000000000002</v>
      </c>
      <c r="K34" s="90">
        <v>0</v>
      </c>
      <c r="L34" s="10">
        <f t="shared" si="2"/>
        <v>0</v>
      </c>
    </row>
    <row r="35" spans="1:17" x14ac:dyDescent="0.3">
      <c r="A35" s="6">
        <v>25</v>
      </c>
      <c r="B35" s="61" t="s">
        <v>19</v>
      </c>
      <c r="C35" s="3"/>
      <c r="D35" s="6"/>
      <c r="E35" s="8">
        <v>0.01</v>
      </c>
      <c r="F35" s="7"/>
      <c r="G35" s="7">
        <f>0.055+0.073+0.068</f>
        <v>0.19600000000000001</v>
      </c>
      <c r="H35" s="7"/>
      <c r="I35" s="7">
        <v>0</v>
      </c>
      <c r="J35" s="7">
        <f t="shared" si="1"/>
        <v>0.20600000000000002</v>
      </c>
      <c r="K35" s="90">
        <v>0</v>
      </c>
      <c r="L35" s="10">
        <f t="shared" si="2"/>
        <v>0</v>
      </c>
    </row>
    <row r="36" spans="1:17" x14ac:dyDescent="0.3">
      <c r="A36" s="6">
        <v>26</v>
      </c>
      <c r="B36" s="61" t="s">
        <v>10</v>
      </c>
      <c r="C36" s="3"/>
      <c r="D36" s="6"/>
      <c r="E36" s="8">
        <v>0.9</v>
      </c>
      <c r="F36" s="7"/>
      <c r="G36" s="7">
        <f>0.025+0.082-0.025</f>
        <v>8.2000000000000017E-2</v>
      </c>
      <c r="H36" s="7"/>
      <c r="I36" s="7">
        <v>0</v>
      </c>
      <c r="J36" s="7">
        <f t="shared" si="1"/>
        <v>0.98199999999999998</v>
      </c>
      <c r="K36" s="90">
        <v>0</v>
      </c>
      <c r="L36" s="10">
        <f t="shared" si="2"/>
        <v>0</v>
      </c>
    </row>
    <row r="37" spans="1:17" x14ac:dyDescent="0.3">
      <c r="A37" s="6">
        <v>27</v>
      </c>
      <c r="B37" s="61" t="s">
        <v>11</v>
      </c>
      <c r="C37" s="3"/>
      <c r="D37" s="6"/>
      <c r="E37" s="8">
        <v>0.6</v>
      </c>
      <c r="F37" s="7"/>
      <c r="G37" s="7">
        <f>0.294+0.353+0.273+0.422+0.318+0.139+0.403+0.258+0.272+0.345+0.197+0.339+0.34+0.165-0.647</f>
        <v>3.4709999999999992</v>
      </c>
      <c r="H37" s="7"/>
      <c r="I37" s="7">
        <f>0.226+0.138+0.145+0.255</f>
        <v>0.76400000000000001</v>
      </c>
      <c r="J37" s="7">
        <f t="shared" si="1"/>
        <v>4.8349999999999991</v>
      </c>
      <c r="K37" s="90">
        <v>0</v>
      </c>
      <c r="L37" s="10">
        <f t="shared" si="2"/>
        <v>0</v>
      </c>
    </row>
    <row r="38" spans="1:17" x14ac:dyDescent="0.3">
      <c r="A38" s="6">
        <v>28</v>
      </c>
      <c r="B38" s="61" t="s">
        <v>12</v>
      </c>
      <c r="C38" s="3"/>
      <c r="D38" s="6"/>
      <c r="E38" s="8">
        <v>7.4</v>
      </c>
      <c r="F38" s="7"/>
      <c r="G38" s="7">
        <f>5.155-0.684</f>
        <v>4.4710000000000001</v>
      </c>
      <c r="H38" s="7"/>
      <c r="I38" s="7">
        <v>0.2</v>
      </c>
      <c r="J38" s="7">
        <f t="shared" si="1"/>
        <v>12.071</v>
      </c>
      <c r="K38" s="90">
        <v>0</v>
      </c>
      <c r="L38" s="10">
        <f t="shared" si="2"/>
        <v>0</v>
      </c>
    </row>
    <row r="39" spans="1:17" x14ac:dyDescent="0.3">
      <c r="A39" s="6">
        <v>29</v>
      </c>
      <c r="B39" s="61" t="s">
        <v>13</v>
      </c>
      <c r="C39" s="3"/>
      <c r="D39" s="6"/>
      <c r="E39" s="8">
        <v>73.599999999999994</v>
      </c>
      <c r="F39" s="7"/>
      <c r="G39" s="7">
        <v>40.435000000000002</v>
      </c>
      <c r="H39" s="7"/>
      <c r="I39" s="7">
        <f>0.468+0.465+0.539+0.445</f>
        <v>1.917</v>
      </c>
      <c r="J39" s="7">
        <f t="shared" si="1"/>
        <v>115.952</v>
      </c>
      <c r="K39" s="90">
        <v>0</v>
      </c>
      <c r="L39" s="10">
        <f t="shared" si="2"/>
        <v>0</v>
      </c>
    </row>
    <row r="40" spans="1:17" x14ac:dyDescent="0.3">
      <c r="A40" s="6">
        <v>30</v>
      </c>
      <c r="B40" s="3" t="s">
        <v>15</v>
      </c>
      <c r="C40" s="3"/>
      <c r="D40" s="6"/>
      <c r="E40" s="8">
        <v>2.1</v>
      </c>
      <c r="F40" s="7"/>
      <c r="G40" s="7">
        <v>1.3</v>
      </c>
      <c r="H40" s="7"/>
      <c r="I40" s="7">
        <v>0</v>
      </c>
      <c r="J40" s="7">
        <f t="shared" si="1"/>
        <v>3.4000000000000004</v>
      </c>
      <c r="K40" s="90">
        <v>0</v>
      </c>
      <c r="L40" s="10">
        <f t="shared" si="2"/>
        <v>0</v>
      </c>
      <c r="Q40" s="2"/>
    </row>
    <row r="41" spans="1:17" x14ac:dyDescent="0.3">
      <c r="A41" s="6"/>
      <c r="B41" s="4" t="s">
        <v>44</v>
      </c>
      <c r="C41" s="3"/>
      <c r="D41" s="6"/>
      <c r="E41" s="20">
        <f>SUM(E16:E40)</f>
        <v>369.36099999999999</v>
      </c>
      <c r="F41" s="20"/>
      <c r="G41" s="20">
        <f>SUM(G16:G40)</f>
        <v>195.50600000000003</v>
      </c>
      <c r="H41" s="20"/>
      <c r="I41" s="20">
        <f>SUM(I16:I40)</f>
        <v>12.578999999999999</v>
      </c>
      <c r="J41" s="27">
        <f t="shared" si="1"/>
        <v>577.44599999999991</v>
      </c>
      <c r="K41" s="49"/>
      <c r="L41" s="33"/>
    </row>
    <row r="42" spans="1:17" x14ac:dyDescent="0.3">
      <c r="A42" s="6"/>
      <c r="B42" s="4"/>
      <c r="C42" s="4"/>
      <c r="D42" s="5"/>
      <c r="E42" s="5" t="s">
        <v>1</v>
      </c>
      <c r="F42" s="5"/>
      <c r="G42" s="5" t="s">
        <v>1</v>
      </c>
      <c r="H42" s="5"/>
      <c r="I42" s="5" t="s">
        <v>1</v>
      </c>
      <c r="J42" s="28" t="s">
        <v>26</v>
      </c>
      <c r="K42" s="5" t="s">
        <v>1</v>
      </c>
      <c r="L42" s="3"/>
      <c r="M42" s="1"/>
    </row>
    <row r="43" spans="1:17" x14ac:dyDescent="0.3">
      <c r="A43" s="11"/>
      <c r="B43" s="17" t="s">
        <v>43</v>
      </c>
      <c r="C43" s="12"/>
      <c r="D43" s="11"/>
      <c r="E43" s="11">
        <v>378</v>
      </c>
      <c r="F43" s="11"/>
      <c r="G43" s="11">
        <f>4+51+1+1+1+1+1+1+1+1-9</f>
        <v>54</v>
      </c>
      <c r="H43" s="11"/>
      <c r="I43" s="11">
        <v>5</v>
      </c>
      <c r="J43" s="53"/>
      <c r="K43" s="20" t="s">
        <v>32</v>
      </c>
      <c r="L43" s="10">
        <f>SUM(L16:L40)</f>
        <v>-111226</v>
      </c>
    </row>
    <row r="44" spans="1:17" x14ac:dyDescent="0.3">
      <c r="A44" s="11"/>
      <c r="B44" s="17" t="s">
        <v>203</v>
      </c>
      <c r="C44" s="84"/>
      <c r="D44" s="85"/>
      <c r="E44" s="85"/>
      <c r="F44" s="11"/>
      <c r="G44" s="11"/>
      <c r="H44" s="11"/>
      <c r="I44" s="11"/>
      <c r="J44" s="11"/>
      <c r="K44" s="20"/>
      <c r="L44" s="10">
        <f>'2 DIS-route kilo''s &amp; Emballage'!H131</f>
        <v>34</v>
      </c>
    </row>
    <row r="45" spans="1:17" ht="15" thickBot="1" x14ac:dyDescent="0.35">
      <c r="A45" s="30"/>
      <c r="B45" s="51"/>
      <c r="C45" s="51"/>
      <c r="D45" s="51"/>
      <c r="E45" s="52"/>
      <c r="F45" s="31"/>
      <c r="G45" s="30"/>
      <c r="H45" s="31"/>
      <c r="I45" s="30"/>
      <c r="J45" s="32"/>
      <c r="K45" s="32"/>
      <c r="L45" s="32"/>
    </row>
    <row r="46" spans="1:17" ht="15" thickBot="1" x14ac:dyDescent="0.35">
      <c r="A46" s="14"/>
      <c r="B46" s="54" t="s">
        <v>183</v>
      </c>
      <c r="C46" s="55"/>
      <c r="D46" s="55"/>
      <c r="E46" s="56">
        <f>L46*0.025</f>
        <v>-2779.8</v>
      </c>
      <c r="I46" s="29" t="s">
        <v>223</v>
      </c>
      <c r="J46" s="23"/>
      <c r="K46" s="23"/>
      <c r="L46" s="48">
        <f>L43+L44+I11</f>
        <v>-111192</v>
      </c>
    </row>
    <row r="47" spans="1:17" x14ac:dyDescent="0.3">
      <c r="I47" s="1"/>
      <c r="J47" s="9"/>
      <c r="K47" s="9"/>
      <c r="L47" s="50"/>
    </row>
    <row r="48" spans="1:17" x14ac:dyDescent="0.3">
      <c r="I48" s="1"/>
      <c r="J48" s="9"/>
      <c r="K48" s="9"/>
      <c r="L48" s="50"/>
    </row>
    <row r="49" spans="1:12" x14ac:dyDescent="0.3">
      <c r="B49" s="1" t="s">
        <v>181</v>
      </c>
      <c r="I49" s="1"/>
      <c r="J49" s="9"/>
      <c r="K49" s="9"/>
      <c r="L49" s="50"/>
    </row>
    <row r="50" spans="1:12" x14ac:dyDescent="0.3">
      <c r="A50" s="9">
        <v>1</v>
      </c>
      <c r="B50" t="s">
        <v>184</v>
      </c>
    </row>
    <row r="51" spans="1:12" x14ac:dyDescent="0.3">
      <c r="A51" s="9">
        <v>2</v>
      </c>
      <c r="B51" t="s">
        <v>204</v>
      </c>
    </row>
    <row r="52" spans="1:12" x14ac:dyDescent="0.3">
      <c r="A52" s="9">
        <v>3</v>
      </c>
      <c r="B52" t="s">
        <v>212</v>
      </c>
    </row>
    <row r="53" spans="1:12" x14ac:dyDescent="0.3">
      <c r="B53" t="s">
        <v>216</v>
      </c>
    </row>
    <row r="54" spans="1:12" x14ac:dyDescent="0.3">
      <c r="B54" t="s">
        <v>217</v>
      </c>
    </row>
    <row r="55" spans="1:12" x14ac:dyDescent="0.3">
      <c r="B55" t="s">
        <v>213</v>
      </c>
    </row>
    <row r="56" spans="1:12" ht="13.2" customHeight="1" x14ac:dyDescent="0.3">
      <c r="B56" t="s">
        <v>215</v>
      </c>
    </row>
    <row r="57" spans="1:12" x14ac:dyDescent="0.3">
      <c r="B57" t="s">
        <v>214</v>
      </c>
    </row>
    <row r="58" spans="1:12" x14ac:dyDescent="0.3">
      <c r="B58" t="s">
        <v>218</v>
      </c>
    </row>
    <row r="59" spans="1:12" x14ac:dyDescent="0.3">
      <c r="A59" s="9">
        <v>4</v>
      </c>
      <c r="B59" t="s">
        <v>171</v>
      </c>
    </row>
    <row r="60" spans="1:12" x14ac:dyDescent="0.3">
      <c r="A60" s="9">
        <v>5</v>
      </c>
      <c r="B60" t="s">
        <v>207</v>
      </c>
    </row>
    <row r="61" spans="1:12" x14ac:dyDescent="0.3">
      <c r="A61" s="9">
        <v>6</v>
      </c>
      <c r="B61" t="s">
        <v>208</v>
      </c>
    </row>
    <row r="62" spans="1:12" x14ac:dyDescent="0.3">
      <c r="A62" s="9">
        <v>7</v>
      </c>
      <c r="B62" t="s">
        <v>226</v>
      </c>
    </row>
    <row r="63" spans="1:12" x14ac:dyDescent="0.3">
      <c r="A63" s="9">
        <v>8</v>
      </c>
      <c r="B63" t="s">
        <v>220</v>
      </c>
    </row>
    <row r="64" spans="1:12" x14ac:dyDescent="0.3">
      <c r="A64" s="9">
        <v>9</v>
      </c>
      <c r="B64" t="s">
        <v>221</v>
      </c>
    </row>
  </sheetData>
  <sheetProtection algorithmName="SHA-512" hashValue="Hc2GjYibeuHIQaiDHz2DbcOax8QZYyDIPkYp/I0SPoTcNvm21n86j5Jt61f57RPmmY+Cqep7qJa2yUyhyHLc+A==" saltValue="5IVuDSB7wtokge9aoT8xvQ==" spinCount="100000" sheet="1" objects="1" scenarios="1"/>
  <pageMargins left="0.7" right="0.7" top="0.75" bottom="0.75" header="0.3" footer="0.3"/>
  <pageSetup paperSize="9" scale="50" orientation="portrait" r:id="rId1"/>
  <ignoredErrors>
    <ignoredError sqref="L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469E-046F-456E-8B80-D743278D9FDB}">
  <dimension ref="A1:W135"/>
  <sheetViews>
    <sheetView topLeftCell="A110" workbookViewId="0">
      <selection activeCell="G130" sqref="G130"/>
    </sheetView>
  </sheetViews>
  <sheetFormatPr defaultColWidth="6.6640625" defaultRowHeight="14.4" x14ac:dyDescent="0.3"/>
  <cols>
    <col min="1" max="1" width="16.6640625" customWidth="1"/>
    <col min="2" max="3" width="6" customWidth="1"/>
    <col min="5" max="5" width="7.33203125" customWidth="1"/>
    <col min="7" max="7" width="9.6640625" customWidth="1"/>
    <col min="8" max="8" width="11.6640625" customWidth="1"/>
    <col min="9" max="9" width="7.5546875" customWidth="1"/>
    <col min="11" max="11" width="9.44140625" customWidth="1"/>
    <col min="14" max="14" width="11" customWidth="1"/>
    <col min="22" max="22" width="10.6640625" customWidth="1"/>
  </cols>
  <sheetData>
    <row r="1" spans="1:23" ht="15" thickBot="1" x14ac:dyDescent="0.35">
      <c r="A1" s="57" t="s">
        <v>225</v>
      </c>
      <c r="B1" s="58"/>
      <c r="C1" s="58"/>
      <c r="D1" s="58"/>
      <c r="E1" s="59"/>
    </row>
    <row r="2" spans="1:23" ht="166.2" x14ac:dyDescent="0.3">
      <c r="A2" s="39"/>
      <c r="B2" s="39" t="s">
        <v>45</v>
      </c>
      <c r="C2" s="39" t="s">
        <v>227</v>
      </c>
      <c r="D2" s="39" t="s">
        <v>46</v>
      </c>
      <c r="E2" s="39" t="s">
        <v>47</v>
      </c>
      <c r="F2" s="39" t="s">
        <v>48</v>
      </c>
      <c r="G2" s="39" t="s">
        <v>49</v>
      </c>
      <c r="H2" s="39" t="s">
        <v>50</v>
      </c>
      <c r="I2" s="39" t="s">
        <v>51</v>
      </c>
      <c r="J2" s="39" t="s">
        <v>52</v>
      </c>
      <c r="K2" s="39" t="s">
        <v>53</v>
      </c>
      <c r="L2" s="39" t="s">
        <v>54</v>
      </c>
      <c r="M2" s="39" t="s">
        <v>55</v>
      </c>
      <c r="N2" s="39" t="s">
        <v>56</v>
      </c>
      <c r="O2" s="39" t="s">
        <v>57</v>
      </c>
      <c r="P2" s="39" t="s">
        <v>58</v>
      </c>
      <c r="Q2" s="39" t="s">
        <v>59</v>
      </c>
      <c r="R2" s="39" t="s">
        <v>60</v>
      </c>
      <c r="S2" s="39" t="s">
        <v>61</v>
      </c>
      <c r="T2" s="39" t="s">
        <v>62</v>
      </c>
      <c r="U2" s="39" t="s">
        <v>63</v>
      </c>
      <c r="V2" s="39" t="s">
        <v>25</v>
      </c>
      <c r="W2" s="40"/>
    </row>
    <row r="3" spans="1:23" hidden="1" x14ac:dyDescent="0.3">
      <c r="A3" s="36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>
        <v>4</v>
      </c>
      <c r="L3" s="37"/>
      <c r="M3" s="37"/>
      <c r="N3" s="37">
        <v>4</v>
      </c>
      <c r="O3" s="37"/>
      <c r="P3" s="37"/>
      <c r="Q3" s="37"/>
      <c r="R3" s="37"/>
      <c r="S3" s="37"/>
      <c r="T3" s="37"/>
      <c r="U3" s="37"/>
      <c r="V3" s="38">
        <v>8</v>
      </c>
    </row>
    <row r="4" spans="1:23" hidden="1" x14ac:dyDescent="0.3">
      <c r="A4" s="36" t="s">
        <v>65</v>
      </c>
      <c r="B4" s="37"/>
      <c r="C4" s="37"/>
      <c r="D4" s="37"/>
      <c r="E4" s="37"/>
      <c r="F4" s="37"/>
      <c r="G4" s="37"/>
      <c r="H4" s="37"/>
      <c r="I4" s="37"/>
      <c r="J4" s="37"/>
      <c r="K4" s="37">
        <v>2</v>
      </c>
      <c r="L4" s="37"/>
      <c r="M4" s="37"/>
      <c r="N4" s="37">
        <v>7</v>
      </c>
      <c r="O4" s="37"/>
      <c r="P4" s="37"/>
      <c r="Q4" s="37"/>
      <c r="R4" s="37"/>
      <c r="S4" s="37"/>
      <c r="T4" s="37"/>
      <c r="U4" s="37"/>
      <c r="V4" s="38">
        <v>9</v>
      </c>
    </row>
    <row r="5" spans="1:23" hidden="1" x14ac:dyDescent="0.3">
      <c r="A5" s="36" t="s">
        <v>66</v>
      </c>
      <c r="B5" s="37"/>
      <c r="C5" s="37"/>
      <c r="D5" s="37"/>
      <c r="E5" s="37"/>
      <c r="F5" s="37"/>
      <c r="G5" s="37"/>
      <c r="H5" s="37"/>
      <c r="I5" s="37"/>
      <c r="J5" s="37">
        <v>2</v>
      </c>
      <c r="K5" s="37"/>
      <c r="L5" s="37"/>
      <c r="M5" s="37">
        <v>1</v>
      </c>
      <c r="N5" s="37"/>
      <c r="O5" s="37"/>
      <c r="P5" s="37"/>
      <c r="Q5" s="37"/>
      <c r="R5" s="37"/>
      <c r="S5" s="37"/>
      <c r="T5" s="37"/>
      <c r="U5" s="37"/>
      <c r="V5" s="38">
        <v>3</v>
      </c>
    </row>
    <row r="6" spans="1:23" hidden="1" x14ac:dyDescent="0.3">
      <c r="A6" s="36" t="s">
        <v>67</v>
      </c>
      <c r="B6" s="37"/>
      <c r="C6" s="37"/>
      <c r="D6" s="37"/>
      <c r="E6" s="37"/>
      <c r="F6" s="37"/>
      <c r="G6" s="37"/>
      <c r="H6" s="37"/>
      <c r="I6" s="37"/>
      <c r="J6" s="37"/>
      <c r="K6" s="37">
        <v>1</v>
      </c>
      <c r="L6" s="37"/>
      <c r="M6" s="37"/>
      <c r="N6" s="37">
        <v>1</v>
      </c>
      <c r="O6" s="37"/>
      <c r="P6" s="37"/>
      <c r="Q6" s="37"/>
      <c r="R6" s="37"/>
      <c r="S6" s="37"/>
      <c r="T6" s="37"/>
      <c r="U6" s="37"/>
      <c r="V6" s="38">
        <v>2</v>
      </c>
    </row>
    <row r="7" spans="1:23" hidden="1" x14ac:dyDescent="0.3">
      <c r="A7" s="36" t="s">
        <v>68</v>
      </c>
      <c r="B7" s="37"/>
      <c r="C7" s="37"/>
      <c r="D7" s="37"/>
      <c r="E7" s="37"/>
      <c r="F7" s="37"/>
      <c r="G7" s="37"/>
      <c r="H7" s="37"/>
      <c r="I7" s="37"/>
      <c r="J7" s="37"/>
      <c r="K7" s="37">
        <v>4</v>
      </c>
      <c r="L7" s="37"/>
      <c r="M7" s="37"/>
      <c r="N7" s="37">
        <v>4</v>
      </c>
      <c r="O7" s="37"/>
      <c r="P7" s="37"/>
      <c r="Q7" s="37"/>
      <c r="R7" s="37"/>
      <c r="S7" s="37"/>
      <c r="T7" s="37"/>
      <c r="U7" s="37"/>
      <c r="V7" s="38">
        <v>8</v>
      </c>
    </row>
    <row r="8" spans="1:23" hidden="1" x14ac:dyDescent="0.3">
      <c r="A8" s="36" t="s">
        <v>69</v>
      </c>
      <c r="B8" s="37"/>
      <c r="C8" s="37"/>
      <c r="D8" s="37"/>
      <c r="E8" s="37"/>
      <c r="F8" s="37"/>
      <c r="G8" s="37"/>
      <c r="H8" s="37"/>
      <c r="I8" s="37"/>
      <c r="J8" s="37"/>
      <c r="K8" s="37">
        <v>5</v>
      </c>
      <c r="L8" s="37"/>
      <c r="M8" s="37"/>
      <c r="N8" s="37">
        <v>5</v>
      </c>
      <c r="O8" s="37"/>
      <c r="P8" s="37"/>
      <c r="Q8" s="37"/>
      <c r="R8" s="37"/>
      <c r="S8" s="37"/>
      <c r="T8" s="37"/>
      <c r="U8" s="37"/>
      <c r="V8" s="38">
        <v>10</v>
      </c>
    </row>
    <row r="9" spans="1:23" hidden="1" x14ac:dyDescent="0.3">
      <c r="A9" s="36" t="s">
        <v>70</v>
      </c>
      <c r="B9" s="37"/>
      <c r="C9" s="37"/>
      <c r="D9" s="37"/>
      <c r="E9" s="37"/>
      <c r="F9" s="37"/>
      <c r="G9" s="37"/>
      <c r="H9" s="37"/>
      <c r="I9" s="37"/>
      <c r="J9" s="37"/>
      <c r="K9" s="37">
        <v>24</v>
      </c>
      <c r="L9" s="37"/>
      <c r="M9" s="37"/>
      <c r="N9" s="37">
        <v>28</v>
      </c>
      <c r="O9" s="37"/>
      <c r="P9" s="37"/>
      <c r="Q9" s="37"/>
      <c r="R9" s="37"/>
      <c r="S9" s="37"/>
      <c r="T9" s="37"/>
      <c r="U9" s="37"/>
      <c r="V9" s="38">
        <v>52</v>
      </c>
    </row>
    <row r="10" spans="1:23" hidden="1" x14ac:dyDescent="0.3">
      <c r="A10" s="36" t="s">
        <v>71</v>
      </c>
      <c r="B10" s="37"/>
      <c r="C10" s="37"/>
      <c r="D10" s="37"/>
      <c r="E10" s="37"/>
      <c r="F10" s="37"/>
      <c r="G10" s="37"/>
      <c r="H10" s="37"/>
      <c r="I10" s="37"/>
      <c r="J10" s="37"/>
      <c r="K10" s="37">
        <v>6</v>
      </c>
      <c r="L10" s="37"/>
      <c r="M10" s="37"/>
      <c r="N10" s="37">
        <v>6</v>
      </c>
      <c r="O10" s="37"/>
      <c r="P10" s="37"/>
      <c r="Q10" s="37"/>
      <c r="R10" s="37"/>
      <c r="S10" s="37"/>
      <c r="T10" s="37"/>
      <c r="U10" s="37"/>
      <c r="V10" s="38">
        <v>12</v>
      </c>
    </row>
    <row r="11" spans="1:23" hidden="1" x14ac:dyDescent="0.3">
      <c r="A11" s="36" t="s">
        <v>72</v>
      </c>
      <c r="B11" s="37"/>
      <c r="C11" s="37"/>
      <c r="D11" s="37"/>
      <c r="E11" s="37"/>
      <c r="F11" s="37"/>
      <c r="G11" s="37"/>
      <c r="H11" s="37"/>
      <c r="I11" s="37"/>
      <c r="J11" s="37"/>
      <c r="K11" s="37">
        <v>5</v>
      </c>
      <c r="L11" s="37"/>
      <c r="M11" s="37"/>
      <c r="N11" s="37">
        <v>5</v>
      </c>
      <c r="O11" s="37"/>
      <c r="P11" s="37"/>
      <c r="Q11" s="37"/>
      <c r="R11" s="37"/>
      <c r="S11" s="37"/>
      <c r="T11" s="37"/>
      <c r="U11" s="37"/>
      <c r="V11" s="38">
        <v>10</v>
      </c>
    </row>
    <row r="12" spans="1:23" hidden="1" x14ac:dyDescent="0.3">
      <c r="A12" s="36" t="s">
        <v>73</v>
      </c>
      <c r="B12" s="37"/>
      <c r="C12" s="37"/>
      <c r="D12" s="37"/>
      <c r="E12" s="37"/>
      <c r="F12" s="37"/>
      <c r="G12" s="37"/>
      <c r="H12" s="37"/>
      <c r="I12" s="37"/>
      <c r="J12" s="37"/>
      <c r="K12" s="37">
        <v>6</v>
      </c>
      <c r="L12" s="37"/>
      <c r="M12" s="37"/>
      <c r="N12" s="37">
        <v>6</v>
      </c>
      <c r="O12" s="37"/>
      <c r="P12" s="37"/>
      <c r="Q12" s="37"/>
      <c r="R12" s="37"/>
      <c r="S12" s="37"/>
      <c r="T12" s="37"/>
      <c r="U12" s="37"/>
      <c r="V12" s="38">
        <v>12</v>
      </c>
    </row>
    <row r="13" spans="1:23" hidden="1" x14ac:dyDescent="0.3">
      <c r="A13" s="36" t="s">
        <v>74</v>
      </c>
      <c r="B13" s="37"/>
      <c r="C13" s="37"/>
      <c r="D13" s="37"/>
      <c r="E13" s="37"/>
      <c r="F13" s="37"/>
      <c r="G13" s="37"/>
      <c r="H13" s="37"/>
      <c r="I13" s="37"/>
      <c r="J13" s="37"/>
      <c r="K13" s="37">
        <v>28</v>
      </c>
      <c r="L13" s="37"/>
      <c r="M13" s="37"/>
      <c r="N13" s="37">
        <v>27</v>
      </c>
      <c r="O13" s="37"/>
      <c r="P13" s="37"/>
      <c r="Q13" s="37"/>
      <c r="R13" s="37"/>
      <c r="S13" s="37"/>
      <c r="T13" s="37"/>
      <c r="U13" s="37"/>
      <c r="V13" s="38">
        <v>55</v>
      </c>
    </row>
    <row r="14" spans="1:23" hidden="1" x14ac:dyDescent="0.3">
      <c r="A14" s="36" t="s">
        <v>75</v>
      </c>
      <c r="B14" s="37"/>
      <c r="C14" s="37"/>
      <c r="D14" s="37"/>
      <c r="E14" s="37"/>
      <c r="F14" s="37"/>
      <c r="G14" s="37"/>
      <c r="H14" s="37"/>
      <c r="I14" s="37"/>
      <c r="J14" s="37"/>
      <c r="K14" s="37">
        <v>3</v>
      </c>
      <c r="L14" s="37"/>
      <c r="M14" s="37"/>
      <c r="N14" s="37">
        <v>3</v>
      </c>
      <c r="O14" s="37"/>
      <c r="P14" s="37"/>
      <c r="Q14" s="37"/>
      <c r="R14" s="37"/>
      <c r="S14" s="37"/>
      <c r="T14" s="37"/>
      <c r="U14" s="37"/>
      <c r="V14" s="38">
        <v>6</v>
      </c>
    </row>
    <row r="15" spans="1:23" hidden="1" x14ac:dyDescent="0.3">
      <c r="A15" s="36" t="s">
        <v>76</v>
      </c>
      <c r="B15" s="37">
        <v>1</v>
      </c>
      <c r="C15" s="37">
        <v>1</v>
      </c>
      <c r="D15" s="37"/>
      <c r="E15" s="37"/>
      <c r="F15" s="37"/>
      <c r="G15" s="37"/>
      <c r="H15" s="37"/>
      <c r="I15" s="37"/>
      <c r="J15" s="37"/>
      <c r="K15" s="37">
        <v>9</v>
      </c>
      <c r="L15" s="37"/>
      <c r="M15" s="37"/>
      <c r="N15" s="37">
        <v>9</v>
      </c>
      <c r="O15" s="37"/>
      <c r="P15" s="37"/>
      <c r="Q15" s="37"/>
      <c r="R15" s="37"/>
      <c r="S15" s="37"/>
      <c r="T15" s="37"/>
      <c r="U15" s="37"/>
      <c r="V15" s="38">
        <v>19</v>
      </c>
    </row>
    <row r="16" spans="1:23" hidden="1" x14ac:dyDescent="0.3">
      <c r="A16" s="36" t="s">
        <v>77</v>
      </c>
      <c r="B16" s="37"/>
      <c r="C16" s="37"/>
      <c r="D16" s="37"/>
      <c r="E16" s="37"/>
      <c r="F16" s="37"/>
      <c r="G16" s="37"/>
      <c r="H16" s="37"/>
      <c r="I16" s="37"/>
      <c r="J16" s="37"/>
      <c r="K16" s="37">
        <v>4</v>
      </c>
      <c r="L16" s="37"/>
      <c r="M16" s="37"/>
      <c r="N16" s="37">
        <v>4</v>
      </c>
      <c r="O16" s="37"/>
      <c r="P16" s="37"/>
      <c r="Q16" s="37"/>
      <c r="R16" s="37"/>
      <c r="S16" s="37"/>
      <c r="T16" s="37"/>
      <c r="U16" s="37"/>
      <c r="V16" s="38">
        <v>8</v>
      </c>
    </row>
    <row r="17" spans="1:22" hidden="1" x14ac:dyDescent="0.3">
      <c r="A17" s="36" t="s">
        <v>78</v>
      </c>
      <c r="B17" s="37"/>
      <c r="C17" s="37"/>
      <c r="D17" s="37"/>
      <c r="E17" s="37"/>
      <c r="F17" s="37"/>
      <c r="G17" s="37"/>
      <c r="H17" s="37"/>
      <c r="I17" s="37"/>
      <c r="J17" s="37"/>
      <c r="K17" s="37">
        <v>3</v>
      </c>
      <c r="L17" s="37"/>
      <c r="M17" s="37"/>
      <c r="N17" s="37">
        <v>7</v>
      </c>
      <c r="O17" s="37"/>
      <c r="P17" s="37"/>
      <c r="Q17" s="37"/>
      <c r="R17" s="37"/>
      <c r="S17" s="37"/>
      <c r="T17" s="37"/>
      <c r="U17" s="37"/>
      <c r="V17" s="38">
        <v>10</v>
      </c>
    </row>
    <row r="18" spans="1:22" hidden="1" x14ac:dyDescent="0.3">
      <c r="A18" s="36" t="s">
        <v>79</v>
      </c>
      <c r="B18" s="37"/>
      <c r="C18" s="37"/>
      <c r="D18" s="37"/>
      <c r="E18" s="37"/>
      <c r="F18" s="37"/>
      <c r="G18" s="37"/>
      <c r="H18" s="37"/>
      <c r="I18" s="37"/>
      <c r="J18" s="37"/>
      <c r="K18" s="37">
        <v>7</v>
      </c>
      <c r="L18" s="37"/>
      <c r="M18" s="37"/>
      <c r="N18" s="37">
        <v>7</v>
      </c>
      <c r="O18" s="37"/>
      <c r="P18" s="37"/>
      <c r="Q18" s="37"/>
      <c r="R18" s="37"/>
      <c r="S18" s="37"/>
      <c r="T18" s="37"/>
      <c r="U18" s="37"/>
      <c r="V18" s="38">
        <v>14</v>
      </c>
    </row>
    <row r="19" spans="1:22" hidden="1" x14ac:dyDescent="0.3">
      <c r="A19" s="36" t="s">
        <v>80</v>
      </c>
      <c r="B19" s="37"/>
      <c r="C19" s="37"/>
      <c r="D19" s="37"/>
      <c r="E19" s="37"/>
      <c r="F19" s="37"/>
      <c r="G19" s="37"/>
      <c r="H19" s="37"/>
      <c r="I19" s="37"/>
      <c r="J19" s="37"/>
      <c r="K19" s="37">
        <v>6</v>
      </c>
      <c r="L19" s="37"/>
      <c r="M19" s="37"/>
      <c r="N19" s="37">
        <v>7</v>
      </c>
      <c r="O19" s="37"/>
      <c r="P19" s="37"/>
      <c r="Q19" s="37"/>
      <c r="R19" s="37"/>
      <c r="S19" s="37"/>
      <c r="T19" s="37"/>
      <c r="U19" s="37"/>
      <c r="V19" s="38">
        <v>13</v>
      </c>
    </row>
    <row r="20" spans="1:22" hidden="1" x14ac:dyDescent="0.3">
      <c r="A20" s="36" t="s">
        <v>81</v>
      </c>
      <c r="B20" s="37"/>
      <c r="C20" s="37"/>
      <c r="D20" s="37"/>
      <c r="E20" s="37"/>
      <c r="F20" s="37"/>
      <c r="G20" s="37"/>
      <c r="H20" s="37"/>
      <c r="I20" s="37"/>
      <c r="J20" s="37"/>
      <c r="K20" s="37">
        <v>9</v>
      </c>
      <c r="L20" s="37"/>
      <c r="M20" s="37"/>
      <c r="N20" s="37">
        <v>8</v>
      </c>
      <c r="O20" s="37"/>
      <c r="P20" s="37"/>
      <c r="Q20" s="37"/>
      <c r="R20" s="37"/>
      <c r="S20" s="37"/>
      <c r="T20" s="37"/>
      <c r="U20" s="37"/>
      <c r="V20" s="38">
        <v>17</v>
      </c>
    </row>
    <row r="21" spans="1:22" hidden="1" x14ac:dyDescent="0.3">
      <c r="A21" s="36" t="s">
        <v>82</v>
      </c>
      <c r="B21" s="37"/>
      <c r="C21" s="37"/>
      <c r="D21" s="37"/>
      <c r="E21" s="37"/>
      <c r="F21" s="37"/>
      <c r="G21" s="37"/>
      <c r="H21" s="37"/>
      <c r="I21" s="37"/>
      <c r="J21" s="37"/>
      <c r="K21" s="37">
        <v>1</v>
      </c>
      <c r="L21" s="37"/>
      <c r="M21" s="37"/>
      <c r="N21" s="37">
        <v>3</v>
      </c>
      <c r="O21" s="37"/>
      <c r="P21" s="37"/>
      <c r="Q21" s="37"/>
      <c r="R21" s="37"/>
      <c r="S21" s="37"/>
      <c r="T21" s="37"/>
      <c r="U21" s="37"/>
      <c r="V21" s="38">
        <v>4</v>
      </c>
    </row>
    <row r="22" spans="1:22" hidden="1" x14ac:dyDescent="0.3">
      <c r="A22" s="36" t="s">
        <v>83</v>
      </c>
      <c r="B22" s="37"/>
      <c r="C22" s="37"/>
      <c r="D22" s="37"/>
      <c r="E22" s="37"/>
      <c r="F22" s="37"/>
      <c r="G22" s="37"/>
      <c r="H22" s="37"/>
      <c r="I22" s="37"/>
      <c r="J22" s="37"/>
      <c r="K22" s="37">
        <v>8</v>
      </c>
      <c r="L22" s="37"/>
      <c r="M22" s="37"/>
      <c r="N22" s="37">
        <v>9</v>
      </c>
      <c r="O22" s="37"/>
      <c r="P22" s="37"/>
      <c r="Q22" s="37"/>
      <c r="R22" s="37"/>
      <c r="S22" s="37"/>
      <c r="T22" s="37"/>
      <c r="U22" s="37"/>
      <c r="V22" s="38">
        <v>17</v>
      </c>
    </row>
    <row r="23" spans="1:22" hidden="1" x14ac:dyDescent="0.3">
      <c r="A23" s="36" t="s">
        <v>84</v>
      </c>
      <c r="B23" s="37"/>
      <c r="C23" s="37"/>
      <c r="D23" s="37"/>
      <c r="E23" s="37"/>
      <c r="F23" s="37"/>
      <c r="G23" s="37"/>
      <c r="H23" s="37"/>
      <c r="I23" s="37"/>
      <c r="J23" s="37"/>
      <c r="K23" s="37">
        <v>24</v>
      </c>
      <c r="L23" s="37"/>
      <c r="M23" s="37"/>
      <c r="N23" s="37">
        <v>25</v>
      </c>
      <c r="O23" s="37"/>
      <c r="P23" s="37"/>
      <c r="Q23" s="37"/>
      <c r="R23" s="37"/>
      <c r="S23" s="37"/>
      <c r="T23" s="37"/>
      <c r="U23" s="37"/>
      <c r="V23" s="38">
        <v>49</v>
      </c>
    </row>
    <row r="24" spans="1:22" hidden="1" x14ac:dyDescent="0.3">
      <c r="A24" s="36" t="s">
        <v>85</v>
      </c>
      <c r="B24" s="37"/>
      <c r="C24" s="37"/>
      <c r="D24" s="37"/>
      <c r="E24" s="37"/>
      <c r="F24" s="37"/>
      <c r="G24" s="37"/>
      <c r="H24" s="37"/>
      <c r="I24" s="37"/>
      <c r="J24" s="37"/>
      <c r="K24" s="37">
        <v>10</v>
      </c>
      <c r="L24" s="37"/>
      <c r="M24" s="37"/>
      <c r="N24" s="37">
        <v>10</v>
      </c>
      <c r="O24" s="37"/>
      <c r="P24" s="37"/>
      <c r="Q24" s="37"/>
      <c r="R24" s="37"/>
      <c r="S24" s="37"/>
      <c r="T24" s="37"/>
      <c r="U24" s="37"/>
      <c r="V24" s="38">
        <v>20</v>
      </c>
    </row>
    <row r="25" spans="1:22" hidden="1" x14ac:dyDescent="0.3">
      <c r="A25" s="36" t="s">
        <v>86</v>
      </c>
      <c r="B25" s="37"/>
      <c r="C25" s="37"/>
      <c r="D25" s="37"/>
      <c r="E25" s="37"/>
      <c r="F25" s="37"/>
      <c r="G25" s="37"/>
      <c r="H25" s="37"/>
      <c r="I25" s="37"/>
      <c r="J25" s="37"/>
      <c r="K25" s="37">
        <v>5</v>
      </c>
      <c r="L25" s="37"/>
      <c r="M25" s="37"/>
      <c r="N25" s="37">
        <v>5</v>
      </c>
      <c r="O25" s="37"/>
      <c r="P25" s="37"/>
      <c r="Q25" s="37"/>
      <c r="R25" s="37"/>
      <c r="S25" s="37"/>
      <c r="T25" s="37"/>
      <c r="U25" s="37"/>
      <c r="V25" s="38">
        <v>10</v>
      </c>
    </row>
    <row r="26" spans="1:22" hidden="1" x14ac:dyDescent="0.3">
      <c r="A26" s="36" t="s">
        <v>87</v>
      </c>
      <c r="B26" s="37"/>
      <c r="C26" s="37"/>
      <c r="D26" s="37"/>
      <c r="E26" s="37"/>
      <c r="F26" s="37"/>
      <c r="G26" s="37"/>
      <c r="H26" s="37"/>
      <c r="I26" s="37"/>
      <c r="J26" s="37"/>
      <c r="K26" s="37">
        <v>6</v>
      </c>
      <c r="L26" s="37"/>
      <c r="M26" s="37"/>
      <c r="N26" s="37">
        <v>6</v>
      </c>
      <c r="O26" s="37"/>
      <c r="P26" s="37"/>
      <c r="Q26" s="37"/>
      <c r="R26" s="37"/>
      <c r="S26" s="37"/>
      <c r="T26" s="37"/>
      <c r="U26" s="37"/>
      <c r="V26" s="38">
        <v>12</v>
      </c>
    </row>
    <row r="27" spans="1:22" hidden="1" x14ac:dyDescent="0.3">
      <c r="A27" s="36" t="s">
        <v>88</v>
      </c>
      <c r="B27" s="37"/>
      <c r="C27" s="37"/>
      <c r="D27" s="37"/>
      <c r="E27" s="37"/>
      <c r="F27" s="37"/>
      <c r="G27" s="37"/>
      <c r="H27" s="37"/>
      <c r="I27" s="37"/>
      <c r="J27" s="37"/>
      <c r="K27" s="37">
        <v>4</v>
      </c>
      <c r="L27" s="37"/>
      <c r="M27" s="37"/>
      <c r="N27" s="37">
        <v>4</v>
      </c>
      <c r="O27" s="37"/>
      <c r="P27" s="37"/>
      <c r="Q27" s="37"/>
      <c r="R27" s="37"/>
      <c r="S27" s="37"/>
      <c r="T27" s="37"/>
      <c r="U27" s="37"/>
      <c r="V27" s="38">
        <v>8</v>
      </c>
    </row>
    <row r="28" spans="1:22" hidden="1" x14ac:dyDescent="0.3">
      <c r="A28" s="36" t="s">
        <v>89</v>
      </c>
      <c r="B28" s="37"/>
      <c r="C28" s="37"/>
      <c r="D28" s="37"/>
      <c r="E28" s="37"/>
      <c r="F28" s="37"/>
      <c r="G28" s="37"/>
      <c r="H28" s="37"/>
      <c r="I28" s="37"/>
      <c r="J28" s="37"/>
      <c r="K28" s="37">
        <v>23</v>
      </c>
      <c r="L28" s="37"/>
      <c r="M28" s="37"/>
      <c r="N28" s="37">
        <v>29</v>
      </c>
      <c r="O28" s="37"/>
      <c r="P28" s="37"/>
      <c r="Q28" s="37"/>
      <c r="R28" s="37"/>
      <c r="S28" s="37"/>
      <c r="T28" s="37"/>
      <c r="U28" s="37"/>
      <c r="V28" s="38">
        <v>52</v>
      </c>
    </row>
    <row r="29" spans="1:22" hidden="1" x14ac:dyDescent="0.3">
      <c r="A29" s="36" t="s">
        <v>90</v>
      </c>
      <c r="B29" s="37"/>
      <c r="C29" s="37"/>
      <c r="D29" s="37"/>
      <c r="E29" s="37"/>
      <c r="F29" s="37"/>
      <c r="G29" s="37"/>
      <c r="H29" s="37"/>
      <c r="I29" s="37"/>
      <c r="J29" s="37"/>
      <c r="K29" s="37">
        <v>2</v>
      </c>
      <c r="L29" s="37"/>
      <c r="M29" s="37"/>
      <c r="N29" s="37">
        <v>2</v>
      </c>
      <c r="O29" s="37"/>
      <c r="P29" s="37"/>
      <c r="Q29" s="37"/>
      <c r="R29" s="37"/>
      <c r="S29" s="37"/>
      <c r="T29" s="37"/>
      <c r="U29" s="37"/>
      <c r="V29" s="38">
        <v>4</v>
      </c>
    </row>
    <row r="30" spans="1:22" hidden="1" x14ac:dyDescent="0.3">
      <c r="A30" s="36" t="s">
        <v>91</v>
      </c>
      <c r="B30" s="37"/>
      <c r="C30" s="37"/>
      <c r="D30" s="37"/>
      <c r="E30" s="37"/>
      <c r="F30" s="37"/>
      <c r="G30" s="37"/>
      <c r="H30" s="37"/>
      <c r="I30" s="37"/>
      <c r="J30" s="37"/>
      <c r="K30" s="37">
        <v>7</v>
      </c>
      <c r="L30" s="37"/>
      <c r="M30" s="37"/>
      <c r="N30" s="37">
        <v>8</v>
      </c>
      <c r="O30" s="37"/>
      <c r="P30" s="37"/>
      <c r="Q30" s="37"/>
      <c r="R30" s="37"/>
      <c r="S30" s="37"/>
      <c r="T30" s="37"/>
      <c r="U30" s="37"/>
      <c r="V30" s="38">
        <v>15</v>
      </c>
    </row>
    <row r="31" spans="1:22" hidden="1" x14ac:dyDescent="0.3">
      <c r="A31" s="36" t="s">
        <v>92</v>
      </c>
      <c r="B31" s="37"/>
      <c r="C31" s="37"/>
      <c r="D31" s="37"/>
      <c r="E31" s="37"/>
      <c r="F31" s="37"/>
      <c r="G31" s="37"/>
      <c r="H31" s="37"/>
      <c r="I31" s="37"/>
      <c r="J31" s="37"/>
      <c r="K31" s="37">
        <v>1</v>
      </c>
      <c r="L31" s="37"/>
      <c r="M31" s="37"/>
      <c r="N31" s="37">
        <v>6</v>
      </c>
      <c r="O31" s="37"/>
      <c r="P31" s="37"/>
      <c r="Q31" s="37"/>
      <c r="R31" s="37"/>
      <c r="S31" s="37"/>
      <c r="T31" s="37"/>
      <c r="U31" s="37"/>
      <c r="V31" s="38">
        <v>7</v>
      </c>
    </row>
    <row r="32" spans="1:22" hidden="1" x14ac:dyDescent="0.3">
      <c r="A32" s="36" t="s">
        <v>93</v>
      </c>
      <c r="B32" s="37"/>
      <c r="C32" s="37"/>
      <c r="D32" s="37"/>
      <c r="E32" s="37"/>
      <c r="F32" s="37"/>
      <c r="G32" s="37"/>
      <c r="H32" s="37"/>
      <c r="I32" s="37"/>
      <c r="J32" s="37"/>
      <c r="K32" s="37">
        <v>4</v>
      </c>
      <c r="L32" s="37"/>
      <c r="M32" s="37"/>
      <c r="N32" s="37">
        <v>4</v>
      </c>
      <c r="O32" s="37"/>
      <c r="P32" s="37"/>
      <c r="Q32" s="37"/>
      <c r="R32" s="37"/>
      <c r="S32" s="37"/>
      <c r="T32" s="37"/>
      <c r="U32" s="37"/>
      <c r="V32" s="38">
        <v>8</v>
      </c>
    </row>
    <row r="33" spans="1:22" hidden="1" x14ac:dyDescent="0.3">
      <c r="A33" s="36" t="s">
        <v>94</v>
      </c>
      <c r="B33" s="37"/>
      <c r="C33" s="37"/>
      <c r="D33" s="37"/>
      <c r="E33" s="37"/>
      <c r="F33" s="37"/>
      <c r="G33" s="37"/>
      <c r="H33" s="37"/>
      <c r="I33" s="37"/>
      <c r="J33" s="37"/>
      <c r="K33" s="37">
        <v>4</v>
      </c>
      <c r="L33" s="37"/>
      <c r="M33" s="37"/>
      <c r="N33" s="37">
        <v>4</v>
      </c>
      <c r="O33" s="37"/>
      <c r="P33" s="37"/>
      <c r="Q33" s="37"/>
      <c r="R33" s="37"/>
      <c r="S33" s="37"/>
      <c r="T33" s="37"/>
      <c r="U33" s="37"/>
      <c r="V33" s="38">
        <v>8</v>
      </c>
    </row>
    <row r="34" spans="1:22" hidden="1" x14ac:dyDescent="0.3">
      <c r="A34" s="36" t="s">
        <v>95</v>
      </c>
      <c r="B34" s="37"/>
      <c r="C34" s="37"/>
      <c r="D34" s="37"/>
      <c r="E34" s="37"/>
      <c r="F34" s="37"/>
      <c r="G34" s="37">
        <v>3</v>
      </c>
      <c r="H34" s="37"/>
      <c r="I34" s="37"/>
      <c r="J34" s="37"/>
      <c r="K34" s="37">
        <v>10</v>
      </c>
      <c r="L34" s="37"/>
      <c r="M34" s="37"/>
      <c r="N34" s="37">
        <v>8</v>
      </c>
      <c r="O34" s="37"/>
      <c r="P34" s="37"/>
      <c r="Q34" s="37"/>
      <c r="R34" s="37"/>
      <c r="S34" s="37"/>
      <c r="T34" s="37"/>
      <c r="U34" s="37"/>
      <c r="V34" s="38">
        <v>21</v>
      </c>
    </row>
    <row r="35" spans="1:22" hidden="1" x14ac:dyDescent="0.3">
      <c r="A35" s="36" t="s">
        <v>96</v>
      </c>
      <c r="B35" s="37"/>
      <c r="C35" s="37"/>
      <c r="D35" s="37"/>
      <c r="E35" s="37"/>
      <c r="F35" s="37"/>
      <c r="G35" s="37"/>
      <c r="H35" s="37"/>
      <c r="I35" s="37"/>
      <c r="J35" s="37"/>
      <c r="K35" s="37">
        <v>5</v>
      </c>
      <c r="L35" s="37"/>
      <c r="M35" s="37"/>
      <c r="N35" s="37">
        <v>5</v>
      </c>
      <c r="O35" s="37"/>
      <c r="P35" s="37"/>
      <c r="Q35" s="37"/>
      <c r="R35" s="37"/>
      <c r="S35" s="37"/>
      <c r="T35" s="37"/>
      <c r="U35" s="37"/>
      <c r="V35" s="38">
        <v>10</v>
      </c>
    </row>
    <row r="36" spans="1:22" hidden="1" x14ac:dyDescent="0.3">
      <c r="A36" s="36" t="s">
        <v>97</v>
      </c>
      <c r="B36" s="37"/>
      <c r="C36" s="37"/>
      <c r="D36" s="37"/>
      <c r="E36" s="37"/>
      <c r="F36" s="37"/>
      <c r="G36" s="37"/>
      <c r="H36" s="37"/>
      <c r="I36" s="37"/>
      <c r="J36" s="37"/>
      <c r="K36" s="37">
        <v>6</v>
      </c>
      <c r="L36" s="37"/>
      <c r="M36" s="37"/>
      <c r="N36" s="37">
        <v>6</v>
      </c>
      <c r="O36" s="37"/>
      <c r="P36" s="37"/>
      <c r="Q36" s="37"/>
      <c r="R36" s="37"/>
      <c r="S36" s="37"/>
      <c r="T36" s="37"/>
      <c r="U36" s="37"/>
      <c r="V36" s="38">
        <v>12</v>
      </c>
    </row>
    <row r="37" spans="1:22" hidden="1" x14ac:dyDescent="0.3">
      <c r="A37" s="36" t="s">
        <v>98</v>
      </c>
      <c r="B37" s="37"/>
      <c r="C37" s="37"/>
      <c r="D37" s="37"/>
      <c r="E37" s="37"/>
      <c r="F37" s="37"/>
      <c r="G37" s="37">
        <v>1</v>
      </c>
      <c r="H37" s="37">
        <v>1</v>
      </c>
      <c r="I37" s="37"/>
      <c r="J37" s="37"/>
      <c r="K37" s="37">
        <v>1</v>
      </c>
      <c r="L37" s="37"/>
      <c r="M37" s="37"/>
      <c r="N37" s="37"/>
      <c r="O37" s="37"/>
      <c r="P37" s="37"/>
      <c r="Q37" s="37">
        <v>1</v>
      </c>
      <c r="R37" s="37"/>
      <c r="S37" s="37"/>
      <c r="T37" s="37"/>
      <c r="U37" s="37"/>
      <c r="V37" s="38">
        <v>4</v>
      </c>
    </row>
    <row r="38" spans="1:22" hidden="1" x14ac:dyDescent="0.3">
      <c r="A38" s="36" t="s">
        <v>99</v>
      </c>
      <c r="B38" s="37"/>
      <c r="C38" s="37"/>
      <c r="D38" s="37"/>
      <c r="E38" s="37"/>
      <c r="F38" s="37"/>
      <c r="G38" s="37"/>
      <c r="H38" s="37"/>
      <c r="I38" s="37"/>
      <c r="J38" s="37"/>
      <c r="K38" s="37">
        <v>7</v>
      </c>
      <c r="L38" s="37"/>
      <c r="M38" s="37"/>
      <c r="N38" s="37">
        <v>8</v>
      </c>
      <c r="O38" s="37"/>
      <c r="P38" s="37"/>
      <c r="Q38" s="37"/>
      <c r="R38" s="37"/>
      <c r="S38" s="37"/>
      <c r="T38" s="37"/>
      <c r="U38" s="37"/>
      <c r="V38" s="38">
        <v>15</v>
      </c>
    </row>
    <row r="39" spans="1:22" hidden="1" x14ac:dyDescent="0.3">
      <c r="A39" s="36" t="s">
        <v>100</v>
      </c>
      <c r="B39" s="37"/>
      <c r="C39" s="37"/>
      <c r="D39" s="37"/>
      <c r="E39" s="37"/>
      <c r="F39" s="37"/>
      <c r="G39" s="37"/>
      <c r="H39" s="37"/>
      <c r="I39" s="37"/>
      <c r="J39" s="37"/>
      <c r="K39" s="37">
        <v>3</v>
      </c>
      <c r="L39" s="37"/>
      <c r="M39" s="37"/>
      <c r="N39" s="37">
        <v>3</v>
      </c>
      <c r="O39" s="37"/>
      <c r="P39" s="37"/>
      <c r="Q39" s="37"/>
      <c r="R39" s="37"/>
      <c r="S39" s="37"/>
      <c r="T39" s="37"/>
      <c r="U39" s="37"/>
      <c r="V39" s="38">
        <v>6</v>
      </c>
    </row>
    <row r="40" spans="1:22" hidden="1" x14ac:dyDescent="0.3">
      <c r="A40" s="36" t="s">
        <v>101</v>
      </c>
      <c r="B40" s="37"/>
      <c r="C40" s="37"/>
      <c r="D40" s="37"/>
      <c r="E40" s="37"/>
      <c r="F40" s="37"/>
      <c r="G40" s="37"/>
      <c r="H40" s="37"/>
      <c r="I40" s="37"/>
      <c r="J40" s="37"/>
      <c r="K40" s="37">
        <v>1</v>
      </c>
      <c r="L40" s="37"/>
      <c r="M40" s="37"/>
      <c r="N40" s="37">
        <v>2</v>
      </c>
      <c r="O40" s="37"/>
      <c r="P40" s="37"/>
      <c r="Q40" s="37"/>
      <c r="R40" s="37"/>
      <c r="S40" s="37"/>
      <c r="T40" s="37"/>
      <c r="U40" s="37"/>
      <c r="V40" s="38">
        <v>3</v>
      </c>
    </row>
    <row r="41" spans="1:22" hidden="1" x14ac:dyDescent="0.3">
      <c r="A41" s="36" t="s">
        <v>102</v>
      </c>
      <c r="B41" s="37"/>
      <c r="C41" s="37"/>
      <c r="D41" s="37"/>
      <c r="E41" s="37"/>
      <c r="F41" s="37"/>
      <c r="G41" s="37"/>
      <c r="H41" s="37"/>
      <c r="I41" s="37"/>
      <c r="J41" s="37"/>
      <c r="K41" s="37">
        <v>2</v>
      </c>
      <c r="L41" s="37"/>
      <c r="M41" s="37"/>
      <c r="N41" s="37">
        <v>3</v>
      </c>
      <c r="O41" s="37"/>
      <c r="P41" s="37"/>
      <c r="Q41" s="37"/>
      <c r="R41" s="37"/>
      <c r="S41" s="37"/>
      <c r="T41" s="37"/>
      <c r="U41" s="37"/>
      <c r="V41" s="38">
        <v>5</v>
      </c>
    </row>
    <row r="42" spans="1:22" hidden="1" x14ac:dyDescent="0.3">
      <c r="A42" s="36" t="s">
        <v>103</v>
      </c>
      <c r="B42" s="37"/>
      <c r="C42" s="37"/>
      <c r="D42" s="37"/>
      <c r="E42" s="37"/>
      <c r="F42" s="37"/>
      <c r="G42" s="37"/>
      <c r="H42" s="37"/>
      <c r="I42" s="37"/>
      <c r="J42" s="37"/>
      <c r="K42" s="37">
        <v>3</v>
      </c>
      <c r="L42" s="37"/>
      <c r="M42" s="37"/>
      <c r="N42" s="37">
        <v>5</v>
      </c>
      <c r="O42" s="37"/>
      <c r="P42" s="37"/>
      <c r="Q42" s="37"/>
      <c r="R42" s="37"/>
      <c r="S42" s="37"/>
      <c r="T42" s="37"/>
      <c r="U42" s="37"/>
      <c r="V42" s="38">
        <v>8</v>
      </c>
    </row>
    <row r="43" spans="1:22" hidden="1" x14ac:dyDescent="0.3">
      <c r="A43" s="36" t="s">
        <v>104</v>
      </c>
      <c r="B43" s="37"/>
      <c r="C43" s="37"/>
      <c r="D43" s="37"/>
      <c r="E43" s="37"/>
      <c r="F43" s="37"/>
      <c r="G43" s="37"/>
      <c r="H43" s="37"/>
      <c r="I43" s="37"/>
      <c r="J43" s="37"/>
      <c r="K43" s="37">
        <v>9</v>
      </c>
      <c r="L43" s="37"/>
      <c r="M43" s="37"/>
      <c r="N43" s="37">
        <v>8</v>
      </c>
      <c r="O43" s="37"/>
      <c r="P43" s="37"/>
      <c r="Q43" s="37"/>
      <c r="R43" s="37"/>
      <c r="S43" s="37"/>
      <c r="T43" s="37"/>
      <c r="U43" s="37"/>
      <c r="V43" s="38">
        <v>17</v>
      </c>
    </row>
    <row r="44" spans="1:22" hidden="1" x14ac:dyDescent="0.3">
      <c r="A44" s="36" t="s">
        <v>105</v>
      </c>
      <c r="B44" s="37"/>
      <c r="C44" s="37"/>
      <c r="D44" s="37"/>
      <c r="E44" s="37"/>
      <c r="F44" s="37"/>
      <c r="G44" s="37"/>
      <c r="H44" s="37"/>
      <c r="I44" s="37"/>
      <c r="J44" s="37"/>
      <c r="K44" s="37">
        <v>8</v>
      </c>
      <c r="L44" s="37"/>
      <c r="M44" s="37"/>
      <c r="N44" s="37">
        <v>6</v>
      </c>
      <c r="O44" s="37"/>
      <c r="P44" s="37"/>
      <c r="Q44" s="37"/>
      <c r="R44" s="37"/>
      <c r="S44" s="37"/>
      <c r="T44" s="37"/>
      <c r="U44" s="37"/>
      <c r="V44" s="38">
        <v>14</v>
      </c>
    </row>
    <row r="45" spans="1:22" hidden="1" x14ac:dyDescent="0.3">
      <c r="A45" s="36" t="s">
        <v>106</v>
      </c>
      <c r="B45" s="37"/>
      <c r="C45" s="37"/>
      <c r="D45" s="37"/>
      <c r="E45" s="37"/>
      <c r="F45" s="37"/>
      <c r="G45" s="37"/>
      <c r="H45" s="37"/>
      <c r="I45" s="37"/>
      <c r="J45" s="37"/>
      <c r="K45" s="37">
        <v>4</v>
      </c>
      <c r="L45" s="37"/>
      <c r="M45" s="37"/>
      <c r="N45" s="37">
        <v>4</v>
      </c>
      <c r="O45" s="37"/>
      <c r="P45" s="37"/>
      <c r="Q45" s="37"/>
      <c r="R45" s="37"/>
      <c r="S45" s="37"/>
      <c r="T45" s="37"/>
      <c r="U45" s="37"/>
      <c r="V45" s="38">
        <v>8</v>
      </c>
    </row>
    <row r="46" spans="1:22" hidden="1" x14ac:dyDescent="0.3">
      <c r="A46" s="36" t="s">
        <v>107</v>
      </c>
      <c r="B46" s="37"/>
      <c r="C46" s="37"/>
      <c r="D46" s="37"/>
      <c r="E46" s="37"/>
      <c r="F46" s="37"/>
      <c r="G46" s="37"/>
      <c r="H46" s="37"/>
      <c r="I46" s="37"/>
      <c r="J46" s="37"/>
      <c r="K46" s="37">
        <v>6</v>
      </c>
      <c r="L46" s="37"/>
      <c r="M46" s="37"/>
      <c r="N46" s="37">
        <v>7</v>
      </c>
      <c r="O46" s="37"/>
      <c r="P46" s="37"/>
      <c r="Q46" s="37"/>
      <c r="R46" s="37"/>
      <c r="S46" s="37"/>
      <c r="T46" s="37"/>
      <c r="U46" s="37">
        <v>1</v>
      </c>
      <c r="V46" s="38">
        <v>14</v>
      </c>
    </row>
    <row r="47" spans="1:22" hidden="1" x14ac:dyDescent="0.3">
      <c r="A47" s="36" t="s">
        <v>108</v>
      </c>
      <c r="B47" s="37"/>
      <c r="C47" s="37"/>
      <c r="D47" s="37"/>
      <c r="E47" s="37"/>
      <c r="F47" s="37"/>
      <c r="G47" s="37">
        <v>1</v>
      </c>
      <c r="H47" s="37"/>
      <c r="I47" s="37"/>
      <c r="J47" s="37"/>
      <c r="K47" s="37">
        <v>7</v>
      </c>
      <c r="L47" s="37"/>
      <c r="M47" s="37"/>
      <c r="N47" s="37">
        <v>7</v>
      </c>
      <c r="O47" s="37"/>
      <c r="P47" s="37"/>
      <c r="Q47" s="37"/>
      <c r="R47" s="37"/>
      <c r="S47" s="37"/>
      <c r="T47" s="37"/>
      <c r="U47" s="37"/>
      <c r="V47" s="38">
        <v>15</v>
      </c>
    </row>
    <row r="48" spans="1:22" hidden="1" x14ac:dyDescent="0.3">
      <c r="A48" s="36" t="s">
        <v>109</v>
      </c>
      <c r="B48" s="37"/>
      <c r="C48" s="37"/>
      <c r="D48" s="37"/>
      <c r="E48" s="37"/>
      <c r="F48" s="37"/>
      <c r="G48" s="37"/>
      <c r="H48" s="37"/>
      <c r="I48" s="37"/>
      <c r="J48" s="37"/>
      <c r="K48" s="37">
        <v>15</v>
      </c>
      <c r="L48" s="37"/>
      <c r="M48" s="37"/>
      <c r="N48" s="37">
        <v>18</v>
      </c>
      <c r="O48" s="37"/>
      <c r="P48" s="37"/>
      <c r="Q48" s="37"/>
      <c r="R48" s="37"/>
      <c r="S48" s="37"/>
      <c r="T48" s="37"/>
      <c r="U48" s="37"/>
      <c r="V48" s="38">
        <v>33</v>
      </c>
    </row>
    <row r="49" spans="1:22" hidden="1" x14ac:dyDescent="0.3">
      <c r="A49" s="36" t="s">
        <v>110</v>
      </c>
      <c r="B49" s="37"/>
      <c r="C49" s="37"/>
      <c r="D49" s="37"/>
      <c r="E49" s="37"/>
      <c r="F49" s="37"/>
      <c r="G49" s="37"/>
      <c r="H49" s="37"/>
      <c r="I49" s="37"/>
      <c r="J49" s="37"/>
      <c r="K49" s="37">
        <v>4</v>
      </c>
      <c r="L49" s="37"/>
      <c r="M49" s="37"/>
      <c r="N49" s="37">
        <v>4</v>
      </c>
      <c r="O49" s="37"/>
      <c r="P49" s="37"/>
      <c r="Q49" s="37"/>
      <c r="R49" s="37"/>
      <c r="S49" s="37"/>
      <c r="T49" s="37"/>
      <c r="U49" s="37"/>
      <c r="V49" s="38">
        <v>8</v>
      </c>
    </row>
    <row r="50" spans="1:22" hidden="1" x14ac:dyDescent="0.3">
      <c r="A50" s="36" t="s">
        <v>111</v>
      </c>
      <c r="B50" s="37"/>
      <c r="C50" s="37"/>
      <c r="D50" s="37"/>
      <c r="E50" s="37"/>
      <c r="F50" s="37"/>
      <c r="G50" s="37"/>
      <c r="H50" s="37"/>
      <c r="I50" s="37"/>
      <c r="J50" s="37"/>
      <c r="K50" s="37">
        <v>23</v>
      </c>
      <c r="L50" s="37"/>
      <c r="M50" s="37"/>
      <c r="N50" s="37">
        <v>26</v>
      </c>
      <c r="O50" s="37"/>
      <c r="P50" s="37"/>
      <c r="Q50" s="37"/>
      <c r="R50" s="37"/>
      <c r="S50" s="37"/>
      <c r="T50" s="37"/>
      <c r="U50" s="37"/>
      <c r="V50" s="38">
        <v>49</v>
      </c>
    </row>
    <row r="51" spans="1:22" hidden="1" x14ac:dyDescent="0.3">
      <c r="A51" s="36" t="s">
        <v>112</v>
      </c>
      <c r="B51" s="37"/>
      <c r="C51" s="37"/>
      <c r="D51" s="37"/>
      <c r="E51" s="37"/>
      <c r="F51" s="37"/>
      <c r="G51" s="37"/>
      <c r="H51" s="37"/>
      <c r="I51" s="37"/>
      <c r="J51" s="37"/>
      <c r="K51" s="37">
        <v>2</v>
      </c>
      <c r="L51" s="37"/>
      <c r="M51" s="37"/>
      <c r="N51" s="37">
        <v>6</v>
      </c>
      <c r="O51" s="37"/>
      <c r="P51" s="37"/>
      <c r="Q51" s="37"/>
      <c r="R51" s="37"/>
      <c r="S51" s="37"/>
      <c r="T51" s="37"/>
      <c r="U51" s="37"/>
      <c r="V51" s="38">
        <v>8</v>
      </c>
    </row>
    <row r="52" spans="1:22" hidden="1" x14ac:dyDescent="0.3">
      <c r="A52" s="36" t="s">
        <v>113</v>
      </c>
      <c r="B52" s="37"/>
      <c r="C52" s="37"/>
      <c r="D52" s="37"/>
      <c r="E52" s="37"/>
      <c r="F52" s="37"/>
      <c r="G52" s="37"/>
      <c r="H52" s="37"/>
      <c r="I52" s="37"/>
      <c r="J52" s="37"/>
      <c r="K52" s="37">
        <v>15</v>
      </c>
      <c r="L52" s="37"/>
      <c r="M52" s="37"/>
      <c r="N52" s="37">
        <v>26</v>
      </c>
      <c r="O52" s="37"/>
      <c r="P52" s="37"/>
      <c r="Q52" s="37"/>
      <c r="R52" s="37"/>
      <c r="S52" s="37"/>
      <c r="T52" s="37"/>
      <c r="U52" s="37"/>
      <c r="V52" s="38">
        <v>41</v>
      </c>
    </row>
    <row r="53" spans="1:22" hidden="1" x14ac:dyDescent="0.3">
      <c r="A53" s="36" t="s">
        <v>114</v>
      </c>
      <c r="B53" s="37"/>
      <c r="C53" s="37"/>
      <c r="D53" s="37"/>
      <c r="E53" s="37"/>
      <c r="F53" s="37"/>
      <c r="G53" s="37"/>
      <c r="H53" s="37"/>
      <c r="I53" s="37"/>
      <c r="J53" s="37"/>
      <c r="K53" s="37">
        <v>7</v>
      </c>
      <c r="L53" s="37"/>
      <c r="M53" s="37"/>
      <c r="N53" s="37">
        <v>7</v>
      </c>
      <c r="O53" s="37"/>
      <c r="P53" s="37"/>
      <c r="Q53" s="37"/>
      <c r="R53" s="37"/>
      <c r="S53" s="37"/>
      <c r="T53" s="37"/>
      <c r="U53" s="37"/>
      <c r="V53" s="38">
        <v>14</v>
      </c>
    </row>
    <row r="54" spans="1:22" hidden="1" x14ac:dyDescent="0.3">
      <c r="A54" s="36" t="s">
        <v>115</v>
      </c>
      <c r="B54" s="37"/>
      <c r="C54" s="37"/>
      <c r="D54" s="37"/>
      <c r="E54" s="37"/>
      <c r="F54" s="37"/>
      <c r="G54" s="37"/>
      <c r="H54" s="37"/>
      <c r="I54" s="37"/>
      <c r="J54" s="37"/>
      <c r="K54" s="37">
        <v>7</v>
      </c>
      <c r="L54" s="37"/>
      <c r="M54" s="37"/>
      <c r="N54" s="37">
        <v>7</v>
      </c>
      <c r="O54" s="37"/>
      <c r="P54" s="37"/>
      <c r="Q54" s="37"/>
      <c r="R54" s="37"/>
      <c r="S54" s="37"/>
      <c r="T54" s="37"/>
      <c r="U54" s="37"/>
      <c r="V54" s="38">
        <v>14</v>
      </c>
    </row>
    <row r="55" spans="1:22" hidden="1" x14ac:dyDescent="0.3">
      <c r="A55" s="36" t="s">
        <v>116</v>
      </c>
      <c r="B55" s="37"/>
      <c r="C55" s="37"/>
      <c r="D55" s="37"/>
      <c r="E55" s="37"/>
      <c r="F55" s="37"/>
      <c r="G55" s="37"/>
      <c r="H55" s="37"/>
      <c r="I55" s="37"/>
      <c r="J55" s="37"/>
      <c r="K55" s="37">
        <v>12</v>
      </c>
      <c r="L55" s="37"/>
      <c r="M55" s="37"/>
      <c r="N55" s="37">
        <v>13</v>
      </c>
      <c r="O55" s="37"/>
      <c r="P55" s="37"/>
      <c r="Q55" s="37"/>
      <c r="R55" s="37"/>
      <c r="S55" s="37"/>
      <c r="T55" s="37"/>
      <c r="U55" s="37"/>
      <c r="V55" s="38">
        <v>25</v>
      </c>
    </row>
    <row r="56" spans="1:22" hidden="1" x14ac:dyDescent="0.3">
      <c r="A56" s="36" t="s">
        <v>117</v>
      </c>
      <c r="B56" s="37"/>
      <c r="C56" s="37"/>
      <c r="D56" s="37"/>
      <c r="E56" s="37"/>
      <c r="F56" s="37"/>
      <c r="G56" s="37"/>
      <c r="H56" s="37"/>
      <c r="I56" s="37"/>
      <c r="J56" s="37"/>
      <c r="K56" s="37">
        <v>2</v>
      </c>
      <c r="L56" s="37"/>
      <c r="M56" s="37"/>
      <c r="N56" s="37">
        <v>3</v>
      </c>
      <c r="O56" s="37"/>
      <c r="P56" s="37"/>
      <c r="Q56" s="37"/>
      <c r="R56" s="37"/>
      <c r="S56" s="37"/>
      <c r="T56" s="37"/>
      <c r="U56" s="37"/>
      <c r="V56" s="38">
        <v>5</v>
      </c>
    </row>
    <row r="57" spans="1:22" hidden="1" x14ac:dyDescent="0.3">
      <c r="A57" s="36" t="s">
        <v>118</v>
      </c>
      <c r="B57" s="37"/>
      <c r="C57" s="37"/>
      <c r="D57" s="37"/>
      <c r="E57" s="37"/>
      <c r="F57" s="37"/>
      <c r="G57" s="37"/>
      <c r="H57" s="37"/>
      <c r="I57" s="37"/>
      <c r="J57" s="37"/>
      <c r="K57" s="37">
        <v>12</v>
      </c>
      <c r="L57" s="37"/>
      <c r="M57" s="37"/>
      <c r="N57" s="37">
        <v>14</v>
      </c>
      <c r="O57" s="37"/>
      <c r="P57" s="37"/>
      <c r="Q57" s="37"/>
      <c r="R57" s="37"/>
      <c r="S57" s="37"/>
      <c r="T57" s="37"/>
      <c r="U57" s="37"/>
      <c r="V57" s="38">
        <v>26</v>
      </c>
    </row>
    <row r="58" spans="1:22" hidden="1" x14ac:dyDescent="0.3">
      <c r="A58" s="36" t="s">
        <v>119</v>
      </c>
      <c r="B58" s="37"/>
      <c r="C58" s="37"/>
      <c r="D58" s="37"/>
      <c r="E58" s="37"/>
      <c r="F58" s="37"/>
      <c r="G58" s="37"/>
      <c r="H58" s="37"/>
      <c r="I58" s="37"/>
      <c r="J58" s="37"/>
      <c r="K58" s="37">
        <v>4</v>
      </c>
      <c r="L58" s="37"/>
      <c r="M58" s="37"/>
      <c r="N58" s="37">
        <v>4</v>
      </c>
      <c r="O58" s="37"/>
      <c r="P58" s="37"/>
      <c r="Q58" s="37"/>
      <c r="R58" s="37"/>
      <c r="S58" s="37"/>
      <c r="T58" s="37"/>
      <c r="U58" s="37"/>
      <c r="V58" s="38">
        <v>8</v>
      </c>
    </row>
    <row r="59" spans="1:22" hidden="1" x14ac:dyDescent="0.3">
      <c r="A59" s="36" t="s">
        <v>120</v>
      </c>
      <c r="B59" s="37"/>
      <c r="C59" s="37"/>
      <c r="D59" s="37"/>
      <c r="E59" s="37"/>
      <c r="F59" s="37"/>
      <c r="G59" s="37"/>
      <c r="H59" s="37"/>
      <c r="I59" s="37"/>
      <c r="J59" s="37"/>
      <c r="K59" s="37">
        <v>2</v>
      </c>
      <c r="L59" s="37"/>
      <c r="M59" s="37"/>
      <c r="N59" s="37">
        <v>3</v>
      </c>
      <c r="O59" s="37"/>
      <c r="P59" s="37"/>
      <c r="Q59" s="37"/>
      <c r="R59" s="37"/>
      <c r="S59" s="37"/>
      <c r="T59" s="37"/>
      <c r="U59" s="37"/>
      <c r="V59" s="38">
        <v>5</v>
      </c>
    </row>
    <row r="60" spans="1:22" hidden="1" x14ac:dyDescent="0.3">
      <c r="A60" s="36" t="s">
        <v>121</v>
      </c>
      <c r="B60" s="37"/>
      <c r="C60" s="37"/>
      <c r="D60" s="37">
        <v>1</v>
      </c>
      <c r="E60" s="37">
        <v>2</v>
      </c>
      <c r="F60" s="37">
        <v>4</v>
      </c>
      <c r="G60" s="37"/>
      <c r="H60" s="37"/>
      <c r="I60" s="37"/>
      <c r="J60" s="37"/>
      <c r="K60" s="37"/>
      <c r="L60" s="37"/>
      <c r="M60" s="37">
        <v>3</v>
      </c>
      <c r="N60" s="37"/>
      <c r="O60" s="37">
        <v>2</v>
      </c>
      <c r="P60" s="37"/>
      <c r="Q60" s="37"/>
      <c r="R60" s="37"/>
      <c r="S60" s="37"/>
      <c r="T60" s="37"/>
      <c r="U60" s="37"/>
      <c r="V60" s="38">
        <v>12</v>
      </c>
    </row>
    <row r="61" spans="1:22" hidden="1" x14ac:dyDescent="0.3">
      <c r="A61" s="36" t="s">
        <v>122</v>
      </c>
      <c r="B61" s="37"/>
      <c r="C61" s="37"/>
      <c r="D61" s="37"/>
      <c r="E61" s="37"/>
      <c r="F61" s="37"/>
      <c r="G61" s="37">
        <v>5</v>
      </c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8">
        <v>5</v>
      </c>
    </row>
    <row r="62" spans="1:22" hidden="1" x14ac:dyDescent="0.3">
      <c r="A62" s="36" t="s">
        <v>123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>
        <v>2</v>
      </c>
      <c r="T62" s="37"/>
      <c r="U62" s="37"/>
      <c r="V62" s="38">
        <v>2</v>
      </c>
    </row>
    <row r="63" spans="1:22" hidden="1" x14ac:dyDescent="0.3">
      <c r="A63" s="36" t="s">
        <v>124</v>
      </c>
      <c r="B63" s="37"/>
      <c r="C63" s="37"/>
      <c r="D63" s="37"/>
      <c r="E63" s="37"/>
      <c r="F63" s="37"/>
      <c r="G63" s="37">
        <v>3</v>
      </c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8">
        <v>3</v>
      </c>
    </row>
    <row r="64" spans="1:22" hidden="1" x14ac:dyDescent="0.3">
      <c r="A64" s="36" t="s">
        <v>125</v>
      </c>
      <c r="B64" s="37"/>
      <c r="C64" s="37"/>
      <c r="D64" s="37"/>
      <c r="E64" s="37"/>
      <c r="F64" s="37"/>
      <c r="G64" s="37"/>
      <c r="H64" s="37"/>
      <c r="I64" s="37"/>
      <c r="J64" s="37"/>
      <c r="K64" s="37">
        <v>3</v>
      </c>
      <c r="L64" s="37"/>
      <c r="M64" s="37"/>
      <c r="N64" s="37">
        <v>3</v>
      </c>
      <c r="O64" s="37"/>
      <c r="P64" s="37"/>
      <c r="Q64" s="37"/>
      <c r="R64" s="37"/>
      <c r="S64" s="37"/>
      <c r="T64" s="37"/>
      <c r="U64" s="37"/>
      <c r="V64" s="38">
        <v>6</v>
      </c>
    </row>
    <row r="65" spans="1:22" hidden="1" x14ac:dyDescent="0.3">
      <c r="A65" s="36" t="s">
        <v>126</v>
      </c>
      <c r="B65" s="37"/>
      <c r="C65" s="37"/>
      <c r="D65" s="37"/>
      <c r="E65" s="37"/>
      <c r="F65" s="37"/>
      <c r="G65" s="37"/>
      <c r="H65" s="37"/>
      <c r="I65" s="37"/>
      <c r="J65" s="37"/>
      <c r="K65" s="37">
        <v>2</v>
      </c>
      <c r="L65" s="37"/>
      <c r="M65" s="37"/>
      <c r="N65" s="37">
        <v>3</v>
      </c>
      <c r="O65" s="37"/>
      <c r="P65" s="37"/>
      <c r="Q65" s="37"/>
      <c r="R65" s="37"/>
      <c r="S65" s="37"/>
      <c r="T65" s="37"/>
      <c r="U65" s="37"/>
      <c r="V65" s="38">
        <v>5</v>
      </c>
    </row>
    <row r="66" spans="1:22" hidden="1" x14ac:dyDescent="0.3">
      <c r="A66" s="36" t="s">
        <v>127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>
        <v>1</v>
      </c>
      <c r="S66" s="37"/>
      <c r="T66" s="37">
        <v>1</v>
      </c>
      <c r="U66" s="37"/>
      <c r="V66" s="38">
        <v>2</v>
      </c>
    </row>
    <row r="67" spans="1:22" hidden="1" x14ac:dyDescent="0.3">
      <c r="A67" s="36" t="s">
        <v>128</v>
      </c>
      <c r="B67" s="37"/>
      <c r="C67" s="37"/>
      <c r="D67" s="37"/>
      <c r="E67" s="37"/>
      <c r="F67" s="37"/>
      <c r="G67" s="37"/>
      <c r="H67" s="37"/>
      <c r="I67" s="37"/>
      <c r="J67" s="37"/>
      <c r="K67" s="37">
        <v>7</v>
      </c>
      <c r="L67" s="37"/>
      <c r="M67" s="37"/>
      <c r="N67" s="37">
        <v>8</v>
      </c>
      <c r="O67" s="37"/>
      <c r="P67" s="37"/>
      <c r="Q67" s="37"/>
      <c r="R67" s="37"/>
      <c r="S67" s="37"/>
      <c r="T67" s="37"/>
      <c r="U67" s="37"/>
      <c r="V67" s="38">
        <v>15</v>
      </c>
    </row>
    <row r="68" spans="1:22" hidden="1" x14ac:dyDescent="0.3">
      <c r="A68" s="36" t="s">
        <v>129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>
        <v>1</v>
      </c>
      <c r="M68" s="37">
        <v>1</v>
      </c>
      <c r="N68" s="37"/>
      <c r="O68" s="37"/>
      <c r="P68" s="37"/>
      <c r="Q68" s="37"/>
      <c r="R68" s="37"/>
      <c r="S68" s="37"/>
      <c r="T68" s="37"/>
      <c r="U68" s="37"/>
      <c r="V68" s="38">
        <v>2</v>
      </c>
    </row>
    <row r="69" spans="1:22" hidden="1" x14ac:dyDescent="0.3">
      <c r="A69" s="36" t="s">
        <v>130</v>
      </c>
      <c r="B69" s="37"/>
      <c r="C69" s="37"/>
      <c r="D69" s="37"/>
      <c r="E69" s="37"/>
      <c r="F69" s="37"/>
      <c r="G69" s="37">
        <v>3</v>
      </c>
      <c r="H69" s="37"/>
      <c r="I69" s="37">
        <v>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8">
        <v>4</v>
      </c>
    </row>
    <row r="70" spans="1:22" hidden="1" x14ac:dyDescent="0.3">
      <c r="A70" s="36" t="s">
        <v>131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>
        <v>2</v>
      </c>
      <c r="M70" s="37">
        <v>2</v>
      </c>
      <c r="N70" s="37"/>
      <c r="O70" s="37"/>
      <c r="P70" s="37"/>
      <c r="Q70" s="37"/>
      <c r="R70" s="37"/>
      <c r="S70" s="37"/>
      <c r="T70" s="37"/>
      <c r="U70" s="37"/>
      <c r="V70" s="38">
        <v>4</v>
      </c>
    </row>
    <row r="71" spans="1:22" hidden="1" x14ac:dyDescent="0.3">
      <c r="A71" s="36" t="s">
        <v>132</v>
      </c>
      <c r="B71" s="37"/>
      <c r="C71" s="37"/>
      <c r="D71" s="37"/>
      <c r="E71" s="37"/>
      <c r="F71" s="37"/>
      <c r="G71" s="37"/>
      <c r="H71" s="37"/>
      <c r="I71" s="37"/>
      <c r="J71" s="37"/>
      <c r="K71" s="37">
        <v>6</v>
      </c>
      <c r="L71" s="37"/>
      <c r="M71" s="37"/>
      <c r="N71" s="37">
        <v>7</v>
      </c>
      <c r="O71" s="37"/>
      <c r="P71" s="37"/>
      <c r="Q71" s="37"/>
      <c r="R71" s="37"/>
      <c r="S71" s="37"/>
      <c r="T71" s="37"/>
      <c r="U71" s="37"/>
      <c r="V71" s="38">
        <v>13</v>
      </c>
    </row>
    <row r="72" spans="1:22" hidden="1" x14ac:dyDescent="0.3">
      <c r="A72" s="36" t="s">
        <v>133</v>
      </c>
      <c r="B72" s="37"/>
      <c r="C72" s="37"/>
      <c r="D72" s="37"/>
      <c r="E72" s="37"/>
      <c r="F72" s="37"/>
      <c r="G72" s="37"/>
      <c r="H72" s="37"/>
      <c r="I72" s="37"/>
      <c r="J72" s="37"/>
      <c r="K72" s="37">
        <v>6</v>
      </c>
      <c r="L72" s="37"/>
      <c r="M72" s="37"/>
      <c r="N72" s="37">
        <v>6</v>
      </c>
      <c r="O72" s="37"/>
      <c r="P72" s="37"/>
      <c r="Q72" s="37"/>
      <c r="R72" s="37"/>
      <c r="S72" s="37"/>
      <c r="T72" s="37"/>
      <c r="U72" s="37"/>
      <c r="V72" s="38">
        <v>12</v>
      </c>
    </row>
    <row r="73" spans="1:22" hidden="1" x14ac:dyDescent="0.3">
      <c r="A73" s="36" t="s">
        <v>134</v>
      </c>
      <c r="B73" s="37"/>
      <c r="C73" s="37"/>
      <c r="D73" s="37"/>
      <c r="E73" s="37"/>
      <c r="F73" s="37"/>
      <c r="G73" s="37"/>
      <c r="H73" s="37"/>
      <c r="I73" s="37"/>
      <c r="J73" s="37"/>
      <c r="K73" s="37">
        <v>4</v>
      </c>
      <c r="L73" s="37"/>
      <c r="M73" s="37"/>
      <c r="N73" s="37">
        <v>4</v>
      </c>
      <c r="O73" s="37"/>
      <c r="P73" s="37"/>
      <c r="Q73" s="37"/>
      <c r="R73" s="37"/>
      <c r="S73" s="37"/>
      <c r="T73" s="37"/>
      <c r="U73" s="37"/>
      <c r="V73" s="38">
        <v>8</v>
      </c>
    </row>
    <row r="74" spans="1:22" hidden="1" x14ac:dyDescent="0.3">
      <c r="A74" s="36" t="s">
        <v>135</v>
      </c>
      <c r="B74" s="37"/>
      <c r="C74" s="37"/>
      <c r="D74" s="37"/>
      <c r="E74" s="37"/>
      <c r="F74" s="37"/>
      <c r="G74" s="37"/>
      <c r="H74" s="37"/>
      <c r="I74" s="37"/>
      <c r="J74" s="37"/>
      <c r="K74" s="37">
        <v>2</v>
      </c>
      <c r="L74" s="37"/>
      <c r="M74" s="37"/>
      <c r="N74" s="37">
        <v>2</v>
      </c>
      <c r="O74" s="37"/>
      <c r="P74" s="37"/>
      <c r="Q74" s="37"/>
      <c r="R74" s="37"/>
      <c r="S74" s="37"/>
      <c r="T74" s="37"/>
      <c r="U74" s="37"/>
      <c r="V74" s="38">
        <v>4</v>
      </c>
    </row>
    <row r="75" spans="1:22" hidden="1" x14ac:dyDescent="0.3">
      <c r="A75" s="36" t="s">
        <v>136</v>
      </c>
      <c r="B75" s="37"/>
      <c r="C75" s="37"/>
      <c r="D75" s="37"/>
      <c r="E75" s="37"/>
      <c r="F75" s="37"/>
      <c r="G75" s="37"/>
      <c r="H75" s="37"/>
      <c r="I75" s="37"/>
      <c r="J75" s="37"/>
      <c r="K75" s="37">
        <v>1</v>
      </c>
      <c r="L75" s="37"/>
      <c r="M75" s="37"/>
      <c r="N75" s="37">
        <v>2</v>
      </c>
      <c r="O75" s="37"/>
      <c r="P75" s="37"/>
      <c r="Q75" s="37"/>
      <c r="R75" s="37"/>
      <c r="S75" s="37"/>
      <c r="T75" s="37"/>
      <c r="U75" s="37"/>
      <c r="V75" s="38">
        <v>3</v>
      </c>
    </row>
    <row r="76" spans="1:22" hidden="1" x14ac:dyDescent="0.3">
      <c r="A76" s="36" t="s">
        <v>137</v>
      </c>
      <c r="B76" s="37"/>
      <c r="C76" s="37"/>
      <c r="D76" s="37"/>
      <c r="E76" s="37"/>
      <c r="F76" s="37"/>
      <c r="G76" s="37"/>
      <c r="H76" s="37"/>
      <c r="I76" s="37"/>
      <c r="J76" s="37"/>
      <c r="K76" s="37">
        <v>4</v>
      </c>
      <c r="L76" s="37"/>
      <c r="M76" s="37"/>
      <c r="N76" s="37">
        <v>8</v>
      </c>
      <c r="O76" s="37"/>
      <c r="P76" s="37"/>
      <c r="Q76" s="37"/>
      <c r="R76" s="37"/>
      <c r="S76" s="37"/>
      <c r="T76" s="37"/>
      <c r="U76" s="37"/>
      <c r="V76" s="38">
        <v>12</v>
      </c>
    </row>
    <row r="77" spans="1:22" hidden="1" x14ac:dyDescent="0.3">
      <c r="A77" s="36" t="s">
        <v>138</v>
      </c>
      <c r="B77" s="37"/>
      <c r="C77" s="37"/>
      <c r="D77" s="37"/>
      <c r="E77" s="37"/>
      <c r="F77" s="37"/>
      <c r="G77" s="37"/>
      <c r="H77" s="37"/>
      <c r="I77" s="37"/>
      <c r="J77" s="37"/>
      <c r="K77" s="37">
        <v>3</v>
      </c>
      <c r="L77" s="37"/>
      <c r="M77" s="37"/>
      <c r="N77" s="37">
        <v>3</v>
      </c>
      <c r="O77" s="37"/>
      <c r="P77" s="37"/>
      <c r="Q77" s="37"/>
      <c r="R77" s="37"/>
      <c r="S77" s="37"/>
      <c r="T77" s="37"/>
      <c r="U77" s="37"/>
      <c r="V77" s="38">
        <v>6</v>
      </c>
    </row>
    <row r="78" spans="1:22" hidden="1" x14ac:dyDescent="0.3">
      <c r="A78" s="36" t="s">
        <v>139</v>
      </c>
      <c r="B78" s="37"/>
      <c r="C78" s="37"/>
      <c r="D78" s="37"/>
      <c r="E78" s="37"/>
      <c r="F78" s="37"/>
      <c r="G78" s="37"/>
      <c r="H78" s="37"/>
      <c r="I78" s="37"/>
      <c r="J78" s="37"/>
      <c r="K78" s="37">
        <v>4</v>
      </c>
      <c r="L78" s="37"/>
      <c r="M78" s="37"/>
      <c r="N78" s="37">
        <v>4</v>
      </c>
      <c r="O78" s="37"/>
      <c r="P78" s="37"/>
      <c r="Q78" s="37"/>
      <c r="R78" s="37"/>
      <c r="S78" s="37"/>
      <c r="T78" s="37"/>
      <c r="U78" s="37"/>
      <c r="V78" s="38">
        <v>8</v>
      </c>
    </row>
    <row r="79" spans="1:22" hidden="1" x14ac:dyDescent="0.3">
      <c r="A79" s="36" t="s">
        <v>140</v>
      </c>
      <c r="B79" s="37"/>
      <c r="C79" s="37"/>
      <c r="D79" s="37"/>
      <c r="E79" s="37"/>
      <c r="F79" s="37"/>
      <c r="G79" s="37"/>
      <c r="H79" s="37"/>
      <c r="I79" s="37"/>
      <c r="J79" s="37"/>
      <c r="K79" s="37">
        <v>7</v>
      </c>
      <c r="L79" s="37"/>
      <c r="M79" s="37"/>
      <c r="N79" s="37">
        <v>7</v>
      </c>
      <c r="O79" s="37"/>
      <c r="P79" s="37"/>
      <c r="Q79" s="37"/>
      <c r="R79" s="37"/>
      <c r="S79" s="37"/>
      <c r="T79" s="37"/>
      <c r="U79" s="37"/>
      <c r="V79" s="38">
        <v>14</v>
      </c>
    </row>
    <row r="80" spans="1:22" hidden="1" x14ac:dyDescent="0.3">
      <c r="A80" s="36" t="s">
        <v>141</v>
      </c>
      <c r="B80" s="37"/>
      <c r="C80" s="37"/>
      <c r="D80" s="37"/>
      <c r="E80" s="37"/>
      <c r="F80" s="37"/>
      <c r="G80" s="37"/>
      <c r="H80" s="37"/>
      <c r="I80" s="37"/>
      <c r="J80" s="37"/>
      <c r="K80" s="37">
        <v>4</v>
      </c>
      <c r="L80" s="37"/>
      <c r="M80" s="37"/>
      <c r="N80" s="37">
        <v>4</v>
      </c>
      <c r="O80" s="37"/>
      <c r="P80" s="37"/>
      <c r="Q80" s="37"/>
      <c r="R80" s="37"/>
      <c r="S80" s="37"/>
      <c r="T80" s="37"/>
      <c r="U80" s="37"/>
      <c r="V80" s="38">
        <v>8</v>
      </c>
    </row>
    <row r="81" spans="1:22" hidden="1" x14ac:dyDescent="0.3">
      <c r="A81" s="36" t="s">
        <v>142</v>
      </c>
      <c r="B81" s="37"/>
      <c r="C81" s="37"/>
      <c r="D81" s="37"/>
      <c r="E81" s="37"/>
      <c r="F81" s="37"/>
      <c r="G81" s="37"/>
      <c r="H81" s="37"/>
      <c r="I81" s="37"/>
      <c r="J81" s="37"/>
      <c r="K81" s="37">
        <v>29</v>
      </c>
      <c r="L81" s="37"/>
      <c r="M81" s="37"/>
      <c r="N81" s="37">
        <v>52</v>
      </c>
      <c r="O81" s="37"/>
      <c r="P81" s="37"/>
      <c r="Q81" s="37"/>
      <c r="R81" s="37"/>
      <c r="S81" s="37"/>
      <c r="T81" s="37"/>
      <c r="U81" s="37"/>
      <c r="V81" s="38">
        <v>81</v>
      </c>
    </row>
    <row r="82" spans="1:22" hidden="1" x14ac:dyDescent="0.3">
      <c r="A82" s="36" t="s">
        <v>143</v>
      </c>
      <c r="B82" s="37"/>
      <c r="C82" s="37"/>
      <c r="D82" s="37"/>
      <c r="E82" s="37"/>
      <c r="F82" s="37"/>
      <c r="G82" s="37"/>
      <c r="H82" s="37"/>
      <c r="I82" s="37"/>
      <c r="J82" s="37"/>
      <c r="K82" s="37">
        <v>10</v>
      </c>
      <c r="L82" s="37"/>
      <c r="M82" s="37"/>
      <c r="N82" s="37">
        <v>15</v>
      </c>
      <c r="O82" s="37"/>
      <c r="P82" s="37"/>
      <c r="Q82" s="37"/>
      <c r="R82" s="37"/>
      <c r="S82" s="37"/>
      <c r="T82" s="37"/>
      <c r="U82" s="37"/>
      <c r="V82" s="38">
        <v>25</v>
      </c>
    </row>
    <row r="83" spans="1:22" hidden="1" x14ac:dyDescent="0.3">
      <c r="A83" s="36" t="s">
        <v>144</v>
      </c>
      <c r="B83" s="37"/>
      <c r="C83" s="37"/>
      <c r="D83" s="37"/>
      <c r="E83" s="37"/>
      <c r="F83" s="37"/>
      <c r="G83" s="37"/>
      <c r="H83" s="37"/>
      <c r="I83" s="37"/>
      <c r="J83" s="37"/>
      <c r="K83" s="37">
        <v>3</v>
      </c>
      <c r="L83" s="37"/>
      <c r="M83" s="37"/>
      <c r="N83" s="37">
        <v>3</v>
      </c>
      <c r="O83" s="37"/>
      <c r="P83" s="37"/>
      <c r="Q83" s="37"/>
      <c r="R83" s="37"/>
      <c r="S83" s="37"/>
      <c r="T83" s="37"/>
      <c r="U83" s="37"/>
      <c r="V83" s="38">
        <v>6</v>
      </c>
    </row>
    <row r="84" spans="1:22" hidden="1" x14ac:dyDescent="0.3">
      <c r="A84" s="36" t="s">
        <v>145</v>
      </c>
      <c r="B84" s="37"/>
      <c r="C84" s="37"/>
      <c r="D84" s="37"/>
      <c r="E84" s="37"/>
      <c r="F84" s="37"/>
      <c r="G84" s="37"/>
      <c r="H84" s="37"/>
      <c r="I84" s="37"/>
      <c r="J84" s="37"/>
      <c r="K84" s="37">
        <v>8</v>
      </c>
      <c r="L84" s="37"/>
      <c r="M84" s="37"/>
      <c r="N84" s="37">
        <v>8</v>
      </c>
      <c r="O84" s="37"/>
      <c r="P84" s="37"/>
      <c r="Q84" s="37"/>
      <c r="R84" s="37"/>
      <c r="S84" s="37"/>
      <c r="T84" s="37"/>
      <c r="U84" s="37"/>
      <c r="V84" s="38">
        <v>16</v>
      </c>
    </row>
    <row r="85" spans="1:22" hidden="1" x14ac:dyDescent="0.3">
      <c r="A85" s="36" t="s">
        <v>146</v>
      </c>
      <c r="B85" s="37"/>
      <c r="C85" s="37"/>
      <c r="D85" s="37"/>
      <c r="E85" s="37"/>
      <c r="F85" s="37"/>
      <c r="G85" s="37"/>
      <c r="H85" s="37"/>
      <c r="I85" s="37"/>
      <c r="J85" s="37"/>
      <c r="K85" s="37">
        <v>1</v>
      </c>
      <c r="L85" s="37"/>
      <c r="M85" s="37"/>
      <c r="N85" s="37">
        <v>1</v>
      </c>
      <c r="O85" s="37"/>
      <c r="P85" s="37"/>
      <c r="Q85" s="37"/>
      <c r="R85" s="37"/>
      <c r="S85" s="37"/>
      <c r="T85" s="37"/>
      <c r="U85" s="37"/>
      <c r="V85" s="38">
        <v>2</v>
      </c>
    </row>
    <row r="86" spans="1:22" hidden="1" x14ac:dyDescent="0.3">
      <c r="A86" s="36" t="s">
        <v>147</v>
      </c>
      <c r="B86" s="37"/>
      <c r="C86" s="37"/>
      <c r="D86" s="37"/>
      <c r="E86" s="37"/>
      <c r="F86" s="37"/>
      <c r="G86" s="37"/>
      <c r="H86" s="37"/>
      <c r="I86" s="37"/>
      <c r="J86" s="37"/>
      <c r="K86" s="37">
        <v>6</v>
      </c>
      <c r="L86" s="37"/>
      <c r="M86" s="37"/>
      <c r="N86" s="37">
        <v>7</v>
      </c>
      <c r="O86" s="37"/>
      <c r="P86" s="37"/>
      <c r="Q86" s="37"/>
      <c r="R86" s="37"/>
      <c r="S86" s="37"/>
      <c r="T86" s="37"/>
      <c r="U86" s="37"/>
      <c r="V86" s="38">
        <v>13</v>
      </c>
    </row>
    <row r="87" spans="1:22" hidden="1" x14ac:dyDescent="0.3">
      <c r="A87" s="36" t="s">
        <v>148</v>
      </c>
      <c r="B87" s="37"/>
      <c r="C87" s="37"/>
      <c r="D87" s="37"/>
      <c r="E87" s="37"/>
      <c r="F87" s="37"/>
      <c r="G87" s="37"/>
      <c r="H87" s="37"/>
      <c r="I87" s="37"/>
      <c r="J87" s="37"/>
      <c r="K87" s="37">
        <v>8</v>
      </c>
      <c r="L87" s="37"/>
      <c r="M87" s="37"/>
      <c r="N87" s="37">
        <v>8</v>
      </c>
      <c r="O87" s="37"/>
      <c r="P87" s="37"/>
      <c r="Q87" s="37"/>
      <c r="R87" s="37"/>
      <c r="S87" s="37"/>
      <c r="T87" s="37"/>
      <c r="U87" s="37"/>
      <c r="V87" s="38">
        <v>16</v>
      </c>
    </row>
    <row r="88" spans="1:22" hidden="1" x14ac:dyDescent="0.3">
      <c r="A88" s="36" t="s">
        <v>149</v>
      </c>
      <c r="B88" s="37"/>
      <c r="C88" s="37"/>
      <c r="D88" s="37"/>
      <c r="E88" s="37"/>
      <c r="F88" s="37"/>
      <c r="G88" s="37"/>
      <c r="H88" s="37"/>
      <c r="I88" s="37"/>
      <c r="J88" s="37"/>
      <c r="K88" s="37">
        <v>14</v>
      </c>
      <c r="L88" s="37"/>
      <c r="M88" s="37"/>
      <c r="N88" s="37">
        <v>16</v>
      </c>
      <c r="O88" s="37"/>
      <c r="P88" s="37"/>
      <c r="Q88" s="37"/>
      <c r="R88" s="37"/>
      <c r="S88" s="37"/>
      <c r="T88" s="37"/>
      <c r="U88" s="37">
        <v>1</v>
      </c>
      <c r="V88" s="38">
        <v>31</v>
      </c>
    </row>
    <row r="89" spans="1:22" hidden="1" x14ac:dyDescent="0.3">
      <c r="A89" s="36" t="s">
        <v>150</v>
      </c>
      <c r="B89" s="37"/>
      <c r="C89" s="37"/>
      <c r="D89" s="37"/>
      <c r="E89" s="37"/>
      <c r="F89" s="37"/>
      <c r="G89" s="37">
        <v>4</v>
      </c>
      <c r="H89" s="37"/>
      <c r="I89" s="37"/>
      <c r="J89" s="37"/>
      <c r="K89" s="37">
        <v>5</v>
      </c>
      <c r="L89" s="37"/>
      <c r="M89" s="37"/>
      <c r="N89" s="37">
        <v>2</v>
      </c>
      <c r="O89" s="37"/>
      <c r="P89" s="37"/>
      <c r="Q89" s="37"/>
      <c r="R89" s="37"/>
      <c r="S89" s="37"/>
      <c r="T89" s="37"/>
      <c r="U89" s="37"/>
      <c r="V89" s="38">
        <v>11</v>
      </c>
    </row>
    <row r="90" spans="1:22" hidden="1" x14ac:dyDescent="0.3">
      <c r="A90" s="36" t="s">
        <v>151</v>
      </c>
      <c r="B90" s="37"/>
      <c r="C90" s="37"/>
      <c r="D90" s="37"/>
      <c r="E90" s="37"/>
      <c r="F90" s="37"/>
      <c r="G90" s="37"/>
      <c r="H90" s="37"/>
      <c r="I90" s="37"/>
      <c r="J90" s="37"/>
      <c r="K90" s="37">
        <v>4</v>
      </c>
      <c r="L90" s="37"/>
      <c r="M90" s="37"/>
      <c r="N90" s="37">
        <v>4</v>
      </c>
      <c r="O90" s="37"/>
      <c r="P90" s="37"/>
      <c r="Q90" s="37"/>
      <c r="R90" s="37"/>
      <c r="S90" s="37"/>
      <c r="T90" s="37"/>
      <c r="U90" s="37"/>
      <c r="V90" s="38">
        <v>8</v>
      </c>
    </row>
    <row r="91" spans="1:22" hidden="1" x14ac:dyDescent="0.3">
      <c r="A91" s="36" t="s">
        <v>152</v>
      </c>
      <c r="B91" s="37"/>
      <c r="C91" s="37"/>
      <c r="D91" s="37"/>
      <c r="E91" s="37"/>
      <c r="F91" s="37"/>
      <c r="G91" s="37"/>
      <c r="H91" s="37"/>
      <c r="I91" s="37"/>
      <c r="J91" s="37"/>
      <c r="K91" s="37">
        <v>2</v>
      </c>
      <c r="L91" s="37"/>
      <c r="M91" s="37"/>
      <c r="N91" s="37">
        <v>2</v>
      </c>
      <c r="O91" s="37"/>
      <c r="P91" s="37"/>
      <c r="Q91" s="37"/>
      <c r="R91" s="37"/>
      <c r="S91" s="37"/>
      <c r="T91" s="37"/>
      <c r="U91" s="37"/>
      <c r="V91" s="38">
        <v>4</v>
      </c>
    </row>
    <row r="92" spans="1:22" hidden="1" x14ac:dyDescent="0.3">
      <c r="A92" s="36" t="s">
        <v>153</v>
      </c>
      <c r="B92" s="37"/>
      <c r="C92" s="37"/>
      <c r="D92" s="37"/>
      <c r="E92" s="37"/>
      <c r="F92" s="37"/>
      <c r="G92" s="37"/>
      <c r="H92" s="37"/>
      <c r="I92" s="37"/>
      <c r="J92" s="37"/>
      <c r="K92" s="37">
        <v>14</v>
      </c>
      <c r="L92" s="37"/>
      <c r="M92" s="37"/>
      <c r="N92" s="37">
        <v>14</v>
      </c>
      <c r="O92" s="37"/>
      <c r="P92" s="37"/>
      <c r="Q92" s="37"/>
      <c r="R92" s="37"/>
      <c r="S92" s="37"/>
      <c r="T92" s="37"/>
      <c r="U92" s="37"/>
      <c r="V92" s="38">
        <v>28</v>
      </c>
    </row>
    <row r="93" spans="1:22" hidden="1" x14ac:dyDescent="0.3">
      <c r="A93" s="36" t="s">
        <v>154</v>
      </c>
      <c r="B93" s="37"/>
      <c r="C93" s="37"/>
      <c r="D93" s="37"/>
      <c r="E93" s="37"/>
      <c r="F93" s="37"/>
      <c r="G93" s="37"/>
      <c r="H93" s="37"/>
      <c r="I93" s="37"/>
      <c r="J93" s="37"/>
      <c r="K93" s="37">
        <v>4</v>
      </c>
      <c r="L93" s="37"/>
      <c r="M93" s="37"/>
      <c r="N93" s="37">
        <v>4</v>
      </c>
      <c r="O93" s="37"/>
      <c r="P93" s="37"/>
      <c r="Q93" s="37"/>
      <c r="R93" s="37"/>
      <c r="S93" s="37"/>
      <c r="T93" s="37"/>
      <c r="U93" s="37"/>
      <c r="V93" s="38">
        <v>8</v>
      </c>
    </row>
    <row r="94" spans="1:22" hidden="1" x14ac:dyDescent="0.3">
      <c r="A94" s="36" t="s">
        <v>155</v>
      </c>
      <c r="B94" s="37"/>
      <c r="C94" s="37"/>
      <c r="D94" s="37"/>
      <c r="E94" s="37"/>
      <c r="F94" s="37"/>
      <c r="G94" s="37"/>
      <c r="H94" s="37"/>
      <c r="I94" s="37"/>
      <c r="J94" s="37"/>
      <c r="K94" s="37">
        <v>27</v>
      </c>
      <c r="L94" s="37"/>
      <c r="M94" s="37"/>
      <c r="N94" s="37">
        <v>29</v>
      </c>
      <c r="O94" s="37"/>
      <c r="P94" s="37"/>
      <c r="Q94" s="37"/>
      <c r="R94" s="37"/>
      <c r="S94" s="37"/>
      <c r="T94" s="37"/>
      <c r="U94" s="37"/>
      <c r="V94" s="38">
        <v>56</v>
      </c>
    </row>
    <row r="95" spans="1:22" hidden="1" x14ac:dyDescent="0.3">
      <c r="A95" s="36" t="s">
        <v>156</v>
      </c>
      <c r="B95" s="37"/>
      <c r="C95" s="37"/>
      <c r="D95" s="37"/>
      <c r="E95" s="37"/>
      <c r="F95" s="37"/>
      <c r="G95" s="37">
        <v>3</v>
      </c>
      <c r="H95" s="37"/>
      <c r="I95" s="37"/>
      <c r="J95" s="37"/>
      <c r="K95" s="37">
        <v>6</v>
      </c>
      <c r="L95" s="37"/>
      <c r="M95" s="37"/>
      <c r="N95" s="37">
        <v>3</v>
      </c>
      <c r="O95" s="37"/>
      <c r="P95" s="37"/>
      <c r="Q95" s="37"/>
      <c r="R95" s="37"/>
      <c r="S95" s="37"/>
      <c r="T95" s="37"/>
      <c r="U95" s="37"/>
      <c r="V95" s="38">
        <v>12</v>
      </c>
    </row>
    <row r="96" spans="1:22" hidden="1" x14ac:dyDescent="0.3">
      <c r="A96" s="36" t="s">
        <v>157</v>
      </c>
      <c r="B96" s="37"/>
      <c r="C96" s="37"/>
      <c r="D96" s="37"/>
      <c r="E96" s="37"/>
      <c r="F96" s="37"/>
      <c r="G96" s="37"/>
      <c r="H96" s="37"/>
      <c r="I96" s="37"/>
      <c r="J96" s="37"/>
      <c r="K96" s="37">
        <v>4</v>
      </c>
      <c r="L96" s="37"/>
      <c r="M96" s="37"/>
      <c r="N96" s="37">
        <v>8</v>
      </c>
      <c r="O96" s="37"/>
      <c r="P96" s="37"/>
      <c r="Q96" s="37"/>
      <c r="R96" s="37"/>
      <c r="S96" s="37"/>
      <c r="T96" s="37"/>
      <c r="U96" s="37"/>
      <c r="V96" s="38">
        <v>12</v>
      </c>
    </row>
    <row r="97" spans="1:22" hidden="1" x14ac:dyDescent="0.3">
      <c r="A97" s="36" t="s">
        <v>158</v>
      </c>
      <c r="B97" s="37"/>
      <c r="C97" s="37"/>
      <c r="D97" s="37"/>
      <c r="E97" s="37"/>
      <c r="F97" s="37"/>
      <c r="G97" s="37"/>
      <c r="H97" s="37"/>
      <c r="I97" s="37"/>
      <c r="J97" s="37"/>
      <c r="K97" s="37">
        <v>2</v>
      </c>
      <c r="L97" s="37"/>
      <c r="M97" s="37"/>
      <c r="N97" s="37">
        <v>2</v>
      </c>
      <c r="O97" s="37"/>
      <c r="P97" s="37"/>
      <c r="Q97" s="37"/>
      <c r="R97" s="37"/>
      <c r="S97" s="37"/>
      <c r="T97" s="37"/>
      <c r="U97" s="37"/>
      <c r="V97" s="38">
        <v>4</v>
      </c>
    </row>
    <row r="98" spans="1:22" hidden="1" x14ac:dyDescent="0.3">
      <c r="A98" s="36" t="s">
        <v>159</v>
      </c>
      <c r="B98" s="37"/>
      <c r="C98" s="37"/>
      <c r="D98" s="37"/>
      <c r="E98" s="37"/>
      <c r="F98" s="37"/>
      <c r="G98" s="37"/>
      <c r="H98" s="37"/>
      <c r="I98" s="37"/>
      <c r="J98" s="37"/>
      <c r="K98" s="37">
        <v>5</v>
      </c>
      <c r="L98" s="37"/>
      <c r="M98" s="37"/>
      <c r="N98" s="37">
        <v>3</v>
      </c>
      <c r="O98" s="37"/>
      <c r="P98" s="37"/>
      <c r="Q98" s="37"/>
      <c r="R98" s="37"/>
      <c r="S98" s="37"/>
      <c r="T98" s="37"/>
      <c r="U98" s="37"/>
      <c r="V98" s="38">
        <v>8</v>
      </c>
    </row>
    <row r="99" spans="1:22" hidden="1" x14ac:dyDescent="0.3">
      <c r="A99" s="36" t="s">
        <v>160</v>
      </c>
      <c r="B99" s="37"/>
      <c r="C99" s="37"/>
      <c r="D99" s="37"/>
      <c r="E99" s="37"/>
      <c r="F99" s="37"/>
      <c r="G99" s="37"/>
      <c r="H99" s="37"/>
      <c r="I99" s="37"/>
      <c r="J99" s="37"/>
      <c r="K99" s="37">
        <v>2</v>
      </c>
      <c r="L99" s="37"/>
      <c r="M99" s="37"/>
      <c r="N99" s="37">
        <v>3</v>
      </c>
      <c r="O99" s="37"/>
      <c r="P99" s="37"/>
      <c r="Q99" s="37"/>
      <c r="R99" s="37"/>
      <c r="S99" s="37"/>
      <c r="T99" s="37"/>
      <c r="U99" s="37"/>
      <c r="V99" s="38">
        <v>5</v>
      </c>
    </row>
    <row r="100" spans="1:22" hidden="1" x14ac:dyDescent="0.3">
      <c r="A100" s="36" t="s">
        <v>161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>
        <v>2</v>
      </c>
      <c r="L100" s="37"/>
      <c r="M100" s="37"/>
      <c r="N100" s="37">
        <v>2</v>
      </c>
      <c r="O100" s="37"/>
      <c r="P100" s="37"/>
      <c r="Q100" s="37"/>
      <c r="R100" s="37"/>
      <c r="S100" s="37"/>
      <c r="T100" s="37"/>
      <c r="U100" s="37"/>
      <c r="V100" s="38">
        <v>4</v>
      </c>
    </row>
    <row r="101" spans="1:22" hidden="1" x14ac:dyDescent="0.3">
      <c r="A101" s="36" t="s">
        <v>162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>
        <v>1</v>
      </c>
      <c r="L101" s="37"/>
      <c r="M101" s="37"/>
      <c r="N101" s="37">
        <v>1</v>
      </c>
      <c r="O101" s="37"/>
      <c r="P101" s="37"/>
      <c r="Q101" s="37"/>
      <c r="R101" s="37"/>
      <c r="S101" s="37"/>
      <c r="T101" s="37"/>
      <c r="U101" s="37"/>
      <c r="V101" s="38">
        <v>2</v>
      </c>
    </row>
    <row r="102" spans="1:22" hidden="1" x14ac:dyDescent="0.3">
      <c r="A102" s="36" t="s">
        <v>163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>
        <v>2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8">
        <v>2</v>
      </c>
    </row>
    <row r="103" spans="1:22" hidden="1" x14ac:dyDescent="0.3">
      <c r="A103" s="36" t="s">
        <v>164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>
        <v>2</v>
      </c>
      <c r="N103" s="37"/>
      <c r="O103" s="37"/>
      <c r="P103" s="37"/>
      <c r="Q103" s="37"/>
      <c r="R103" s="37"/>
      <c r="S103" s="37"/>
      <c r="T103" s="37"/>
      <c r="U103" s="37"/>
      <c r="V103" s="38">
        <v>2</v>
      </c>
    </row>
    <row r="104" spans="1:22" hidden="1" x14ac:dyDescent="0.3">
      <c r="A104" s="36" t="s">
        <v>165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>
        <v>3</v>
      </c>
      <c r="N104" s="37"/>
      <c r="O104" s="37"/>
      <c r="P104" s="37"/>
      <c r="Q104" s="37"/>
      <c r="R104" s="37"/>
      <c r="S104" s="37"/>
      <c r="T104" s="37"/>
      <c r="U104" s="37"/>
      <c r="V104" s="38">
        <v>3</v>
      </c>
    </row>
    <row r="105" spans="1:22" hidden="1" x14ac:dyDescent="0.3">
      <c r="A105" s="36" t="s">
        <v>166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>
        <v>3</v>
      </c>
      <c r="L105" s="37"/>
      <c r="M105" s="37"/>
      <c r="N105" s="37">
        <v>3</v>
      </c>
      <c r="O105" s="37"/>
      <c r="P105" s="37"/>
      <c r="Q105" s="37"/>
      <c r="R105" s="37"/>
      <c r="S105" s="37"/>
      <c r="T105" s="37"/>
      <c r="U105" s="37"/>
      <c r="V105" s="38">
        <v>6</v>
      </c>
    </row>
    <row r="106" spans="1:22" hidden="1" x14ac:dyDescent="0.3">
      <c r="A106" s="36" t="s">
        <v>167</v>
      </c>
      <c r="B106" s="37"/>
      <c r="C106" s="37"/>
      <c r="D106" s="37"/>
      <c r="E106" s="37"/>
      <c r="F106" s="37">
        <v>1</v>
      </c>
      <c r="G106" s="37"/>
      <c r="H106" s="37"/>
      <c r="I106" s="37"/>
      <c r="J106" s="37"/>
      <c r="K106" s="37"/>
      <c r="L106" s="37"/>
      <c r="M106" s="37"/>
      <c r="N106" s="37"/>
      <c r="O106" s="37"/>
      <c r="P106" s="37">
        <v>1</v>
      </c>
      <c r="Q106" s="37"/>
      <c r="R106" s="37"/>
      <c r="S106" s="37"/>
      <c r="T106" s="37"/>
      <c r="U106" s="37"/>
      <c r="V106" s="38">
        <v>2</v>
      </c>
    </row>
    <row r="107" spans="1:22" hidden="1" x14ac:dyDescent="0.3">
      <c r="A107" s="36" t="s">
        <v>168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>
        <v>1</v>
      </c>
      <c r="Q107" s="37"/>
      <c r="R107" s="37"/>
      <c r="S107" s="37"/>
      <c r="T107" s="37"/>
      <c r="U107" s="37"/>
      <c r="V107" s="38">
        <v>1</v>
      </c>
    </row>
    <row r="108" spans="1:22" hidden="1" x14ac:dyDescent="0.3">
      <c r="A108" s="36" t="s">
        <v>169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>
        <v>6</v>
      </c>
      <c r="L108" s="37"/>
      <c r="M108" s="37"/>
      <c r="N108" s="37">
        <v>6</v>
      </c>
      <c r="O108" s="37"/>
      <c r="P108" s="37"/>
      <c r="Q108" s="37"/>
      <c r="R108" s="37"/>
      <c r="S108" s="37"/>
      <c r="T108" s="37"/>
      <c r="U108" s="37"/>
      <c r="V108" s="38">
        <v>12</v>
      </c>
    </row>
    <row r="109" spans="1:22" hidden="1" x14ac:dyDescent="0.3">
      <c r="A109" s="36" t="s">
        <v>170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>
        <v>3</v>
      </c>
      <c r="L109" s="41"/>
      <c r="M109" s="41"/>
      <c r="N109" s="41">
        <v>3</v>
      </c>
      <c r="O109" s="41"/>
      <c r="P109" s="41"/>
      <c r="Q109" s="41"/>
      <c r="R109" s="41"/>
      <c r="S109" s="41"/>
      <c r="T109" s="41"/>
      <c r="U109" s="41"/>
      <c r="V109" s="42">
        <v>6</v>
      </c>
    </row>
    <row r="110" spans="1:22" x14ac:dyDescent="0.3">
      <c r="A110" s="43" t="s">
        <v>25</v>
      </c>
      <c r="B110" s="44">
        <v>1</v>
      </c>
      <c r="C110" s="44">
        <v>1</v>
      </c>
      <c r="D110" s="44">
        <v>1</v>
      </c>
      <c r="E110" s="44">
        <v>2</v>
      </c>
      <c r="F110" s="44">
        <v>5</v>
      </c>
      <c r="G110" s="44">
        <v>23</v>
      </c>
      <c r="H110" s="44">
        <v>1</v>
      </c>
      <c r="I110" s="44">
        <v>1</v>
      </c>
      <c r="J110" s="44">
        <v>2</v>
      </c>
      <c r="K110" s="44">
        <v>626</v>
      </c>
      <c r="L110" s="44">
        <v>3</v>
      </c>
      <c r="M110" s="44">
        <v>12</v>
      </c>
      <c r="N110" s="44">
        <v>716</v>
      </c>
      <c r="O110" s="44">
        <v>2</v>
      </c>
      <c r="P110" s="44">
        <v>2</v>
      </c>
      <c r="Q110" s="44">
        <v>1</v>
      </c>
      <c r="R110" s="44">
        <v>1</v>
      </c>
      <c r="S110" s="44">
        <v>2</v>
      </c>
      <c r="T110" s="44">
        <v>1</v>
      </c>
      <c r="U110" s="44">
        <v>2</v>
      </c>
      <c r="V110" s="44">
        <v>1404</v>
      </c>
    </row>
    <row r="111" spans="1:22" x14ac:dyDescent="0.3">
      <c r="A111" s="45" t="s">
        <v>31</v>
      </c>
      <c r="B111" s="86">
        <v>0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46">
        <v>0</v>
      </c>
    </row>
    <row r="112" spans="1:22" x14ac:dyDescent="0.3">
      <c r="A112" s="45" t="s">
        <v>185</v>
      </c>
      <c r="B112" s="46">
        <f>B110*B111</f>
        <v>0</v>
      </c>
      <c r="C112" s="46">
        <f>C110*C111</f>
        <v>0</v>
      </c>
      <c r="D112" s="46">
        <f t="shared" ref="D112:U112" si="0">D110*D111</f>
        <v>0</v>
      </c>
      <c r="E112" s="46">
        <f t="shared" si="0"/>
        <v>0</v>
      </c>
      <c r="F112" s="46">
        <f t="shared" si="0"/>
        <v>0</v>
      </c>
      <c r="G112" s="46">
        <f t="shared" si="0"/>
        <v>0</v>
      </c>
      <c r="H112" s="46">
        <f t="shared" si="0"/>
        <v>0</v>
      </c>
      <c r="I112" s="46">
        <f t="shared" si="0"/>
        <v>0</v>
      </c>
      <c r="J112" s="46">
        <f t="shared" si="0"/>
        <v>0</v>
      </c>
      <c r="K112" s="46">
        <f t="shared" si="0"/>
        <v>0</v>
      </c>
      <c r="L112" s="46">
        <f t="shared" si="0"/>
        <v>0</v>
      </c>
      <c r="M112" s="46">
        <f t="shared" si="0"/>
        <v>0</v>
      </c>
      <c r="N112" s="46">
        <f t="shared" si="0"/>
        <v>0</v>
      </c>
      <c r="O112" s="46">
        <f t="shared" si="0"/>
        <v>0</v>
      </c>
      <c r="P112" s="46">
        <f t="shared" si="0"/>
        <v>0</v>
      </c>
      <c r="Q112" s="46">
        <f t="shared" si="0"/>
        <v>0</v>
      </c>
      <c r="R112" s="46">
        <f t="shared" si="0"/>
        <v>0</v>
      </c>
      <c r="S112" s="46">
        <f t="shared" si="0"/>
        <v>0</v>
      </c>
      <c r="T112" s="46">
        <f t="shared" si="0"/>
        <v>0</v>
      </c>
      <c r="U112" s="46">
        <f t="shared" si="0"/>
        <v>0</v>
      </c>
      <c r="V112" s="47">
        <f>SUM(B112:U112)</f>
        <v>0</v>
      </c>
    </row>
    <row r="114" spans="1:17" x14ac:dyDescent="0.3">
      <c r="A114" t="s">
        <v>182</v>
      </c>
    </row>
    <row r="115" spans="1:17" ht="15" thickBot="1" x14ac:dyDescent="0.35"/>
    <row r="116" spans="1:17" x14ac:dyDescent="0.3">
      <c r="A116" s="71" t="s">
        <v>193</v>
      </c>
      <c r="B116" s="72"/>
      <c r="C116" s="72"/>
      <c r="D116" s="72"/>
      <c r="E116" s="72"/>
      <c r="F116" s="64" t="s">
        <v>195</v>
      </c>
      <c r="G116" s="65" t="s">
        <v>196</v>
      </c>
      <c r="H116" s="66" t="s">
        <v>32</v>
      </c>
      <c r="Q116" t="s">
        <v>229</v>
      </c>
    </row>
    <row r="117" spans="1:17" x14ac:dyDescent="0.3">
      <c r="A117" s="73" t="s">
        <v>197</v>
      </c>
      <c r="B117" s="74"/>
      <c r="C117" s="74"/>
      <c r="D117" s="74"/>
      <c r="E117" s="75"/>
      <c r="F117" s="67">
        <v>40208</v>
      </c>
      <c r="G117" s="87">
        <v>0</v>
      </c>
      <c r="H117" s="10">
        <f t="shared" ref="H117:H130" si="1">F117*G117</f>
        <v>0</v>
      </c>
      <c r="P117" t="s">
        <v>230</v>
      </c>
    </row>
    <row r="118" spans="1:17" x14ac:dyDescent="0.3">
      <c r="A118" s="60" t="s">
        <v>198</v>
      </c>
      <c r="B118" s="76"/>
      <c r="C118" s="76"/>
      <c r="D118" s="76"/>
      <c r="E118" s="77"/>
      <c r="F118" s="67">
        <v>17128</v>
      </c>
      <c r="G118" s="87">
        <v>0</v>
      </c>
      <c r="H118" s="10">
        <f t="shared" si="1"/>
        <v>0</v>
      </c>
    </row>
    <row r="119" spans="1:17" x14ac:dyDescent="0.3">
      <c r="A119" s="60" t="s">
        <v>199</v>
      </c>
      <c r="B119" s="76"/>
      <c r="C119" s="76"/>
      <c r="D119" s="76"/>
      <c r="E119" s="77"/>
      <c r="F119" s="67">
        <v>3636</v>
      </c>
      <c r="G119" s="87">
        <v>0</v>
      </c>
      <c r="H119" s="10">
        <f t="shared" si="1"/>
        <v>0</v>
      </c>
    </row>
    <row r="120" spans="1:17" x14ac:dyDescent="0.3">
      <c r="A120" s="60" t="s">
        <v>186</v>
      </c>
      <c r="B120" s="76"/>
      <c r="C120" s="76"/>
      <c r="D120" s="76"/>
      <c r="E120" s="77"/>
      <c r="F120" s="67">
        <v>3392</v>
      </c>
      <c r="G120" s="87">
        <v>0</v>
      </c>
      <c r="H120" s="10">
        <f t="shared" si="1"/>
        <v>0</v>
      </c>
    </row>
    <row r="121" spans="1:17" x14ac:dyDescent="0.3">
      <c r="A121" s="60" t="s">
        <v>200</v>
      </c>
      <c r="B121" s="76"/>
      <c r="C121" s="76"/>
      <c r="D121" s="76"/>
      <c r="E121" s="77"/>
      <c r="F121" s="67">
        <v>1134</v>
      </c>
      <c r="G121" s="87">
        <v>0</v>
      </c>
      <c r="H121" s="10">
        <f t="shared" si="1"/>
        <v>0</v>
      </c>
    </row>
    <row r="122" spans="1:17" x14ac:dyDescent="0.3">
      <c r="A122" s="60" t="s">
        <v>187</v>
      </c>
      <c r="B122" s="76"/>
      <c r="C122" s="76"/>
      <c r="D122" s="76"/>
      <c r="E122" s="77"/>
      <c r="F122" s="67">
        <v>764</v>
      </c>
      <c r="G122" s="87">
        <v>0</v>
      </c>
      <c r="H122" s="10">
        <f t="shared" si="1"/>
        <v>0</v>
      </c>
    </row>
    <row r="123" spans="1:17" x14ac:dyDescent="0.3">
      <c r="A123" s="60" t="s">
        <v>188</v>
      </c>
      <c r="B123" s="76"/>
      <c r="C123" s="76"/>
      <c r="D123" s="76"/>
      <c r="E123" s="77"/>
      <c r="F123" s="67">
        <v>580</v>
      </c>
      <c r="G123" s="87">
        <v>0</v>
      </c>
      <c r="H123" s="10">
        <f t="shared" si="1"/>
        <v>0</v>
      </c>
    </row>
    <row r="124" spans="1:17" x14ac:dyDescent="0.3">
      <c r="A124" s="60" t="s">
        <v>189</v>
      </c>
      <c r="B124" s="76"/>
      <c r="C124" s="76"/>
      <c r="D124" s="76"/>
      <c r="E124" s="77"/>
      <c r="F124" s="67">
        <v>396</v>
      </c>
      <c r="G124" s="87">
        <v>0</v>
      </c>
      <c r="H124" s="10">
        <f t="shared" si="1"/>
        <v>0</v>
      </c>
    </row>
    <row r="125" spans="1:17" x14ac:dyDescent="0.3">
      <c r="A125" s="60" t="s">
        <v>190</v>
      </c>
      <c r="B125" s="76"/>
      <c r="C125" s="76"/>
      <c r="D125" s="76"/>
      <c r="E125" s="77"/>
      <c r="F125" s="67">
        <v>340</v>
      </c>
      <c r="G125" s="87">
        <v>0</v>
      </c>
      <c r="H125" s="10">
        <f t="shared" si="1"/>
        <v>0</v>
      </c>
    </row>
    <row r="126" spans="1:17" x14ac:dyDescent="0.3">
      <c r="A126" s="60" t="s">
        <v>201</v>
      </c>
      <c r="B126" s="76"/>
      <c r="C126" s="76"/>
      <c r="D126" s="76"/>
      <c r="E126" s="77"/>
      <c r="F126" s="67">
        <v>262</v>
      </c>
      <c r="G126" s="87">
        <v>0</v>
      </c>
      <c r="H126" s="10">
        <f t="shared" si="1"/>
        <v>0</v>
      </c>
    </row>
    <row r="127" spans="1:17" x14ac:dyDescent="0.3">
      <c r="A127" s="60" t="s">
        <v>191</v>
      </c>
      <c r="B127" s="76"/>
      <c r="C127" s="76"/>
      <c r="D127" s="76"/>
      <c r="E127" s="77"/>
      <c r="F127" s="67">
        <v>226</v>
      </c>
      <c r="G127" s="87">
        <v>0</v>
      </c>
      <c r="H127" s="10">
        <f t="shared" si="1"/>
        <v>0</v>
      </c>
    </row>
    <row r="128" spans="1:17" x14ac:dyDescent="0.3">
      <c r="A128" s="60" t="s">
        <v>192</v>
      </c>
      <c r="B128" s="76"/>
      <c r="C128" s="76"/>
      <c r="D128" s="76"/>
      <c r="E128" s="77"/>
      <c r="F128" s="67">
        <v>138</v>
      </c>
      <c r="G128" s="87">
        <v>0</v>
      </c>
      <c r="H128" s="10">
        <f t="shared" si="1"/>
        <v>0</v>
      </c>
    </row>
    <row r="129" spans="1:8" x14ac:dyDescent="0.3">
      <c r="A129" s="60" t="s">
        <v>194</v>
      </c>
      <c r="B129" s="76"/>
      <c r="C129" s="76"/>
      <c r="D129" s="76"/>
      <c r="E129" s="77"/>
      <c r="F129" s="67">
        <v>104</v>
      </c>
      <c r="G129" s="87">
        <v>0</v>
      </c>
      <c r="H129" s="10">
        <f t="shared" si="1"/>
        <v>0</v>
      </c>
    </row>
    <row r="130" spans="1:8" ht="15" thickBot="1" x14ac:dyDescent="0.35">
      <c r="A130" s="60" t="s">
        <v>202</v>
      </c>
      <c r="B130" s="76"/>
      <c r="C130" s="76"/>
      <c r="D130" s="76"/>
      <c r="E130" s="77"/>
      <c r="F130" s="67">
        <v>34</v>
      </c>
      <c r="G130" s="87">
        <v>1</v>
      </c>
      <c r="H130" s="82">
        <f t="shared" si="1"/>
        <v>34</v>
      </c>
    </row>
    <row r="131" spans="1:8" ht="15" thickBot="1" x14ac:dyDescent="0.35">
      <c r="A131" s="78" t="s">
        <v>209</v>
      </c>
      <c r="B131" s="79"/>
      <c r="C131" s="79"/>
      <c r="D131" s="79"/>
      <c r="E131" s="80"/>
      <c r="F131" s="67">
        <v>68308</v>
      </c>
      <c r="G131" s="81"/>
      <c r="H131" s="83">
        <f>SUM(H117:H130)</f>
        <v>34</v>
      </c>
    </row>
    <row r="132" spans="1:8" x14ac:dyDescent="0.3">
      <c r="F132" s="70"/>
      <c r="G132" s="62"/>
      <c r="H132" s="63"/>
    </row>
    <row r="133" spans="1:8" x14ac:dyDescent="0.3">
      <c r="A133" s="68" t="s">
        <v>206</v>
      </c>
      <c r="B133" s="69"/>
      <c r="C133" s="69"/>
      <c r="H133" s="62"/>
    </row>
    <row r="134" spans="1:8" x14ac:dyDescent="0.3">
      <c r="A134" t="s">
        <v>224</v>
      </c>
    </row>
    <row r="135" spans="1:8" x14ac:dyDescent="0.3">
      <c r="A135" t="s">
        <v>205</v>
      </c>
    </row>
  </sheetData>
  <sheetProtection algorithmName="SHA-512" hashValue="BF+npxsLaiW2fu5tyHPTkPPGdBf1B9rGWCJPgHdZUREbSckoev3Hg0N0PMDvX7yHxUn2vdCePCUDdchJL6NIuA==" saltValue="ZIfrhzmGc+RoYgM7qa7Ekg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KCA </vt:lpstr>
      <vt:lpstr>2 DIS-route kilo's &amp; Emballage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Hoenderdos</dc:creator>
  <cp:lastModifiedBy>Jaap Jan van Ingen | Wasteview</cp:lastModifiedBy>
  <cp:lastPrinted>2025-01-16T16:52:53Z</cp:lastPrinted>
  <dcterms:created xsi:type="dcterms:W3CDTF">2024-07-09T07:31:54Z</dcterms:created>
  <dcterms:modified xsi:type="dcterms:W3CDTF">2025-02-26T11:52:48Z</dcterms:modified>
</cp:coreProperties>
</file>