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4\"/>
    </mc:Choice>
  </mc:AlternateContent>
  <xr:revisionPtr revIDLastSave="0" documentId="13_ncr:1_{20EA92DD-AD58-47A4-9DC7-91485854B44C}" xr6:coauthVersionLast="47" xr6:coauthVersionMax="47" xr10:uidLastSave="{00000000-0000-0000-0000-000000000000}"/>
  <bookViews>
    <workbookView xWindow="390" yWindow="390" windowWidth="15390" windowHeight="15585" xr2:uid="{00000000-000D-0000-FFFF-FFFF00000000}"/>
  </bookViews>
  <sheets>
    <sheet name="specificatie" sheetId="1" r:id="rId1"/>
  </sheets>
  <definedNames>
    <definedName name="_xlnm.Print_Area" localSheetId="0">specificatie!$A$1:$P$138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37" i="1" l="1"/>
  <c r="P134" i="1"/>
  <c r="P133" i="1"/>
  <c r="P132" i="1"/>
  <c r="O135" i="1"/>
  <c r="P135" i="1" l="1"/>
  <c r="O73" i="1"/>
  <c r="O72" i="1"/>
  <c r="O116" i="1" l="1"/>
  <c r="P110" i="1"/>
  <c r="P49" i="1"/>
  <c r="O48" i="1"/>
  <c r="P48" i="1" s="1"/>
  <c r="O46" i="1"/>
  <c r="O47" i="1"/>
  <c r="O9" i="1"/>
  <c r="P9" i="1" s="1"/>
  <c r="P128" i="1"/>
  <c r="P10" i="1"/>
  <c r="M128" i="1"/>
  <c r="O129" i="1" s="1"/>
  <c r="M116" i="1"/>
  <c r="M96" i="1"/>
  <c r="M95" i="1"/>
  <c r="M90" i="1"/>
  <c r="M88" i="1"/>
  <c r="M87" i="1"/>
  <c r="M86" i="1"/>
  <c r="M85" i="1"/>
  <c r="M84" i="1"/>
  <c r="M83" i="1"/>
  <c r="M82" i="1"/>
  <c r="M81" i="1"/>
  <c r="M80" i="1"/>
  <c r="M79" i="1"/>
  <c r="M75" i="1"/>
  <c r="M74" i="1"/>
  <c r="M73" i="1"/>
  <c r="M72" i="1"/>
  <c r="M71" i="1"/>
  <c r="M70" i="1"/>
  <c r="M69" i="1"/>
  <c r="M68" i="1"/>
  <c r="M51" i="1"/>
  <c r="M47" i="1"/>
  <c r="M46" i="1"/>
  <c r="H88" i="1"/>
  <c r="I88" i="1" s="1"/>
  <c r="J88" i="1" s="1"/>
  <c r="L88" i="1" s="1"/>
  <c r="P88" i="1" s="1"/>
  <c r="M76" i="1" l="1"/>
  <c r="M65" i="1"/>
  <c r="O76" i="1"/>
  <c r="M97" i="1"/>
  <c r="O125" i="1"/>
  <c r="O65" i="1"/>
  <c r="M129" i="1"/>
  <c r="O97" i="1"/>
  <c r="M125" i="1"/>
  <c r="H46" i="1"/>
  <c r="I46" i="1" s="1"/>
  <c r="J46" i="1" s="1"/>
  <c r="L46" i="1" s="1"/>
  <c r="P46" i="1" l="1"/>
  <c r="K89" i="1"/>
  <c r="M89" i="1" s="1"/>
  <c r="O91" i="1" l="1"/>
  <c r="M91" i="1"/>
  <c r="K65" i="1"/>
  <c r="K76" i="1"/>
  <c r="K125" i="1"/>
  <c r="H81" i="1"/>
  <c r="I81" i="1" s="1"/>
  <c r="J81" i="1" s="1"/>
  <c r="L81" i="1" s="1"/>
  <c r="P81" i="1" s="1"/>
  <c r="H29" i="1"/>
  <c r="I29" i="1" s="1"/>
  <c r="J29" i="1" s="1"/>
  <c r="L29" i="1" s="1"/>
  <c r="P29" i="1" s="1"/>
  <c r="H34" i="1"/>
  <c r="I34" i="1" s="1"/>
  <c r="J34" i="1" s="1"/>
  <c r="L34" i="1" s="1"/>
  <c r="P34" i="1" s="1"/>
  <c r="H35" i="1"/>
  <c r="I35" i="1" s="1"/>
  <c r="J35" i="1" s="1"/>
  <c r="L35" i="1" s="1"/>
  <c r="P35" i="1" s="1"/>
  <c r="H36" i="1"/>
  <c r="I36" i="1" s="1"/>
  <c r="J36" i="1" s="1"/>
  <c r="L36" i="1" s="1"/>
  <c r="P36" i="1" s="1"/>
  <c r="H37" i="1"/>
  <c r="I37" i="1" s="1"/>
  <c r="J37" i="1" s="1"/>
  <c r="L37" i="1" s="1"/>
  <c r="P37" i="1" s="1"/>
  <c r="H10" i="1"/>
  <c r="I10" i="1" s="1"/>
  <c r="J10" i="1" s="1"/>
  <c r="L10" i="1" s="1"/>
  <c r="H11" i="1"/>
  <c r="I11" i="1" s="1"/>
  <c r="J11" i="1" s="1"/>
  <c r="L11" i="1" s="1"/>
  <c r="P11" i="1" s="1"/>
  <c r="H12" i="1"/>
  <c r="I12" i="1" s="1"/>
  <c r="J12" i="1" s="1"/>
  <c r="L12" i="1" s="1"/>
  <c r="P12" i="1" s="1"/>
  <c r="H13" i="1"/>
  <c r="I13" i="1" s="1"/>
  <c r="J13" i="1" s="1"/>
  <c r="L13" i="1" s="1"/>
  <c r="P13" i="1" s="1"/>
  <c r="H14" i="1"/>
  <c r="I14" i="1" s="1"/>
  <c r="J14" i="1" s="1"/>
  <c r="L14" i="1" s="1"/>
  <c r="P14" i="1" s="1"/>
  <c r="H17" i="1"/>
  <c r="I17" i="1" s="1"/>
  <c r="J17" i="1" s="1"/>
  <c r="L17" i="1" s="1"/>
  <c r="P17" i="1" s="1"/>
  <c r="H18" i="1"/>
  <c r="I18" i="1" s="1"/>
  <c r="J18" i="1" s="1"/>
  <c r="L18" i="1" s="1"/>
  <c r="P18" i="1" s="1"/>
  <c r="H19" i="1"/>
  <c r="I19" i="1" s="1"/>
  <c r="J19" i="1" s="1"/>
  <c r="L19" i="1" s="1"/>
  <c r="P19" i="1" s="1"/>
  <c r="H22" i="1"/>
  <c r="I22" i="1" s="1"/>
  <c r="J22" i="1" s="1"/>
  <c r="L22" i="1" s="1"/>
  <c r="P22" i="1" s="1"/>
  <c r="H23" i="1"/>
  <c r="I23" i="1" s="1"/>
  <c r="J23" i="1" s="1"/>
  <c r="L23" i="1" s="1"/>
  <c r="P23" i="1" s="1"/>
  <c r="H24" i="1"/>
  <c r="I24" i="1" s="1"/>
  <c r="J24" i="1" s="1"/>
  <c r="L24" i="1" s="1"/>
  <c r="P24" i="1" s="1"/>
  <c r="H25" i="1"/>
  <c r="I25" i="1" s="1"/>
  <c r="J25" i="1" s="1"/>
  <c r="L25" i="1" s="1"/>
  <c r="P25" i="1" s="1"/>
  <c r="H26" i="1"/>
  <c r="I26" i="1" s="1"/>
  <c r="J26" i="1" s="1"/>
  <c r="L26" i="1" s="1"/>
  <c r="P26" i="1" s="1"/>
  <c r="H27" i="1"/>
  <c r="I27" i="1" s="1"/>
  <c r="J27" i="1" s="1"/>
  <c r="L27" i="1" s="1"/>
  <c r="P27" i="1" s="1"/>
  <c r="H28" i="1"/>
  <c r="I28" i="1" s="1"/>
  <c r="J28" i="1" s="1"/>
  <c r="L28" i="1" s="1"/>
  <c r="P28" i="1" s="1"/>
  <c r="K129" i="1"/>
  <c r="K97" i="1"/>
  <c r="K91" i="1"/>
  <c r="K9" i="1"/>
  <c r="H16" i="1"/>
  <c r="I16" i="1" s="1"/>
  <c r="J16" i="1" s="1"/>
  <c r="L16" i="1" s="1"/>
  <c r="P16" i="1" s="1"/>
  <c r="K30" i="1" l="1"/>
  <c r="K137" i="1" s="1"/>
  <c r="M9" i="1"/>
  <c r="H9" i="1"/>
  <c r="I9" i="1" s="1"/>
  <c r="J9" i="1" s="1"/>
  <c r="L9" i="1" s="1"/>
  <c r="H71" i="1"/>
  <c r="I71" i="1" s="1"/>
  <c r="J71" i="1" s="1"/>
  <c r="L71" i="1" s="1"/>
  <c r="P71" i="1" s="1"/>
  <c r="H102" i="1"/>
  <c r="I102" i="1" s="1"/>
  <c r="J102" i="1" s="1"/>
  <c r="L102" i="1" s="1"/>
  <c r="P102" i="1" s="1"/>
  <c r="H70" i="1"/>
  <c r="I70" i="1" s="1"/>
  <c r="J70" i="1" s="1"/>
  <c r="L70" i="1" s="1"/>
  <c r="P70" i="1" s="1"/>
  <c r="H61" i="1"/>
  <c r="I61" i="1" s="1"/>
  <c r="J61" i="1" s="1"/>
  <c r="L61" i="1" s="1"/>
  <c r="P61" i="1" s="1"/>
  <c r="H107" i="1"/>
  <c r="I107" i="1" s="1"/>
  <c r="J107" i="1" s="1"/>
  <c r="L107" i="1" s="1"/>
  <c r="P107" i="1" s="1"/>
  <c r="H52" i="1"/>
  <c r="I52" i="1" s="1"/>
  <c r="J52" i="1" s="1"/>
  <c r="L52" i="1" s="1"/>
  <c r="P52" i="1" s="1"/>
  <c r="H58" i="1"/>
  <c r="I58" i="1" s="1"/>
  <c r="J58" i="1" s="1"/>
  <c r="L58" i="1" s="1"/>
  <c r="P58" i="1" s="1"/>
  <c r="H60" i="1"/>
  <c r="I60" i="1" s="1"/>
  <c r="J60" i="1" s="1"/>
  <c r="L60" i="1" s="1"/>
  <c r="P60" i="1" s="1"/>
  <c r="H72" i="1"/>
  <c r="I72" i="1" s="1"/>
  <c r="J72" i="1" s="1"/>
  <c r="L72" i="1" s="1"/>
  <c r="P72" i="1" s="1"/>
  <c r="H75" i="1"/>
  <c r="I75" i="1" s="1"/>
  <c r="J75" i="1" s="1"/>
  <c r="L75" i="1" s="1"/>
  <c r="N75" i="1" s="1"/>
  <c r="P75" i="1" s="1"/>
  <c r="H86" i="1"/>
  <c r="I86" i="1" s="1"/>
  <c r="J86" i="1" s="1"/>
  <c r="L86" i="1" s="1"/>
  <c r="P86" i="1" s="1"/>
  <c r="H90" i="1"/>
  <c r="I90" i="1" s="1"/>
  <c r="J90" i="1" s="1"/>
  <c r="L90" i="1" s="1"/>
  <c r="P90" i="1" s="1"/>
  <c r="H101" i="1"/>
  <c r="I101" i="1" s="1"/>
  <c r="J101" i="1" s="1"/>
  <c r="L101" i="1" s="1"/>
  <c r="P101" i="1" s="1"/>
  <c r="H103" i="1"/>
  <c r="I103" i="1" s="1"/>
  <c r="J103" i="1" s="1"/>
  <c r="L103" i="1" s="1"/>
  <c r="P103" i="1" s="1"/>
  <c r="H105" i="1"/>
  <c r="I105" i="1" s="1"/>
  <c r="J105" i="1" s="1"/>
  <c r="L105" i="1" s="1"/>
  <c r="P105" i="1" s="1"/>
  <c r="H122" i="1"/>
  <c r="I122" i="1" s="1"/>
  <c r="J122" i="1" s="1"/>
  <c r="L122" i="1" s="1"/>
  <c r="P122" i="1" s="1"/>
  <c r="H120" i="1"/>
  <c r="I120" i="1" s="1"/>
  <c r="J120" i="1" s="1"/>
  <c r="L120" i="1" s="1"/>
  <c r="P120" i="1" s="1"/>
  <c r="H83" i="1"/>
  <c r="I83" i="1" s="1"/>
  <c r="J83" i="1" s="1"/>
  <c r="L83" i="1" s="1"/>
  <c r="P83" i="1" s="1"/>
  <c r="H49" i="1"/>
  <c r="I49" i="1" s="1"/>
  <c r="J49" i="1" s="1"/>
  <c r="L49" i="1" s="1"/>
  <c r="H64" i="1"/>
  <c r="I64" i="1" s="1"/>
  <c r="J64" i="1" s="1"/>
  <c r="L64" i="1" s="1"/>
  <c r="P64" i="1" s="1"/>
  <c r="H50" i="1"/>
  <c r="I50" i="1" s="1"/>
  <c r="J50" i="1" s="1"/>
  <c r="L50" i="1" s="1"/>
  <c r="P50" i="1" s="1"/>
  <c r="H80" i="1"/>
  <c r="I80" i="1" s="1"/>
  <c r="J80" i="1" s="1"/>
  <c r="L80" i="1" s="1"/>
  <c r="P80" i="1" s="1"/>
  <c r="H111" i="1"/>
  <c r="I111" i="1" s="1"/>
  <c r="J111" i="1" s="1"/>
  <c r="L111" i="1" s="1"/>
  <c r="P111" i="1" s="1"/>
  <c r="H118" i="1"/>
  <c r="I118" i="1" s="1"/>
  <c r="J118" i="1" s="1"/>
  <c r="L118" i="1" s="1"/>
  <c r="P118" i="1" s="1"/>
  <c r="H124" i="1"/>
  <c r="I124" i="1" s="1"/>
  <c r="J124" i="1" s="1"/>
  <c r="L124" i="1" s="1"/>
  <c r="P124" i="1" s="1"/>
  <c r="H41" i="1"/>
  <c r="I41" i="1" s="1"/>
  <c r="J41" i="1" s="1"/>
  <c r="L41" i="1" s="1"/>
  <c r="P41" i="1" s="1"/>
  <c r="H104" i="1"/>
  <c r="I104" i="1" s="1"/>
  <c r="J104" i="1" s="1"/>
  <c r="L104" i="1" s="1"/>
  <c r="P104" i="1" s="1"/>
  <c r="H109" i="1"/>
  <c r="I109" i="1" s="1"/>
  <c r="J109" i="1" s="1"/>
  <c r="L109" i="1" s="1"/>
  <c r="P109" i="1" s="1"/>
  <c r="H42" i="1"/>
  <c r="I42" i="1" s="1"/>
  <c r="J42" i="1" s="1"/>
  <c r="L42" i="1" s="1"/>
  <c r="P42" i="1" s="1"/>
  <c r="H54" i="1"/>
  <c r="I54" i="1" s="1"/>
  <c r="J54" i="1" s="1"/>
  <c r="L54" i="1" s="1"/>
  <c r="P54" i="1" s="1"/>
  <c r="H74" i="1"/>
  <c r="I74" i="1" s="1"/>
  <c r="J74" i="1" s="1"/>
  <c r="L74" i="1" s="1"/>
  <c r="P74" i="1" s="1"/>
  <c r="H84" i="1"/>
  <c r="I84" i="1" s="1"/>
  <c r="J84" i="1" s="1"/>
  <c r="L84" i="1" s="1"/>
  <c r="P84" i="1" s="1"/>
  <c r="H106" i="1"/>
  <c r="I106" i="1" s="1"/>
  <c r="J106" i="1" s="1"/>
  <c r="L106" i="1" s="1"/>
  <c r="P106" i="1" s="1"/>
  <c r="H121" i="1"/>
  <c r="I121" i="1" s="1"/>
  <c r="J121" i="1" s="1"/>
  <c r="L121" i="1" s="1"/>
  <c r="P121" i="1" s="1"/>
  <c r="H51" i="1"/>
  <c r="I51" i="1" s="1"/>
  <c r="J51" i="1" s="1"/>
  <c r="L51" i="1" s="1"/>
  <c r="P51" i="1" s="1"/>
  <c r="H53" i="1"/>
  <c r="I53" i="1" s="1"/>
  <c r="J53" i="1" s="1"/>
  <c r="L53" i="1" s="1"/>
  <c r="P53" i="1" s="1"/>
  <c r="H55" i="1"/>
  <c r="I55" i="1" s="1"/>
  <c r="J55" i="1" s="1"/>
  <c r="L55" i="1" s="1"/>
  <c r="P55" i="1" s="1"/>
  <c r="H56" i="1"/>
  <c r="I56" i="1" s="1"/>
  <c r="J56" i="1" s="1"/>
  <c r="L56" i="1" s="1"/>
  <c r="P56" i="1" s="1"/>
  <c r="H57" i="1"/>
  <c r="I57" i="1" s="1"/>
  <c r="J57" i="1" s="1"/>
  <c r="L57" i="1" s="1"/>
  <c r="P57" i="1" s="1"/>
  <c r="H62" i="1"/>
  <c r="I62" i="1" s="1"/>
  <c r="J62" i="1" s="1"/>
  <c r="L62" i="1" s="1"/>
  <c r="P62" i="1" s="1"/>
  <c r="H63" i="1"/>
  <c r="I63" i="1" s="1"/>
  <c r="J63" i="1" s="1"/>
  <c r="L63" i="1" s="1"/>
  <c r="P63" i="1" s="1"/>
  <c r="H85" i="1"/>
  <c r="I85" i="1" s="1"/>
  <c r="J85" i="1" s="1"/>
  <c r="L85" i="1" s="1"/>
  <c r="P85" i="1" s="1"/>
  <c r="H87" i="1"/>
  <c r="I87" i="1" s="1"/>
  <c r="J87" i="1" s="1"/>
  <c r="L87" i="1" s="1"/>
  <c r="P87" i="1" s="1"/>
  <c r="H89" i="1"/>
  <c r="I89" i="1" s="1"/>
  <c r="J89" i="1" s="1"/>
  <c r="L89" i="1" s="1"/>
  <c r="P89" i="1" s="1"/>
  <c r="H96" i="1"/>
  <c r="I96" i="1" s="1"/>
  <c r="J96" i="1" s="1"/>
  <c r="L96" i="1" s="1"/>
  <c r="P96" i="1" s="1"/>
  <c r="H123" i="1"/>
  <c r="I123" i="1" s="1"/>
  <c r="J123" i="1" s="1"/>
  <c r="L123" i="1" s="1"/>
  <c r="P123" i="1" s="1"/>
  <c r="H119" i="1"/>
  <c r="I119" i="1" s="1"/>
  <c r="J119" i="1" s="1"/>
  <c r="L119" i="1" s="1"/>
  <c r="P119" i="1" s="1"/>
  <c r="H117" i="1"/>
  <c r="I117" i="1" s="1"/>
  <c r="J117" i="1" s="1"/>
  <c r="L117" i="1" s="1"/>
  <c r="P117" i="1" s="1"/>
  <c r="H69" i="1"/>
  <c r="I69" i="1" s="1"/>
  <c r="J69" i="1" s="1"/>
  <c r="L69" i="1" s="1"/>
  <c r="P69" i="1" s="1"/>
  <c r="H73" i="1"/>
  <c r="I73" i="1" s="1"/>
  <c r="J73" i="1" s="1"/>
  <c r="L73" i="1" s="1"/>
  <c r="P73" i="1" s="1"/>
  <c r="H82" i="1"/>
  <c r="I82" i="1" s="1"/>
  <c r="J82" i="1" s="1"/>
  <c r="L82" i="1" s="1"/>
  <c r="P82" i="1" s="1"/>
  <c r="H108" i="1"/>
  <c r="I108" i="1" s="1"/>
  <c r="J108" i="1" s="1"/>
  <c r="L108" i="1" s="1"/>
  <c r="P108" i="1" s="1"/>
  <c r="H59" i="1"/>
  <c r="I59" i="1" s="1"/>
  <c r="J59" i="1" s="1"/>
  <c r="L59" i="1" s="1"/>
  <c r="P59" i="1" s="1"/>
  <c r="M30" i="1" l="1"/>
  <c r="M137" i="1" s="1"/>
  <c r="O30" i="1"/>
  <c r="H68" i="1"/>
  <c r="I68" i="1" s="1"/>
  <c r="J68" i="1" s="1"/>
  <c r="L68" i="1" s="1"/>
  <c r="P68" i="1" s="1"/>
  <c r="H95" i="1"/>
  <c r="I95" i="1" s="1"/>
  <c r="J95" i="1" s="1"/>
  <c r="L95" i="1" s="1"/>
  <c r="P95" i="1" s="1"/>
  <c r="H116" i="1"/>
  <c r="I116" i="1" s="1"/>
  <c r="J116" i="1" s="1"/>
  <c r="L116" i="1" s="1"/>
  <c r="P116" i="1" s="1"/>
  <c r="L97" i="1" l="1"/>
  <c r="P97" i="1"/>
  <c r="N76" i="1"/>
  <c r="L76" i="1"/>
  <c r="P76" i="1"/>
  <c r="J97" i="1"/>
  <c r="J76" i="1"/>
  <c r="I76" i="1"/>
  <c r="I97" i="1"/>
  <c r="H115" i="1"/>
  <c r="I115" i="1" s="1"/>
  <c r="J115" i="1" s="1"/>
  <c r="L115" i="1" s="1"/>
  <c r="P115" i="1" s="1"/>
  <c r="H128" i="1"/>
  <c r="I128" i="1" s="1"/>
  <c r="J128" i="1" s="1"/>
  <c r="L128" i="1" s="1"/>
  <c r="H97" i="1"/>
  <c r="H76" i="1"/>
  <c r="H15" i="1"/>
  <c r="I15" i="1" s="1"/>
  <c r="J15" i="1" s="1"/>
  <c r="L15" i="1" s="1"/>
  <c r="P15" i="1" s="1"/>
  <c r="N97" i="1" l="1"/>
  <c r="L129" i="1"/>
  <c r="N129" i="1"/>
  <c r="N30" i="1"/>
  <c r="L30" i="1"/>
  <c r="P125" i="1"/>
  <c r="N125" i="1"/>
  <c r="L125" i="1"/>
  <c r="J125" i="1"/>
  <c r="J30" i="1"/>
  <c r="J129" i="1"/>
  <c r="I30" i="1"/>
  <c r="P129" i="1"/>
  <c r="I129" i="1"/>
  <c r="I125" i="1"/>
  <c r="H100" i="1"/>
  <c r="I100" i="1" s="1"/>
  <c r="J100" i="1" s="1"/>
  <c r="L100" i="1" s="1"/>
  <c r="P100" i="1" s="1"/>
  <c r="H33" i="1"/>
  <c r="I33" i="1" s="1"/>
  <c r="J33" i="1" s="1"/>
  <c r="L33" i="1" s="1"/>
  <c r="P33" i="1" s="1"/>
  <c r="H79" i="1"/>
  <c r="I79" i="1" s="1"/>
  <c r="J79" i="1" s="1"/>
  <c r="L79" i="1" s="1"/>
  <c r="P79" i="1" s="1"/>
  <c r="H30" i="1"/>
  <c r="H129" i="1"/>
  <c r="H125" i="1"/>
  <c r="P30" i="1"/>
  <c r="L38" i="1" l="1"/>
  <c r="N38" i="1"/>
  <c r="N91" i="1"/>
  <c r="P91" i="1"/>
  <c r="L91" i="1"/>
  <c r="L43" i="1"/>
  <c r="P43" i="1"/>
  <c r="N43" i="1"/>
  <c r="N112" i="1"/>
  <c r="L112" i="1"/>
  <c r="P112" i="1"/>
  <c r="J43" i="1"/>
  <c r="J38" i="1"/>
  <c r="J91" i="1"/>
  <c r="J112" i="1"/>
  <c r="I38" i="1"/>
  <c r="P38" i="1"/>
  <c r="I43" i="1"/>
  <c r="I112" i="1"/>
  <c r="I91" i="1"/>
  <c r="H91" i="1"/>
  <c r="H43" i="1"/>
  <c r="H47" i="1"/>
  <c r="I47" i="1" s="1"/>
  <c r="J47" i="1" s="1"/>
  <c r="L47" i="1" s="1"/>
  <c r="P47" i="1" s="1"/>
  <c r="H38" i="1"/>
  <c r="H112" i="1"/>
  <c r="N65" i="1" l="1"/>
  <c r="N137" i="1" s="1"/>
  <c r="L65" i="1"/>
  <c r="L137" i="1" s="1"/>
  <c r="J65" i="1"/>
  <c r="J137" i="1" s="1"/>
  <c r="I65" i="1"/>
  <c r="I137" i="1" s="1"/>
  <c r="P65" i="1"/>
  <c r="P137" i="1" s="1"/>
  <c r="H65" i="1"/>
  <c r="H1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6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materiaal hout met stalen spanten
</t>
        </r>
      </text>
    </comment>
    <comment ref="K89" authorId="0" shapeId="0" xr:uid="{00000000-0006-0000-0000-000002000000}">
      <text>
        <r>
          <rPr>
            <sz val="9"/>
            <color indexed="81"/>
            <rFont val="Tahoma"/>
            <family val="2"/>
          </rPr>
          <t>Aanschaf chromebooks ter waarde van €20,000,00 per 28 augustus 2018</t>
        </r>
      </text>
    </comment>
  </commentList>
</comments>
</file>

<file path=xl/sharedStrings.xml><?xml version="1.0" encoding="utf-8"?>
<sst xmlns="http://schemas.openxmlformats.org/spreadsheetml/2006/main" count="1047" uniqueCount="311">
  <si>
    <t xml:space="preserve"> Bestemming</t>
  </si>
  <si>
    <t>Adres</t>
  </si>
  <si>
    <t>Bouw-</t>
  </si>
  <si>
    <t>Totaal</t>
  </si>
  <si>
    <t>tienummer</t>
  </si>
  <si>
    <t>aard</t>
  </si>
  <si>
    <t>verz. som</t>
  </si>
  <si>
    <t>GROEP 1</t>
  </si>
  <si>
    <t>GEBOUWEN EIGEN DIENST</t>
  </si>
  <si>
    <t xml:space="preserve"> </t>
  </si>
  <si>
    <t>Realisatie en Onderhoud</t>
  </si>
  <si>
    <t>4.07.280</t>
  </si>
  <si>
    <t>st/ha</t>
  </si>
  <si>
    <t>Montage en timmerwerkpl.</t>
  </si>
  <si>
    <t>ho/ha</t>
  </si>
  <si>
    <t>Stalling voertuigen / werktuigen</t>
  </si>
  <si>
    <t>2 Mavo garages</t>
  </si>
  <si>
    <t>Zoutopslag</t>
  </si>
  <si>
    <t>Fietsenstalling</t>
  </si>
  <si>
    <t>4.07.340</t>
  </si>
  <si>
    <t>Berg/Schaftruimte Sportvelden</t>
  </si>
  <si>
    <t>4.07.360</t>
  </si>
  <si>
    <t>Stalling en opslagruimte, BNR</t>
  </si>
  <si>
    <t xml:space="preserve">Kantoor, werkplaats,magazijn,schaftr. </t>
  </si>
  <si>
    <t>4.07.380</t>
  </si>
  <si>
    <t>Milieustraat, magazijn, kantine, werkpl.</t>
  </si>
  <si>
    <t>Beleid- en Projectrealisatie; Eenheid Openbare Ruimte</t>
  </si>
  <si>
    <t>6.77.006</t>
  </si>
  <si>
    <t>Berg/Schaftruimte begraafplaats</t>
  </si>
  <si>
    <t>Aula</t>
  </si>
  <si>
    <t>Totaal GROEP 1</t>
  </si>
  <si>
    <t>GROEP 2</t>
  </si>
  <si>
    <t>WONINGEN</t>
  </si>
  <si>
    <t>6.84.802</t>
  </si>
  <si>
    <t>Woonhuis</t>
  </si>
  <si>
    <t>st/riet</t>
  </si>
  <si>
    <t>Totaal GROEP 2</t>
  </si>
  <si>
    <t>GROEP 3</t>
  </si>
  <si>
    <t>WOONWAGENS</t>
  </si>
  <si>
    <t>6.82.004</t>
  </si>
  <si>
    <t>8 was, toilet en douche voorzieningen</t>
  </si>
  <si>
    <t>6.82.006</t>
  </si>
  <si>
    <t>9 was, toilet en douche voozieningen</t>
  </si>
  <si>
    <t>Totaal GROEP 3</t>
  </si>
  <si>
    <t>GROEP 4</t>
  </si>
  <si>
    <t>OVERIGE GEMEENTELIJKE OBJECTEN</t>
  </si>
  <si>
    <t>4.01.720</t>
  </si>
  <si>
    <t>Raadhuis</t>
  </si>
  <si>
    <t>6.10.600</t>
  </si>
  <si>
    <t>Brandweergarage</t>
  </si>
  <si>
    <t>6.23.204</t>
  </si>
  <si>
    <t>Fietsenstalling Velopa type Riksja</t>
  </si>
  <si>
    <t>6.30.602</t>
  </si>
  <si>
    <t>Toiletruimte</t>
  </si>
  <si>
    <t>6.50.200</t>
  </si>
  <si>
    <t>Bibliotheek</t>
  </si>
  <si>
    <t>6.54.600</t>
  </si>
  <si>
    <t>Streekarchiefbewaarplaats</t>
  </si>
  <si>
    <t>6.55.402</t>
  </si>
  <si>
    <t>Hertenverblijf</t>
  </si>
  <si>
    <t>ho/riet</t>
  </si>
  <si>
    <t>6.69.202</t>
  </si>
  <si>
    <t>Woonunit; leverancier Hodes</t>
  </si>
  <si>
    <t>6.84.804</t>
  </si>
  <si>
    <t>Kantoor/dienstruimte</t>
  </si>
  <si>
    <t>Tentoonstellingsruimte</t>
  </si>
  <si>
    <t>Totaal GROEP 4</t>
  </si>
  <si>
    <t>GROEP 5</t>
  </si>
  <si>
    <t>OPENBARE BASIS SCHOLEN</t>
  </si>
  <si>
    <t>6.40.600</t>
  </si>
  <si>
    <t>Dislokatie</t>
  </si>
  <si>
    <t>Gildeschool</t>
  </si>
  <si>
    <t>De Sprenge</t>
  </si>
  <si>
    <t>Totaal GROEP 5</t>
  </si>
  <si>
    <t>GROEP 6</t>
  </si>
  <si>
    <t>BIJZONDERE BASIS SCHOLEN</t>
  </si>
  <si>
    <t>Anne de Vriesschool</t>
  </si>
  <si>
    <t>W.G. v/d Hulstschool</t>
  </si>
  <si>
    <t>K. Norelschool</t>
  </si>
  <si>
    <t>Bernardusschool</t>
  </si>
  <si>
    <t>Jenaplanschool</t>
  </si>
  <si>
    <t>Het Mosterdzaadje</t>
  </si>
  <si>
    <t>P.C. basisschool Emst</t>
  </si>
  <si>
    <t>De Violier</t>
  </si>
  <si>
    <t>t Mozaiek</t>
  </si>
  <si>
    <t>Gerardus Majella</t>
  </si>
  <si>
    <t>De Krugerstee</t>
  </si>
  <si>
    <t>Ebenhaezer</t>
  </si>
  <si>
    <t>V.d. Reijdenschool</t>
  </si>
  <si>
    <t>Totaal GROEP 6</t>
  </si>
  <si>
    <t>GROEP 7</t>
  </si>
  <si>
    <t>GYMLOKALEN</t>
  </si>
  <si>
    <t>vrijstaand:</t>
  </si>
  <si>
    <t>Boomkamp</t>
  </si>
  <si>
    <t>Totaal GROEP 7</t>
  </si>
  <si>
    <t>GROEP 8</t>
  </si>
  <si>
    <t>SPORTGEBOUWEN</t>
  </si>
  <si>
    <t>Kleed/was/bergruimte tennis</t>
  </si>
  <si>
    <t>Kleed/was/bergruimte hockey</t>
  </si>
  <si>
    <t>Kleed/was/bergruimte</t>
  </si>
  <si>
    <t xml:space="preserve">Kleed/was/bergruimte </t>
  </si>
  <si>
    <t>Kleed/was/bergruimte; kantine</t>
  </si>
  <si>
    <t>Berging</t>
  </si>
  <si>
    <t>st/ho/ha</t>
  </si>
  <si>
    <t>Kleed/was/bergruimte voetbal</t>
  </si>
  <si>
    <t>Totaal GROEP 8</t>
  </si>
  <si>
    <t>GROEP 9</t>
  </si>
  <si>
    <t>WELZIJNSGEBOUWEN</t>
  </si>
  <si>
    <t>De Wieken; multif./ horeca; beveiligd</t>
  </si>
  <si>
    <t>Eper Gemeentewoning; multif./horeca</t>
  </si>
  <si>
    <t>Gebouw Stichting Wijkwerk Epe</t>
  </si>
  <si>
    <t>Soc. Centrum Molukkers/beveiligd</t>
  </si>
  <si>
    <t>Inst. Verslavingszorg Stede</t>
  </si>
  <si>
    <t>Peuterspeelzaal 't Kwetternest</t>
  </si>
  <si>
    <t>Kindercentrum Kanjers</t>
  </si>
  <si>
    <t>Totaal GROEP 9</t>
  </si>
  <si>
    <t>GROEP 10</t>
  </si>
  <si>
    <t>VOORTGEZET ONDERWIJS</t>
  </si>
  <si>
    <t>RSG Noord Oost Veluwe</t>
  </si>
  <si>
    <t>Totaal GROEP 10</t>
  </si>
  <si>
    <t>Subtotalen</t>
  </si>
  <si>
    <t xml:space="preserve">Inventaris </t>
  </si>
  <si>
    <t>Woonunit Unilux</t>
  </si>
  <si>
    <t>Enkweg 63</t>
  </si>
  <si>
    <t>Gebouwen</t>
  </si>
  <si>
    <t>De Bongerd</t>
  </si>
  <si>
    <t>Plaats</t>
  </si>
  <si>
    <t>Postcode</t>
  </si>
  <si>
    <t>Epe</t>
  </si>
  <si>
    <t>Vaassen</t>
  </si>
  <si>
    <t>Emst</t>
  </si>
  <si>
    <t>Oene</t>
  </si>
  <si>
    <t>Kweekweg 7</t>
  </si>
  <si>
    <t>Kweekweg 3</t>
  </si>
  <si>
    <t>Leenhofweg 25</t>
  </si>
  <si>
    <t>Wachtelenbergweg 17</t>
  </si>
  <si>
    <t>Woestijnweg 65</t>
  </si>
  <si>
    <t>Renderklippenweg 1</t>
  </si>
  <si>
    <t>Talhoutweg 26</t>
  </si>
  <si>
    <t>Kerkhofweg 15</t>
  </si>
  <si>
    <t>Molenpad 2</t>
  </si>
  <si>
    <t>Norelbosweg 8</t>
  </si>
  <si>
    <t>Eperweg 40</t>
  </si>
  <si>
    <t>Oude Apeldoornseweg 60</t>
  </si>
  <si>
    <t>Officiersweg 82</t>
  </si>
  <si>
    <t>Vegtelarijweg 2</t>
  </si>
  <si>
    <t>Prins Clausstraat 28</t>
  </si>
  <si>
    <t>Zuukerend 11</t>
  </si>
  <si>
    <t>Kweekweg 7-1</t>
  </si>
  <si>
    <t>Bremweg</t>
  </si>
  <si>
    <t>Koeweg</t>
  </si>
  <si>
    <t>Dorpsstraat 5</t>
  </si>
  <si>
    <t>Stationsstraat 16</t>
  </si>
  <si>
    <t>Gruttostraat 14</t>
  </si>
  <si>
    <t>W.G. v/d Hulststr. 3</t>
  </si>
  <si>
    <t>Beekstraat 5</t>
  </si>
  <si>
    <t>Vegtelarijweg 11a</t>
  </si>
  <si>
    <t>St. Crusiusweg 12</t>
  </si>
  <si>
    <t>Hezeweg 40</t>
  </si>
  <si>
    <t>Boxhofstede 15</t>
  </si>
  <si>
    <t>Potgieterstraat 20</t>
  </si>
  <si>
    <t>Zuukerend 7-9</t>
  </si>
  <si>
    <t>8167 NL</t>
  </si>
  <si>
    <t>Dorpsstraat 16</t>
  </si>
  <si>
    <t>Hoofdstraat 155</t>
  </si>
  <si>
    <t>W.G. v/d Hulststr. 1</t>
  </si>
  <si>
    <t>Vleerveld 17</t>
  </si>
  <si>
    <t>W.Tellstraat 70</t>
  </si>
  <si>
    <t>Schotweg 2</t>
  </si>
  <si>
    <t>Oranjeweg 116</t>
  </si>
  <si>
    <t>Stationsweg 87</t>
  </si>
  <si>
    <t>Vlierstraat 33</t>
  </si>
  <si>
    <t>Westerenkweg 19</t>
  </si>
  <si>
    <t>Boxhofstede 17</t>
  </si>
  <si>
    <t>Houtweg 24/26</t>
  </si>
  <si>
    <t>Haverkampsweg 49</t>
  </si>
  <si>
    <t>Vlierstraat 35</t>
  </si>
  <si>
    <t>Koekoeksweg 26</t>
  </si>
  <si>
    <t>Kouwenaarspad 42</t>
  </si>
  <si>
    <t>Woestijnweg 69</t>
  </si>
  <si>
    <t>Kweekweg 36</t>
  </si>
  <si>
    <t>Ericaweg 6</t>
  </si>
  <si>
    <t>Molenstraat 15</t>
  </si>
  <si>
    <t>Stationsstraat 25</t>
  </si>
  <si>
    <t>Europalaan 48</t>
  </si>
  <si>
    <t>Kouwenaarspad 30</t>
  </si>
  <si>
    <t>Apeldoornseweg 85</t>
  </si>
  <si>
    <t>Sportlaan 2</t>
  </si>
  <si>
    <t>Asseltseweg 4</t>
  </si>
  <si>
    <t>Schotweg 1</t>
  </si>
  <si>
    <t>indexcijfer</t>
  </si>
  <si>
    <t>8171 KH</t>
  </si>
  <si>
    <t>8171 VH</t>
  </si>
  <si>
    <t>8162 XC</t>
  </si>
  <si>
    <t>8172 EA</t>
  </si>
  <si>
    <t>8172 CN</t>
  </si>
  <si>
    <t>8162 PR</t>
  </si>
  <si>
    <t>8162 NR</t>
  </si>
  <si>
    <t>8161 CR</t>
  </si>
  <si>
    <t>8161 XD</t>
  </si>
  <si>
    <t>8171 VV</t>
  </si>
  <si>
    <t>8161 RJ</t>
  </si>
  <si>
    <t>8161 PE</t>
  </si>
  <si>
    <t>8171 LW</t>
  </si>
  <si>
    <t>8162 AE</t>
  </si>
  <si>
    <t>8162 XG</t>
  </si>
  <si>
    <t>8162 JA</t>
  </si>
  <si>
    <t>8162 GM</t>
  </si>
  <si>
    <t>8166 JD</t>
  </si>
  <si>
    <t>8166 KA</t>
  </si>
  <si>
    <t>8171 BA</t>
  </si>
  <si>
    <t>8172 VT</t>
  </si>
  <si>
    <t>8171 KC</t>
  </si>
  <si>
    <t>8167 PL</t>
  </si>
  <si>
    <t>8162 BB</t>
  </si>
  <si>
    <t>8162 NC</t>
  </si>
  <si>
    <t>8171 MB</t>
  </si>
  <si>
    <t>8166 HZ</t>
  </si>
  <si>
    <t>8162 ZH</t>
  </si>
  <si>
    <t>8161 AS</t>
  </si>
  <si>
    <t>8167 LH</t>
  </si>
  <si>
    <t>8167 NK</t>
  </si>
  <si>
    <t>8161 VG</t>
  </si>
  <si>
    <t>8162 VX</t>
  </si>
  <si>
    <t>8162 HA</t>
  </si>
  <si>
    <t>8162 HJ</t>
  </si>
  <si>
    <t>8161 HG</t>
  </si>
  <si>
    <t>8166 AP</t>
  </si>
  <si>
    <t>8171 LH</t>
  </si>
  <si>
    <t>8172 CX</t>
  </si>
  <si>
    <t>8161 CP</t>
  </si>
  <si>
    <t>8161 VP</t>
  </si>
  <si>
    <t>8162 ZV</t>
  </si>
  <si>
    <t>8161 ZM</t>
  </si>
  <si>
    <t>8171 BB</t>
  </si>
  <si>
    <t>8161 PG</t>
  </si>
  <si>
    <t>8161 ZA</t>
  </si>
  <si>
    <t>8162 BE</t>
  </si>
  <si>
    <t>8161 VV</t>
  </si>
  <si>
    <t>8171 CE</t>
  </si>
  <si>
    <t>8172 EJ</t>
  </si>
  <si>
    <t>8172 VS</t>
  </si>
  <si>
    <t>Administra-</t>
  </si>
  <si>
    <t>Vormerij 37</t>
  </si>
  <si>
    <t>Marktplein 1</t>
  </si>
  <si>
    <t>8161 EE</t>
  </si>
  <si>
    <t>Berg/schafruimte OR</t>
  </si>
  <si>
    <t>6.84.816</t>
  </si>
  <si>
    <t>Woonunit Hodes</t>
  </si>
  <si>
    <t>Wachtelenbergweg 17-25</t>
  </si>
  <si>
    <t>6.84.813</t>
  </si>
  <si>
    <t>Clubhuis IJsbaan "de Klaarbeek"</t>
  </si>
  <si>
    <t>Schaatsenrijder 10</t>
  </si>
  <si>
    <t>8162 TE</t>
  </si>
  <si>
    <t>ho</t>
  </si>
  <si>
    <t>per 31-12-2018</t>
  </si>
  <si>
    <t>per 31-12-2019</t>
  </si>
  <si>
    <t>per 31-12-2020</t>
  </si>
  <si>
    <t>per 31-12-2021</t>
  </si>
  <si>
    <t>per 31-12-2022</t>
  </si>
  <si>
    <t>per 31-12-2023</t>
  </si>
  <si>
    <t>Marktplein 1 / Sint Martinusplein 16</t>
  </si>
  <si>
    <t>Sint Martinusplein 16</t>
  </si>
  <si>
    <t xml:space="preserve">ICT Marktplein </t>
  </si>
  <si>
    <t>8162 EE</t>
  </si>
  <si>
    <t>Haverkamp</t>
  </si>
  <si>
    <t xml:space="preserve">Sportlaan 4 </t>
  </si>
  <si>
    <t>Wachtelenbergweg 13</t>
  </si>
  <si>
    <t>Woestijnweg 65-67</t>
  </si>
  <si>
    <t>Sportlaan 5-7</t>
  </si>
  <si>
    <t>Sportlaan 5-7 achter</t>
  </si>
  <si>
    <t>Berghut</t>
  </si>
  <si>
    <t>Aanwezigheid</t>
  </si>
  <si>
    <t>Indien zonnepanelen</t>
  </si>
  <si>
    <t>Brandmeldinstallatie</t>
  </si>
  <si>
    <t>Inbraakmeldinstallatie</t>
  </si>
  <si>
    <t>Sprinklerinstallatie</t>
  </si>
  <si>
    <t>Zonnepanelen</t>
  </si>
  <si>
    <t>welk isolatiemateriaal</t>
  </si>
  <si>
    <t>zit er in het dak?</t>
  </si>
  <si>
    <t>Nee</t>
  </si>
  <si>
    <t>niet bekend</t>
  </si>
  <si>
    <t>Ja</t>
  </si>
  <si>
    <t>Ja op brandmeldinstallatie</t>
  </si>
  <si>
    <t>word momenteel verbouwd</t>
  </si>
  <si>
    <t>Niet vast op taxatie</t>
  </si>
  <si>
    <t>Gymzalen</t>
  </si>
  <si>
    <t>Diverse gebouwen</t>
  </si>
  <si>
    <t>Scholen</t>
  </si>
  <si>
    <t>Buurthuis Hoge Weerd opvang</t>
  </si>
  <si>
    <t>Verenigingsgebouw Burgerenk inclusief gymzaal</t>
  </si>
  <si>
    <t>Klimtuin 46-48</t>
  </si>
  <si>
    <t>Westerenkweg 30-30A</t>
  </si>
  <si>
    <t>St. Crusiusweg 14</t>
  </si>
  <si>
    <t>Pr. Marijkestraat 8-10</t>
  </si>
  <si>
    <t>Unilocatie Brede School inclusief zonnenpanelen</t>
  </si>
  <si>
    <t>Nieuwe Wisselseschool de Expeditie</t>
  </si>
  <si>
    <t>O. Wisselseweg 35-39</t>
  </si>
  <si>
    <t>De Sprenge inclusief gymzaal</t>
  </si>
  <si>
    <t>De Sprenge inclusief gymlokaal</t>
  </si>
  <si>
    <t>Oude Sluisweg 14/14a</t>
  </si>
  <si>
    <t>Zuuk inclusief gymzaal</t>
  </si>
  <si>
    <t>Kweekweg 1</t>
  </si>
  <si>
    <t>Laan van Fasna 69</t>
  </si>
  <si>
    <t>Riezebosweg ong.thv nr. 4</t>
  </si>
  <si>
    <t>Dellenweg ong. Perceel Epe A 946</t>
  </si>
  <si>
    <t>Renderklippenweg ong. Perceel Epe A 919</t>
  </si>
  <si>
    <t>Kantoor/dienstruimte opvang</t>
  </si>
  <si>
    <t>Schaftkeet</t>
  </si>
  <si>
    <t>Laan van Fasna 1</t>
  </si>
  <si>
    <t>Kantoor, magazijn, kantine, garage incl.strooimat.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</si>
</sst>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0.000"/>
    <numFmt numFmtId="166" formatCode="#,##0.0_ ;\-#,##0.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b/>
      <i/>
      <u/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/>
    <xf numFmtId="0" fontId="2" fillId="0" borderId="0" xfId="0" applyFont="1" applyBorder="1"/>
    <xf numFmtId="0" fontId="5" fillId="2" borderId="3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5" fillId="2" borderId="0" xfId="0" applyFont="1" applyFill="1" applyBorder="1" applyAlignment="1"/>
    <xf numFmtId="0" fontId="5" fillId="2" borderId="4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5" fillId="2" borderId="5" xfId="0" applyFont="1" applyFill="1" applyBorder="1" applyAlignment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Alignment="1"/>
    <xf numFmtId="164" fontId="5" fillId="2" borderId="2" xfId="2" applyFont="1" applyFill="1" applyBorder="1" applyAlignment="1">
      <alignment horizontal="center"/>
    </xf>
    <xf numFmtId="164" fontId="5" fillId="2" borderId="0" xfId="2" applyFont="1" applyFill="1" applyBorder="1" applyAlignment="1">
      <alignment horizontal="center"/>
    </xf>
    <xf numFmtId="164" fontId="5" fillId="2" borderId="5" xfId="2" applyFont="1" applyFill="1" applyBorder="1" applyAlignment="1">
      <alignment horizontal="center"/>
    </xf>
    <xf numFmtId="164" fontId="5" fillId="2" borderId="5" xfId="2" applyFont="1" applyFill="1" applyBorder="1" applyAlignment="1">
      <alignment horizontal="right"/>
    </xf>
    <xf numFmtId="164" fontId="5" fillId="0" borderId="0" xfId="2" applyFont="1" applyBorder="1" applyAlignment="1">
      <alignment horizontal="right"/>
    </xf>
    <xf numFmtId="164" fontId="2" fillId="0" borderId="0" xfId="2" applyFont="1"/>
    <xf numFmtId="164" fontId="5" fillId="0" borderId="0" xfId="2" applyFont="1"/>
    <xf numFmtId="164" fontId="2" fillId="0" borderId="0" xfId="2" applyFont="1" applyFill="1"/>
    <xf numFmtId="164" fontId="2" fillId="0" borderId="0" xfId="2" applyFont="1" applyBorder="1"/>
    <xf numFmtId="166" fontId="5" fillId="2" borderId="5" xfId="2" applyNumberFormat="1" applyFont="1" applyFill="1" applyBorder="1" applyAlignment="1">
      <alignment horizontal="center"/>
    </xf>
    <xf numFmtId="164" fontId="5" fillId="2" borderId="2" xfId="2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/>
    <xf numFmtId="164" fontId="5" fillId="0" borderId="0" xfId="2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/>
    <xf numFmtId="164" fontId="7" fillId="0" borderId="0" xfId="2" applyFont="1" applyFill="1"/>
    <xf numFmtId="0" fontId="7" fillId="0" borderId="0" xfId="0" applyFont="1" applyFill="1" applyAlignment="1">
      <alignment horizontal="center"/>
    </xf>
    <xf numFmtId="165" fontId="2" fillId="0" borderId="0" xfId="0" applyNumberFormat="1" applyFont="1" applyFill="1"/>
    <xf numFmtId="164" fontId="5" fillId="0" borderId="0" xfId="2" applyFont="1" applyFill="1"/>
    <xf numFmtId="0" fontId="5" fillId="0" borderId="0" xfId="0" applyFont="1" applyFill="1" applyAlignment="1">
      <alignment horizontal="center"/>
    </xf>
    <xf numFmtId="0" fontId="9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quotePrefix="1" applyFont="1" applyFill="1"/>
    <xf numFmtId="11" fontId="2" fillId="0" borderId="0" xfId="0" applyNumberFormat="1" applyFont="1" applyFill="1" applyAlignment="1">
      <alignment horizontal="center"/>
    </xf>
    <xf numFmtId="0" fontId="8" fillId="0" borderId="0" xfId="0" applyFont="1" applyFill="1"/>
    <xf numFmtId="164" fontId="10" fillId="2" borderId="0" xfId="2" applyFont="1" applyFill="1" applyBorder="1" applyAlignment="1">
      <alignment horizontal="center"/>
    </xf>
    <xf numFmtId="166" fontId="10" fillId="2" borderId="5" xfId="2" applyNumberFormat="1" applyFont="1" applyFill="1" applyBorder="1" applyAlignment="1">
      <alignment horizont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2"/>
  <sheetViews>
    <sheetView tabSelected="1" topLeftCell="D1" zoomScale="115" zoomScaleNormal="115" zoomScaleSheetLayoutView="100" workbookViewId="0">
      <selection activeCell="O4" sqref="N4:O4"/>
    </sheetView>
  </sheetViews>
  <sheetFormatPr defaultColWidth="18.140625" defaultRowHeight="12.75" customHeight="1" x14ac:dyDescent="0.2"/>
  <cols>
    <col min="1" max="1" width="10.7109375" style="17" hidden="1" customWidth="1"/>
    <col min="2" max="2" width="35.7109375" style="17" customWidth="1"/>
    <col min="3" max="3" width="28.7109375" style="17" customWidth="1"/>
    <col min="4" max="4" width="8.42578125" style="17" bestFit="1" customWidth="1"/>
    <col min="5" max="5" width="7.28515625" style="17" bestFit="1" customWidth="1"/>
    <col min="6" max="6" width="6.5703125" style="18" hidden="1" customWidth="1"/>
    <col min="7" max="7" width="18.140625" style="26" hidden="1" customWidth="1"/>
    <col min="8" max="13" width="0" style="26" hidden="1" customWidth="1"/>
    <col min="14" max="15" width="18.140625" style="26"/>
    <col min="16" max="16" width="14.28515625" style="26" bestFit="1" customWidth="1"/>
    <col min="17" max="17" width="18.140625" style="17"/>
    <col min="18" max="21" width="18.140625" style="32"/>
    <col min="22" max="16384" width="18.140625" style="17"/>
  </cols>
  <sheetData>
    <row r="1" spans="1:22" s="4" customFormat="1" ht="12.75" customHeight="1" x14ac:dyDescent="0.2">
      <c r="A1" s="1" t="s">
        <v>242</v>
      </c>
      <c r="B1" s="2" t="s">
        <v>0</v>
      </c>
      <c r="C1" s="1" t="s">
        <v>1</v>
      </c>
      <c r="D1" s="2" t="s">
        <v>127</v>
      </c>
      <c r="E1" s="2" t="s">
        <v>126</v>
      </c>
      <c r="F1" s="3" t="s">
        <v>2</v>
      </c>
      <c r="G1" s="21" t="s">
        <v>124</v>
      </c>
      <c r="H1" s="21" t="s">
        <v>124</v>
      </c>
      <c r="I1" s="21" t="s">
        <v>124</v>
      </c>
      <c r="J1" s="21" t="s">
        <v>124</v>
      </c>
      <c r="K1" s="21" t="s">
        <v>121</v>
      </c>
      <c r="L1" s="21" t="s">
        <v>124</v>
      </c>
      <c r="M1" s="21" t="s">
        <v>121</v>
      </c>
      <c r="N1" s="21" t="s">
        <v>124</v>
      </c>
      <c r="O1" s="21" t="s">
        <v>121</v>
      </c>
      <c r="P1" s="21" t="s">
        <v>3</v>
      </c>
      <c r="R1" s="31" t="s">
        <v>272</v>
      </c>
      <c r="S1" s="31" t="s">
        <v>272</v>
      </c>
      <c r="T1" s="31" t="s">
        <v>272</v>
      </c>
      <c r="U1" s="31" t="s">
        <v>272</v>
      </c>
      <c r="V1" s="31" t="s">
        <v>273</v>
      </c>
    </row>
    <row r="2" spans="1:22" s="4" customFormat="1" ht="12.75" customHeight="1" x14ac:dyDescent="0.2">
      <c r="A2" s="5" t="s">
        <v>4</v>
      </c>
      <c r="B2" s="6"/>
      <c r="C2" s="7"/>
      <c r="D2" s="6"/>
      <c r="E2" s="6"/>
      <c r="F2" s="8" t="s">
        <v>5</v>
      </c>
      <c r="G2" s="22" t="s">
        <v>255</v>
      </c>
      <c r="H2" s="22" t="s">
        <v>256</v>
      </c>
      <c r="I2" s="22" t="s">
        <v>257</v>
      </c>
      <c r="J2" s="22" t="s">
        <v>258</v>
      </c>
      <c r="K2" s="22" t="s">
        <v>258</v>
      </c>
      <c r="L2" s="22" t="s">
        <v>259</v>
      </c>
      <c r="M2" s="22" t="s">
        <v>259</v>
      </c>
      <c r="N2" s="52" t="s">
        <v>260</v>
      </c>
      <c r="O2" s="52" t="s">
        <v>260</v>
      </c>
      <c r="P2" s="22" t="s">
        <v>6</v>
      </c>
      <c r="R2" s="22" t="s">
        <v>274</v>
      </c>
      <c r="S2" s="22" t="s">
        <v>275</v>
      </c>
      <c r="T2" s="22" t="s">
        <v>276</v>
      </c>
      <c r="U2" s="22" t="s">
        <v>277</v>
      </c>
      <c r="V2" s="22" t="s">
        <v>278</v>
      </c>
    </row>
    <row r="3" spans="1:22" s="4" customFormat="1" ht="12.75" customHeight="1" x14ac:dyDescent="0.2">
      <c r="A3" s="5"/>
      <c r="B3" s="6"/>
      <c r="C3" s="7"/>
      <c r="D3" s="6"/>
      <c r="E3" s="6"/>
      <c r="F3" s="8"/>
      <c r="G3" s="22" t="s">
        <v>190</v>
      </c>
      <c r="H3" s="22" t="s">
        <v>190</v>
      </c>
      <c r="I3" s="22" t="s">
        <v>190</v>
      </c>
      <c r="J3" s="22" t="s">
        <v>190</v>
      </c>
      <c r="K3" s="22"/>
      <c r="L3" s="22" t="s">
        <v>190</v>
      </c>
      <c r="M3" s="22" t="s">
        <v>190</v>
      </c>
      <c r="N3" s="22" t="s">
        <v>190</v>
      </c>
      <c r="O3" s="22" t="s">
        <v>190</v>
      </c>
      <c r="P3" s="22"/>
      <c r="R3" s="22"/>
      <c r="S3" s="22"/>
      <c r="T3" s="22"/>
      <c r="U3" s="22"/>
      <c r="V3" s="22" t="s">
        <v>279</v>
      </c>
    </row>
    <row r="4" spans="1:22" s="4" customFormat="1" ht="12.75" customHeight="1" x14ac:dyDescent="0.2">
      <c r="A4" s="9"/>
      <c r="B4" s="10"/>
      <c r="C4" s="11"/>
      <c r="D4" s="10"/>
      <c r="E4" s="10"/>
      <c r="F4" s="12"/>
      <c r="G4" s="30">
        <v>131.5</v>
      </c>
      <c r="H4" s="30">
        <v>140.30000000000001</v>
      </c>
      <c r="I4" s="30">
        <v>150.80000000000001</v>
      </c>
      <c r="J4" s="30">
        <v>158.30000000000001</v>
      </c>
      <c r="K4" s="23"/>
      <c r="L4" s="30">
        <v>119.7</v>
      </c>
      <c r="M4" s="30">
        <v>115.1</v>
      </c>
      <c r="N4" s="53">
        <v>125.2</v>
      </c>
      <c r="O4" s="53">
        <v>123.3</v>
      </c>
      <c r="P4" s="24"/>
      <c r="R4" s="23"/>
      <c r="S4" s="23"/>
      <c r="T4" s="23"/>
      <c r="U4" s="23"/>
      <c r="V4" s="24"/>
    </row>
    <row r="5" spans="1:22" s="4" customFormat="1" ht="12.75" customHeight="1" x14ac:dyDescent="0.2">
      <c r="A5" s="13"/>
      <c r="F5" s="14"/>
      <c r="G5" s="29"/>
      <c r="H5" s="29"/>
      <c r="I5" s="29"/>
      <c r="J5" s="29"/>
      <c r="K5" s="29"/>
      <c r="L5" s="29"/>
      <c r="M5" s="29"/>
      <c r="N5" s="29"/>
      <c r="O5" s="29"/>
      <c r="P5" s="25"/>
      <c r="R5" s="32"/>
      <c r="S5" s="32"/>
      <c r="T5" s="32"/>
      <c r="U5" s="32"/>
      <c r="V5" s="17"/>
    </row>
    <row r="6" spans="1:22" s="19" customFormat="1" ht="12.75" customHeight="1" x14ac:dyDescent="0.2">
      <c r="A6" s="35" t="s">
        <v>7</v>
      </c>
      <c r="B6" s="35" t="s">
        <v>8</v>
      </c>
      <c r="C6" s="36"/>
      <c r="D6" s="36"/>
      <c r="E6" s="36"/>
      <c r="F6" s="37"/>
      <c r="G6" s="28"/>
      <c r="H6" s="28"/>
      <c r="I6" s="28"/>
      <c r="J6" s="28"/>
      <c r="K6" s="28"/>
      <c r="L6" s="28"/>
      <c r="M6" s="28"/>
      <c r="N6" s="28"/>
      <c r="O6" s="28"/>
      <c r="P6" s="38"/>
      <c r="R6" s="39"/>
      <c r="S6" s="39"/>
      <c r="T6" s="39"/>
      <c r="U6" s="39"/>
    </row>
    <row r="7" spans="1:22" s="19" customFormat="1" ht="12.75" customHeight="1" x14ac:dyDescent="0.2">
      <c r="A7" s="36"/>
      <c r="B7" s="36"/>
      <c r="C7" s="36" t="s">
        <v>9</v>
      </c>
      <c r="D7" s="36"/>
      <c r="E7" s="36"/>
      <c r="F7" s="37"/>
      <c r="G7" s="28"/>
      <c r="H7" s="28"/>
      <c r="I7" s="28"/>
      <c r="J7" s="28"/>
      <c r="K7" s="28"/>
      <c r="L7" s="28"/>
      <c r="M7" s="28"/>
      <c r="N7" s="28"/>
      <c r="O7" s="28"/>
      <c r="P7" s="38"/>
      <c r="R7" s="39"/>
      <c r="S7" s="39"/>
      <c r="T7" s="39"/>
      <c r="U7" s="39"/>
    </row>
    <row r="8" spans="1:22" s="40" customFormat="1" ht="12.75" customHeight="1" x14ac:dyDescent="0.2">
      <c r="B8" s="35" t="s">
        <v>10</v>
      </c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R8" s="43"/>
      <c r="S8" s="43"/>
      <c r="T8" s="43"/>
      <c r="U8" s="43"/>
    </row>
    <row r="9" spans="1:22" s="19" customFormat="1" ht="12.75" customHeight="1" x14ac:dyDescent="0.2">
      <c r="A9" s="44" t="s">
        <v>11</v>
      </c>
      <c r="B9" s="19" t="s">
        <v>310</v>
      </c>
      <c r="C9" s="19" t="s">
        <v>132</v>
      </c>
      <c r="D9" s="19" t="s">
        <v>202</v>
      </c>
      <c r="E9" s="19" t="s">
        <v>128</v>
      </c>
      <c r="F9" s="20" t="s">
        <v>12</v>
      </c>
      <c r="G9" s="28">
        <v>616234</v>
      </c>
      <c r="H9" s="28">
        <f>ROUND(G9/131.5*140.3,0)</f>
        <v>657472</v>
      </c>
      <c r="I9" s="28">
        <f>ROUND(H9/140.3*150.8,0)</f>
        <v>706677</v>
      </c>
      <c r="J9" s="28">
        <f>ROUND(I9/150.8*158.3,0)</f>
        <v>741823</v>
      </c>
      <c r="K9" s="28">
        <f>4150+3000+59450+28975+22650+6550+4100+41800+21500</f>
        <v>192175</v>
      </c>
      <c r="L9" s="28">
        <f>ROUND(J9/158.3*175.4,0)</f>
        <v>821957</v>
      </c>
      <c r="M9" s="28">
        <f>ROUND(K9/126.6*140.8,0)</f>
        <v>213730</v>
      </c>
      <c r="N9" s="28">
        <v>1050000</v>
      </c>
      <c r="O9" s="28">
        <f>344000*1.21</f>
        <v>416240</v>
      </c>
      <c r="P9" s="28">
        <f>N9+O9</f>
        <v>1466240</v>
      </c>
      <c r="R9" s="39" t="s">
        <v>280</v>
      </c>
      <c r="S9" s="39" t="s">
        <v>280</v>
      </c>
      <c r="T9" s="39" t="s">
        <v>280</v>
      </c>
      <c r="U9" s="39" t="s">
        <v>280</v>
      </c>
      <c r="V9" s="19" t="s">
        <v>281</v>
      </c>
    </row>
    <row r="10" spans="1:22" s="19" customFormat="1" ht="12.75" customHeight="1" x14ac:dyDescent="0.2">
      <c r="A10" s="19" t="s">
        <v>11</v>
      </c>
      <c r="B10" s="19" t="s">
        <v>13</v>
      </c>
      <c r="C10" s="19" t="s">
        <v>133</v>
      </c>
      <c r="D10" s="19" t="s">
        <v>202</v>
      </c>
      <c r="E10" s="19" t="s">
        <v>128</v>
      </c>
      <c r="F10" s="20" t="s">
        <v>12</v>
      </c>
      <c r="G10" s="28">
        <v>550210</v>
      </c>
      <c r="H10" s="28">
        <f t="shared" ref="H10:H64" si="0">ROUND(G10/131.5*140.3,0)</f>
        <v>587030</v>
      </c>
      <c r="I10" s="28">
        <f t="shared" ref="I10:I29" si="1">ROUND(H10/140.3*150.8,0)</f>
        <v>630963</v>
      </c>
      <c r="J10" s="28">
        <f t="shared" ref="J10:J19" si="2">ROUND(I10/150.8*158.3,0)</f>
        <v>662344</v>
      </c>
      <c r="K10" s="28"/>
      <c r="L10" s="28">
        <f t="shared" ref="L10:L19" si="3">ROUND(J10/158.3*175.4,0)</f>
        <v>733892</v>
      </c>
      <c r="M10" s="28"/>
      <c r="N10" s="28">
        <v>850000</v>
      </c>
      <c r="O10" s="28"/>
      <c r="P10" s="28">
        <f t="shared" ref="P10:P29" si="4">N10+O10</f>
        <v>850000</v>
      </c>
      <c r="R10" s="39" t="s">
        <v>280</v>
      </c>
      <c r="S10" s="39" t="s">
        <v>280</v>
      </c>
      <c r="T10" s="39" t="s">
        <v>280</v>
      </c>
      <c r="U10" s="39" t="s">
        <v>280</v>
      </c>
      <c r="V10" s="19" t="s">
        <v>281</v>
      </c>
    </row>
    <row r="11" spans="1:22" s="19" customFormat="1" ht="12.75" customHeight="1" x14ac:dyDescent="0.2">
      <c r="A11" s="19" t="s">
        <v>11</v>
      </c>
      <c r="B11" s="19" t="s">
        <v>15</v>
      </c>
      <c r="C11" s="19" t="s">
        <v>132</v>
      </c>
      <c r="D11" s="19" t="s">
        <v>202</v>
      </c>
      <c r="E11" s="19" t="s">
        <v>128</v>
      </c>
      <c r="F11" s="20" t="s">
        <v>12</v>
      </c>
      <c r="G11" s="28">
        <v>275103</v>
      </c>
      <c r="H11" s="28">
        <f t="shared" si="0"/>
        <v>293513</v>
      </c>
      <c r="I11" s="28">
        <f t="shared" si="1"/>
        <v>315479</v>
      </c>
      <c r="J11" s="28">
        <f t="shared" si="2"/>
        <v>331169</v>
      </c>
      <c r="K11" s="28"/>
      <c r="L11" s="28">
        <f t="shared" si="3"/>
        <v>366943</v>
      </c>
      <c r="M11" s="28"/>
      <c r="N11" s="28">
        <v>330000</v>
      </c>
      <c r="O11" s="28"/>
      <c r="P11" s="28">
        <f t="shared" si="4"/>
        <v>330000</v>
      </c>
      <c r="R11" s="39" t="s">
        <v>280</v>
      </c>
      <c r="S11" s="39" t="s">
        <v>280</v>
      </c>
      <c r="T11" s="39" t="s">
        <v>280</v>
      </c>
      <c r="U11" s="39" t="s">
        <v>280</v>
      </c>
      <c r="V11" s="19" t="s">
        <v>281</v>
      </c>
    </row>
    <row r="12" spans="1:22" s="19" customFormat="1" ht="12.75" customHeight="1" x14ac:dyDescent="0.2">
      <c r="A12" s="19" t="s">
        <v>11</v>
      </c>
      <c r="B12" s="19" t="s">
        <v>16</v>
      </c>
      <c r="C12" s="19" t="s">
        <v>132</v>
      </c>
      <c r="D12" s="19" t="s">
        <v>202</v>
      </c>
      <c r="E12" s="19" t="s">
        <v>128</v>
      </c>
      <c r="F12" s="20" t="s">
        <v>12</v>
      </c>
      <c r="G12" s="28">
        <v>24210</v>
      </c>
      <c r="H12" s="28">
        <f t="shared" si="0"/>
        <v>25830</v>
      </c>
      <c r="I12" s="28">
        <f t="shared" si="1"/>
        <v>27763</v>
      </c>
      <c r="J12" s="28">
        <f t="shared" si="2"/>
        <v>29144</v>
      </c>
      <c r="K12" s="28"/>
      <c r="L12" s="28">
        <f t="shared" si="3"/>
        <v>32292</v>
      </c>
      <c r="M12" s="28"/>
      <c r="N12" s="28">
        <v>40000</v>
      </c>
      <c r="O12" s="28"/>
      <c r="P12" s="28">
        <f t="shared" si="4"/>
        <v>40000</v>
      </c>
      <c r="R12" s="39" t="s">
        <v>280</v>
      </c>
      <c r="S12" s="39" t="s">
        <v>280</v>
      </c>
      <c r="T12" s="39" t="s">
        <v>280</v>
      </c>
      <c r="U12" s="39" t="s">
        <v>280</v>
      </c>
      <c r="V12" s="19" t="s">
        <v>281</v>
      </c>
    </row>
    <row r="13" spans="1:22" s="19" customFormat="1" ht="12.75" customHeight="1" x14ac:dyDescent="0.2">
      <c r="A13" s="19" t="s">
        <v>11</v>
      </c>
      <c r="B13" s="19" t="s">
        <v>17</v>
      </c>
      <c r="C13" s="19" t="s">
        <v>132</v>
      </c>
      <c r="D13" s="19" t="s">
        <v>202</v>
      </c>
      <c r="E13" s="19" t="s">
        <v>128</v>
      </c>
      <c r="F13" s="20" t="s">
        <v>12</v>
      </c>
      <c r="G13" s="28">
        <v>44016</v>
      </c>
      <c r="H13" s="28">
        <f t="shared" si="0"/>
        <v>46962</v>
      </c>
      <c r="I13" s="28">
        <f t="shared" si="1"/>
        <v>50477</v>
      </c>
      <c r="J13" s="28">
        <f t="shared" si="2"/>
        <v>52987</v>
      </c>
      <c r="K13" s="28"/>
      <c r="L13" s="28">
        <f t="shared" si="3"/>
        <v>58711</v>
      </c>
      <c r="M13" s="28"/>
      <c r="N13" s="28">
        <v>120000</v>
      </c>
      <c r="O13" s="28"/>
      <c r="P13" s="28">
        <f t="shared" si="4"/>
        <v>120000</v>
      </c>
      <c r="R13" s="39" t="s">
        <v>280</v>
      </c>
      <c r="S13" s="39" t="s">
        <v>280</v>
      </c>
      <c r="T13" s="39" t="s">
        <v>280</v>
      </c>
      <c r="U13" s="39" t="s">
        <v>280</v>
      </c>
      <c r="V13" s="19" t="s">
        <v>281</v>
      </c>
    </row>
    <row r="14" spans="1:22" s="19" customFormat="1" ht="12.75" customHeight="1" x14ac:dyDescent="0.2">
      <c r="A14" s="19" t="s">
        <v>11</v>
      </c>
      <c r="B14" s="19" t="s">
        <v>18</v>
      </c>
      <c r="C14" s="19" t="s">
        <v>132</v>
      </c>
      <c r="D14" s="19" t="s">
        <v>202</v>
      </c>
      <c r="E14" s="19" t="s">
        <v>128</v>
      </c>
      <c r="F14" s="20" t="s">
        <v>12</v>
      </c>
      <c r="G14" s="28">
        <v>13205</v>
      </c>
      <c r="H14" s="28">
        <f t="shared" si="0"/>
        <v>14089</v>
      </c>
      <c r="I14" s="28">
        <f t="shared" si="1"/>
        <v>15143</v>
      </c>
      <c r="J14" s="28">
        <f t="shared" si="2"/>
        <v>15896</v>
      </c>
      <c r="K14" s="28"/>
      <c r="L14" s="28">
        <f t="shared" si="3"/>
        <v>17613</v>
      </c>
      <c r="M14" s="28"/>
      <c r="N14" s="28">
        <v>35000</v>
      </c>
      <c r="O14" s="28"/>
      <c r="P14" s="28">
        <f t="shared" si="4"/>
        <v>35000</v>
      </c>
      <c r="R14" s="39" t="s">
        <v>280</v>
      </c>
      <c r="S14" s="39" t="s">
        <v>280</v>
      </c>
      <c r="T14" s="39" t="s">
        <v>280</v>
      </c>
      <c r="U14" s="39" t="s">
        <v>280</v>
      </c>
      <c r="V14" s="19" t="s">
        <v>281</v>
      </c>
    </row>
    <row r="15" spans="1:22" s="19" customFormat="1" ht="12.75" customHeight="1" x14ac:dyDescent="0.2">
      <c r="A15" s="19" t="s">
        <v>19</v>
      </c>
      <c r="B15" s="19" t="s">
        <v>20</v>
      </c>
      <c r="C15" s="19" t="s">
        <v>135</v>
      </c>
      <c r="D15" s="19" t="s">
        <v>193</v>
      </c>
      <c r="E15" s="19" t="s">
        <v>128</v>
      </c>
      <c r="F15" s="20" t="s">
        <v>12</v>
      </c>
      <c r="G15" s="28">
        <v>157037</v>
      </c>
      <c r="H15" s="28">
        <f t="shared" si="0"/>
        <v>167546</v>
      </c>
      <c r="I15" s="28">
        <f t="shared" si="1"/>
        <v>180085</v>
      </c>
      <c r="J15" s="28">
        <f t="shared" si="2"/>
        <v>189041</v>
      </c>
      <c r="K15" s="28"/>
      <c r="L15" s="28">
        <f t="shared" si="3"/>
        <v>209462</v>
      </c>
      <c r="M15" s="28"/>
      <c r="N15" s="28"/>
      <c r="O15" s="28"/>
      <c r="P15" s="28">
        <f t="shared" si="4"/>
        <v>0</v>
      </c>
      <c r="R15" s="39" t="s">
        <v>280</v>
      </c>
      <c r="S15" s="39" t="s">
        <v>280</v>
      </c>
      <c r="T15" s="39" t="s">
        <v>280</v>
      </c>
      <c r="U15" s="39" t="s">
        <v>280</v>
      </c>
      <c r="V15" s="19" t="s">
        <v>281</v>
      </c>
    </row>
    <row r="16" spans="1:22" s="19" customFormat="1" ht="12.75" customHeight="1" x14ac:dyDescent="0.2">
      <c r="A16" s="19" t="s">
        <v>19</v>
      </c>
      <c r="B16" s="19" t="s">
        <v>20</v>
      </c>
      <c r="C16" s="19" t="s">
        <v>136</v>
      </c>
      <c r="D16" s="19" t="s">
        <v>195</v>
      </c>
      <c r="E16" s="19" t="s">
        <v>129</v>
      </c>
      <c r="F16" s="20" t="s">
        <v>12</v>
      </c>
      <c r="G16" s="28">
        <v>157037</v>
      </c>
      <c r="H16" s="28">
        <f t="shared" si="0"/>
        <v>167546</v>
      </c>
      <c r="I16" s="28">
        <f t="shared" si="1"/>
        <v>180085</v>
      </c>
      <c r="J16" s="28">
        <f t="shared" si="2"/>
        <v>189041</v>
      </c>
      <c r="K16" s="28"/>
      <c r="L16" s="28">
        <f t="shared" si="3"/>
        <v>209462</v>
      </c>
      <c r="M16" s="28"/>
      <c r="N16" s="28">
        <v>120000</v>
      </c>
      <c r="O16" s="28"/>
      <c r="P16" s="28">
        <f t="shared" si="4"/>
        <v>120000</v>
      </c>
      <c r="R16" s="39" t="s">
        <v>280</v>
      </c>
      <c r="S16" s="39" t="s">
        <v>280</v>
      </c>
      <c r="T16" s="39" t="s">
        <v>280</v>
      </c>
      <c r="U16" s="39" t="s">
        <v>280</v>
      </c>
      <c r="V16" s="19" t="s">
        <v>281</v>
      </c>
    </row>
    <row r="17" spans="1:22" s="19" customFormat="1" ht="12.75" customHeight="1" x14ac:dyDescent="0.2">
      <c r="A17" s="19" t="s">
        <v>21</v>
      </c>
      <c r="B17" s="19" t="s">
        <v>22</v>
      </c>
      <c r="C17" s="19" t="s">
        <v>137</v>
      </c>
      <c r="D17" s="19" t="s">
        <v>215</v>
      </c>
      <c r="E17" s="19" t="s">
        <v>128</v>
      </c>
      <c r="F17" s="20" t="s">
        <v>14</v>
      </c>
      <c r="G17" s="28">
        <v>148557</v>
      </c>
      <c r="H17" s="28">
        <f t="shared" si="0"/>
        <v>158498</v>
      </c>
      <c r="I17" s="28">
        <f t="shared" si="1"/>
        <v>170360</v>
      </c>
      <c r="J17" s="28">
        <f t="shared" si="2"/>
        <v>178833</v>
      </c>
      <c r="K17" s="28"/>
      <c r="L17" s="28">
        <f t="shared" si="3"/>
        <v>198151</v>
      </c>
      <c r="M17" s="28"/>
      <c r="N17" s="28">
        <v>180000</v>
      </c>
      <c r="O17" s="28"/>
      <c r="P17" s="28">
        <f t="shared" si="4"/>
        <v>180000</v>
      </c>
      <c r="R17" s="39" t="s">
        <v>280</v>
      </c>
      <c r="S17" s="39" t="s">
        <v>280</v>
      </c>
      <c r="T17" s="39" t="s">
        <v>280</v>
      </c>
      <c r="U17" s="39" t="s">
        <v>280</v>
      </c>
      <c r="V17" s="19" t="s">
        <v>281</v>
      </c>
    </row>
    <row r="18" spans="1:22" s="19" customFormat="1" ht="12.75" customHeight="1" x14ac:dyDescent="0.2">
      <c r="A18" s="19" t="s">
        <v>21</v>
      </c>
      <c r="B18" s="19" t="s">
        <v>23</v>
      </c>
      <c r="C18" s="19" t="s">
        <v>137</v>
      </c>
      <c r="D18" s="19" t="s">
        <v>215</v>
      </c>
      <c r="E18" s="19" t="s">
        <v>128</v>
      </c>
      <c r="F18" s="20" t="s">
        <v>14</v>
      </c>
      <c r="G18" s="28">
        <v>330125</v>
      </c>
      <c r="H18" s="28">
        <f t="shared" si="0"/>
        <v>352217</v>
      </c>
      <c r="I18" s="28">
        <f t="shared" si="1"/>
        <v>378577</v>
      </c>
      <c r="J18" s="28">
        <f t="shared" si="2"/>
        <v>397405</v>
      </c>
      <c r="K18" s="28"/>
      <c r="L18" s="28">
        <f t="shared" si="3"/>
        <v>440334</v>
      </c>
      <c r="M18" s="28"/>
      <c r="N18" s="28">
        <v>475000</v>
      </c>
      <c r="O18" s="28"/>
      <c r="P18" s="28">
        <f t="shared" si="4"/>
        <v>475000</v>
      </c>
      <c r="R18" s="39" t="s">
        <v>280</v>
      </c>
      <c r="S18" s="39" t="s">
        <v>280</v>
      </c>
      <c r="T18" s="39" t="s">
        <v>280</v>
      </c>
      <c r="U18" s="39" t="s">
        <v>280</v>
      </c>
      <c r="V18" s="19" t="s">
        <v>281</v>
      </c>
    </row>
    <row r="19" spans="1:22" s="19" customFormat="1" ht="12.75" customHeight="1" x14ac:dyDescent="0.2">
      <c r="A19" s="19" t="s">
        <v>24</v>
      </c>
      <c r="B19" s="19" t="s">
        <v>25</v>
      </c>
      <c r="C19" s="19" t="s">
        <v>138</v>
      </c>
      <c r="D19" s="19" t="s">
        <v>216</v>
      </c>
      <c r="E19" s="19" t="s">
        <v>129</v>
      </c>
      <c r="F19" s="20" t="s">
        <v>12</v>
      </c>
      <c r="G19" s="28">
        <v>1513075</v>
      </c>
      <c r="H19" s="28">
        <f t="shared" si="0"/>
        <v>1614330</v>
      </c>
      <c r="I19" s="28">
        <f t="shared" si="1"/>
        <v>1735146</v>
      </c>
      <c r="J19" s="28">
        <f t="shared" si="2"/>
        <v>1821443</v>
      </c>
      <c r="K19" s="28"/>
      <c r="L19" s="28">
        <f t="shared" si="3"/>
        <v>2018200</v>
      </c>
      <c r="M19" s="28"/>
      <c r="N19" s="28">
        <v>2200000</v>
      </c>
      <c r="O19" s="28"/>
      <c r="P19" s="28">
        <f t="shared" si="4"/>
        <v>2200000</v>
      </c>
      <c r="R19" s="39" t="s">
        <v>280</v>
      </c>
      <c r="S19" s="39" t="s">
        <v>282</v>
      </c>
      <c r="T19" s="39" t="s">
        <v>280</v>
      </c>
      <c r="U19" s="39" t="s">
        <v>280</v>
      </c>
      <c r="V19" s="19" t="s">
        <v>281</v>
      </c>
    </row>
    <row r="20" spans="1:22" s="19" customFormat="1" ht="12.75" customHeight="1" x14ac:dyDescent="0.2">
      <c r="F20" s="20"/>
      <c r="G20" s="28"/>
      <c r="H20" s="28"/>
      <c r="I20" s="28"/>
      <c r="J20" s="28"/>
      <c r="K20" s="28"/>
      <c r="L20" s="28"/>
      <c r="M20" s="28"/>
      <c r="N20" s="28"/>
      <c r="O20" s="28"/>
      <c r="P20" s="28"/>
      <c r="R20" s="39"/>
      <c r="S20" s="39"/>
      <c r="T20" s="39"/>
      <c r="U20" s="39"/>
      <c r="V20" s="19" t="s">
        <v>281</v>
      </c>
    </row>
    <row r="21" spans="1:22" s="19" customFormat="1" ht="12.75" customHeight="1" x14ac:dyDescent="0.2">
      <c r="B21" s="35" t="s">
        <v>26</v>
      </c>
      <c r="F21" s="20"/>
      <c r="G21" s="28"/>
      <c r="H21" s="28"/>
      <c r="I21" s="28"/>
      <c r="J21" s="28"/>
      <c r="K21" s="28"/>
      <c r="L21" s="28"/>
      <c r="M21" s="28"/>
      <c r="N21" s="28"/>
      <c r="O21" s="28"/>
      <c r="P21" s="28"/>
      <c r="R21" s="39"/>
      <c r="S21" s="39"/>
      <c r="T21" s="39"/>
      <c r="U21" s="39"/>
      <c r="V21" s="19" t="s">
        <v>281</v>
      </c>
    </row>
    <row r="22" spans="1:22" s="19" customFormat="1" ht="12.75" customHeight="1" x14ac:dyDescent="0.2">
      <c r="A22" s="19" t="s">
        <v>27</v>
      </c>
      <c r="B22" s="19" t="s">
        <v>28</v>
      </c>
      <c r="C22" s="19" t="s">
        <v>139</v>
      </c>
      <c r="D22" s="19" t="s">
        <v>217</v>
      </c>
      <c r="E22" s="19" t="s">
        <v>130</v>
      </c>
      <c r="F22" s="20" t="s">
        <v>12</v>
      </c>
      <c r="G22" s="28">
        <v>55021</v>
      </c>
      <c r="H22" s="28">
        <f t="shared" si="0"/>
        <v>58703</v>
      </c>
      <c r="I22" s="28">
        <f t="shared" si="1"/>
        <v>63096</v>
      </c>
      <c r="J22" s="28">
        <f t="shared" ref="J22:J29" si="5">ROUND(I22/150.8*158.3,0)</f>
        <v>66234</v>
      </c>
      <c r="K22" s="28"/>
      <c r="L22" s="28">
        <f t="shared" ref="L22:L29" si="6">ROUND(J22/158.3*175.4,0)</f>
        <v>73389</v>
      </c>
      <c r="M22" s="28"/>
      <c r="N22" s="28">
        <v>85000</v>
      </c>
      <c r="O22" s="28"/>
      <c r="P22" s="28">
        <f t="shared" si="4"/>
        <v>85000</v>
      </c>
      <c r="R22" s="39" t="s">
        <v>280</v>
      </c>
      <c r="S22" s="39" t="s">
        <v>280</v>
      </c>
      <c r="T22" s="39" t="s">
        <v>280</v>
      </c>
      <c r="U22" s="39" t="s">
        <v>280</v>
      </c>
      <c r="V22" s="19" t="s">
        <v>281</v>
      </c>
    </row>
    <row r="23" spans="1:22" s="19" customFormat="1" ht="12.75" customHeight="1" x14ac:dyDescent="0.2">
      <c r="A23" s="19" t="s">
        <v>27</v>
      </c>
      <c r="B23" s="19" t="s">
        <v>28</v>
      </c>
      <c r="C23" s="19" t="s">
        <v>140</v>
      </c>
      <c r="D23" s="19" t="s">
        <v>218</v>
      </c>
      <c r="E23" s="19" t="s">
        <v>128</v>
      </c>
      <c r="F23" s="20" t="s">
        <v>12</v>
      </c>
      <c r="G23" s="28">
        <v>55021</v>
      </c>
      <c r="H23" s="28">
        <f t="shared" si="0"/>
        <v>58703</v>
      </c>
      <c r="I23" s="28">
        <f t="shared" si="1"/>
        <v>63096</v>
      </c>
      <c r="J23" s="28">
        <f t="shared" si="5"/>
        <v>66234</v>
      </c>
      <c r="K23" s="28"/>
      <c r="L23" s="28">
        <f t="shared" si="6"/>
        <v>73389</v>
      </c>
      <c r="M23" s="28"/>
      <c r="N23" s="28">
        <v>90000</v>
      </c>
      <c r="O23" s="28"/>
      <c r="P23" s="28">
        <f t="shared" si="4"/>
        <v>90000</v>
      </c>
      <c r="R23" s="39" t="s">
        <v>280</v>
      </c>
      <c r="S23" s="39" t="s">
        <v>280</v>
      </c>
      <c r="T23" s="39" t="s">
        <v>280</v>
      </c>
      <c r="U23" s="39" t="s">
        <v>280</v>
      </c>
      <c r="V23" s="19" t="s">
        <v>281</v>
      </c>
    </row>
    <row r="24" spans="1:22" s="19" customFormat="1" ht="12.75" customHeight="1" x14ac:dyDescent="0.2">
      <c r="A24" s="19" t="s">
        <v>27</v>
      </c>
      <c r="B24" s="19" t="s">
        <v>308</v>
      </c>
      <c r="C24" s="19" t="s">
        <v>141</v>
      </c>
      <c r="D24" s="19" t="s">
        <v>219</v>
      </c>
      <c r="E24" s="19" t="s">
        <v>128</v>
      </c>
      <c r="F24" s="20" t="s">
        <v>12</v>
      </c>
      <c r="G24" s="28">
        <v>71528</v>
      </c>
      <c r="H24" s="28">
        <f t="shared" si="0"/>
        <v>76315</v>
      </c>
      <c r="I24" s="28">
        <f t="shared" si="1"/>
        <v>82026</v>
      </c>
      <c r="J24" s="28">
        <f t="shared" si="5"/>
        <v>86106</v>
      </c>
      <c r="K24" s="28"/>
      <c r="L24" s="28">
        <f t="shared" si="6"/>
        <v>95407</v>
      </c>
      <c r="M24" s="28"/>
      <c r="N24" s="28">
        <v>150000</v>
      </c>
      <c r="O24" s="28"/>
      <c r="P24" s="28">
        <f t="shared" si="4"/>
        <v>150000</v>
      </c>
      <c r="R24" s="39" t="s">
        <v>280</v>
      </c>
      <c r="S24" s="39" t="s">
        <v>282</v>
      </c>
      <c r="T24" s="39" t="s">
        <v>280</v>
      </c>
      <c r="U24" s="39" t="s">
        <v>280</v>
      </c>
      <c r="V24" s="19" t="s">
        <v>281</v>
      </c>
    </row>
    <row r="25" spans="1:22" s="19" customFormat="1" ht="12.75" customHeight="1" x14ac:dyDescent="0.2">
      <c r="A25" s="19" t="s">
        <v>27</v>
      </c>
      <c r="B25" s="19" t="s">
        <v>29</v>
      </c>
      <c r="C25" s="19" t="s">
        <v>141</v>
      </c>
      <c r="D25" s="19" t="s">
        <v>219</v>
      </c>
      <c r="E25" s="19" t="s">
        <v>128</v>
      </c>
      <c r="F25" s="20" t="s">
        <v>12</v>
      </c>
      <c r="G25" s="28">
        <v>660251</v>
      </c>
      <c r="H25" s="28">
        <f t="shared" si="0"/>
        <v>704435</v>
      </c>
      <c r="I25" s="28">
        <f t="shared" si="1"/>
        <v>757155</v>
      </c>
      <c r="J25" s="28">
        <f t="shared" si="5"/>
        <v>794812</v>
      </c>
      <c r="K25" s="28"/>
      <c r="L25" s="28">
        <f t="shared" si="6"/>
        <v>880670</v>
      </c>
      <c r="M25" s="28"/>
      <c r="N25" s="28">
        <v>900000</v>
      </c>
      <c r="O25" s="28"/>
      <c r="P25" s="28">
        <f t="shared" si="4"/>
        <v>900000</v>
      </c>
      <c r="R25" s="39" t="s">
        <v>280</v>
      </c>
      <c r="S25" s="39" t="s">
        <v>280</v>
      </c>
      <c r="T25" s="39" t="s">
        <v>280</v>
      </c>
      <c r="U25" s="39" t="s">
        <v>280</v>
      </c>
      <c r="V25" s="19" t="s">
        <v>281</v>
      </c>
    </row>
    <row r="26" spans="1:22" s="19" customFormat="1" ht="12.75" customHeight="1" x14ac:dyDescent="0.2">
      <c r="A26" s="19" t="s">
        <v>27</v>
      </c>
      <c r="B26" s="19" t="s">
        <v>28</v>
      </c>
      <c r="C26" s="19" t="s">
        <v>142</v>
      </c>
      <c r="D26" s="19" t="s">
        <v>220</v>
      </c>
      <c r="E26" s="19" t="s">
        <v>131</v>
      </c>
      <c r="F26" s="20" t="s">
        <v>12</v>
      </c>
      <c r="G26" s="28">
        <v>60523</v>
      </c>
      <c r="H26" s="28">
        <f t="shared" si="0"/>
        <v>64573</v>
      </c>
      <c r="I26" s="28">
        <f t="shared" si="1"/>
        <v>69406</v>
      </c>
      <c r="J26" s="28">
        <f t="shared" si="5"/>
        <v>72858</v>
      </c>
      <c r="K26" s="28"/>
      <c r="L26" s="28">
        <f t="shared" si="6"/>
        <v>80728</v>
      </c>
      <c r="M26" s="28"/>
      <c r="N26" s="28">
        <v>150000</v>
      </c>
      <c r="O26" s="28"/>
      <c r="P26" s="28">
        <f t="shared" si="4"/>
        <v>150000</v>
      </c>
      <c r="R26" s="39" t="s">
        <v>280</v>
      </c>
      <c r="S26" s="39" t="s">
        <v>280</v>
      </c>
      <c r="T26" s="39" t="s">
        <v>280</v>
      </c>
      <c r="U26" s="39" t="s">
        <v>280</v>
      </c>
      <c r="V26" s="19" t="s">
        <v>281</v>
      </c>
    </row>
    <row r="27" spans="1:22" s="19" customFormat="1" ht="12.75" customHeight="1" x14ac:dyDescent="0.2">
      <c r="A27" s="19" t="s">
        <v>27</v>
      </c>
      <c r="B27" s="19" t="s">
        <v>28</v>
      </c>
      <c r="C27" s="19" t="s">
        <v>309</v>
      </c>
      <c r="D27" s="19" t="s">
        <v>191</v>
      </c>
      <c r="E27" s="19" t="s">
        <v>129</v>
      </c>
      <c r="F27" s="20" t="s">
        <v>12</v>
      </c>
      <c r="G27" s="28">
        <v>49519</v>
      </c>
      <c r="H27" s="28">
        <f t="shared" si="0"/>
        <v>52833</v>
      </c>
      <c r="I27" s="28">
        <f t="shared" si="1"/>
        <v>56787</v>
      </c>
      <c r="J27" s="28">
        <f t="shared" si="5"/>
        <v>59611</v>
      </c>
      <c r="K27" s="28"/>
      <c r="L27" s="28">
        <f t="shared" si="6"/>
        <v>66050</v>
      </c>
      <c r="M27" s="28"/>
      <c r="N27" s="28">
        <v>125000</v>
      </c>
      <c r="O27" s="28"/>
      <c r="P27" s="28">
        <f t="shared" si="4"/>
        <v>125000</v>
      </c>
      <c r="R27" s="39" t="s">
        <v>280</v>
      </c>
      <c r="S27" s="39" t="s">
        <v>280</v>
      </c>
      <c r="T27" s="39" t="s">
        <v>280</v>
      </c>
      <c r="U27" s="39" t="s">
        <v>280</v>
      </c>
      <c r="V27" s="19" t="s">
        <v>281</v>
      </c>
    </row>
    <row r="28" spans="1:22" s="19" customFormat="1" ht="12.75" customHeight="1" x14ac:dyDescent="0.2">
      <c r="A28" s="19" t="s">
        <v>27</v>
      </c>
      <c r="B28" s="19" t="s">
        <v>28</v>
      </c>
      <c r="C28" s="19" t="s">
        <v>143</v>
      </c>
      <c r="D28" s="19" t="s">
        <v>203</v>
      </c>
      <c r="E28" s="19" t="s">
        <v>129</v>
      </c>
      <c r="F28" s="20" t="s">
        <v>12</v>
      </c>
      <c r="G28" s="28">
        <v>55021</v>
      </c>
      <c r="H28" s="28">
        <f t="shared" si="0"/>
        <v>58703</v>
      </c>
      <c r="I28" s="28">
        <f t="shared" si="1"/>
        <v>63096</v>
      </c>
      <c r="J28" s="28">
        <f t="shared" si="5"/>
        <v>66234</v>
      </c>
      <c r="K28" s="28"/>
      <c r="L28" s="28">
        <f t="shared" si="6"/>
        <v>73389</v>
      </c>
      <c r="M28" s="28"/>
      <c r="N28" s="28">
        <v>175000</v>
      </c>
      <c r="O28" s="28"/>
      <c r="P28" s="28">
        <f t="shared" si="4"/>
        <v>175000</v>
      </c>
      <c r="R28" s="39" t="s">
        <v>280</v>
      </c>
      <c r="S28" s="39" t="s">
        <v>282</v>
      </c>
      <c r="T28" s="39" t="s">
        <v>280</v>
      </c>
      <c r="U28" s="39" t="s">
        <v>280</v>
      </c>
      <c r="V28" s="19" t="s">
        <v>281</v>
      </c>
    </row>
    <row r="29" spans="1:22" s="19" customFormat="1" ht="12.75" customHeight="1" x14ac:dyDescent="0.2">
      <c r="A29" s="19" t="s">
        <v>250</v>
      </c>
      <c r="B29" s="19" t="s">
        <v>246</v>
      </c>
      <c r="C29" s="19" t="s">
        <v>134</v>
      </c>
      <c r="D29" s="19" t="s">
        <v>233</v>
      </c>
      <c r="E29" s="19" t="s">
        <v>128</v>
      </c>
      <c r="F29" s="20"/>
      <c r="G29" s="28">
        <v>55021</v>
      </c>
      <c r="H29" s="28">
        <f t="shared" si="0"/>
        <v>58703</v>
      </c>
      <c r="I29" s="28">
        <f t="shared" si="1"/>
        <v>63096</v>
      </c>
      <c r="J29" s="28">
        <f t="shared" si="5"/>
        <v>66234</v>
      </c>
      <c r="K29" s="28"/>
      <c r="L29" s="28">
        <f t="shared" si="6"/>
        <v>73389</v>
      </c>
      <c r="M29" s="28"/>
      <c r="N29" s="28">
        <v>85000</v>
      </c>
      <c r="O29" s="28"/>
      <c r="P29" s="28">
        <f t="shared" si="4"/>
        <v>85000</v>
      </c>
      <c r="R29" s="39" t="s">
        <v>280</v>
      </c>
      <c r="S29" s="39" t="s">
        <v>280</v>
      </c>
      <c r="T29" s="39" t="s">
        <v>280</v>
      </c>
      <c r="U29" s="39" t="s">
        <v>280</v>
      </c>
      <c r="V29" s="19" t="s">
        <v>281</v>
      </c>
    </row>
    <row r="30" spans="1:22" s="36" customFormat="1" ht="12.75" customHeight="1" x14ac:dyDescent="0.2">
      <c r="A30" s="36" t="s">
        <v>30</v>
      </c>
      <c r="F30" s="37"/>
      <c r="G30" s="45">
        <v>4976550</v>
      </c>
      <c r="H30" s="45">
        <f t="shared" ref="H30:P30" si="7">SUM(H9:H29)</f>
        <v>5218001</v>
      </c>
      <c r="I30" s="45">
        <f t="shared" si="7"/>
        <v>5608513</v>
      </c>
      <c r="J30" s="45">
        <f t="shared" si="7"/>
        <v>5887449</v>
      </c>
      <c r="K30" s="45">
        <f t="shared" si="7"/>
        <v>192175</v>
      </c>
      <c r="L30" s="45">
        <f t="shared" si="7"/>
        <v>6523428</v>
      </c>
      <c r="M30" s="45">
        <f t="shared" si="7"/>
        <v>213730</v>
      </c>
      <c r="N30" s="45">
        <f t="shared" si="7"/>
        <v>7160000</v>
      </c>
      <c r="O30" s="45">
        <f t="shared" si="7"/>
        <v>416240</v>
      </c>
      <c r="P30" s="45">
        <f t="shared" si="7"/>
        <v>7576240</v>
      </c>
      <c r="R30" s="46"/>
      <c r="S30" s="46"/>
      <c r="T30" s="46"/>
      <c r="U30" s="46"/>
      <c r="V30" s="19" t="s">
        <v>281</v>
      </c>
    </row>
    <row r="31" spans="1:22" s="36" customFormat="1" ht="12.75" customHeight="1" x14ac:dyDescent="0.2">
      <c r="F31" s="37"/>
      <c r="G31" s="45"/>
      <c r="H31" s="45"/>
      <c r="I31" s="45"/>
      <c r="J31" s="45"/>
      <c r="K31" s="45"/>
      <c r="L31" s="45"/>
      <c r="M31" s="45"/>
      <c r="N31" s="45"/>
      <c r="O31" s="45"/>
      <c r="P31" s="28"/>
      <c r="R31" s="46"/>
      <c r="S31" s="46"/>
      <c r="T31" s="46"/>
      <c r="U31" s="46"/>
      <c r="V31" s="19" t="s">
        <v>281</v>
      </c>
    </row>
    <row r="32" spans="1:22" s="19" customFormat="1" ht="12.75" customHeight="1" x14ac:dyDescent="0.2">
      <c r="A32" s="35" t="s">
        <v>31</v>
      </c>
      <c r="B32" s="35" t="s">
        <v>32</v>
      </c>
      <c r="F32" s="20"/>
      <c r="G32" s="28"/>
      <c r="H32" s="28"/>
      <c r="I32" s="28"/>
      <c r="J32" s="28"/>
      <c r="K32" s="28"/>
      <c r="L32" s="28"/>
      <c r="M32" s="28"/>
      <c r="N32" s="28"/>
      <c r="O32" s="28"/>
      <c r="P32" s="28"/>
      <c r="R32" s="39"/>
      <c r="S32" s="39"/>
      <c r="T32" s="39"/>
      <c r="U32" s="39"/>
      <c r="V32" s="19" t="s">
        <v>281</v>
      </c>
    </row>
    <row r="33" spans="1:22" s="19" customFormat="1" ht="12.75" customHeight="1" x14ac:dyDescent="0.2">
      <c r="A33" s="19" t="s">
        <v>33</v>
      </c>
      <c r="B33" s="19" t="s">
        <v>34</v>
      </c>
      <c r="C33" s="19" t="s">
        <v>144</v>
      </c>
      <c r="D33" s="19" t="s">
        <v>197</v>
      </c>
      <c r="E33" s="19" t="s">
        <v>128</v>
      </c>
      <c r="F33" s="20" t="s">
        <v>14</v>
      </c>
      <c r="G33" s="28">
        <v>181569</v>
      </c>
      <c r="H33" s="28">
        <f t="shared" si="0"/>
        <v>193720</v>
      </c>
      <c r="I33" s="28">
        <f t="shared" ref="I33:I37" si="8">ROUND(H33/140.3*150.8,0)</f>
        <v>208218</v>
      </c>
      <c r="J33" s="28">
        <f t="shared" ref="J33:J37" si="9">ROUND(I33/150.8*158.3,0)</f>
        <v>218574</v>
      </c>
      <c r="K33" s="28"/>
      <c r="L33" s="28">
        <f t="shared" ref="L33:L37" si="10">ROUND(J33/158.3*175.4,0)</f>
        <v>242185</v>
      </c>
      <c r="M33" s="28"/>
      <c r="N33" s="28">
        <v>250000</v>
      </c>
      <c r="O33" s="28"/>
      <c r="P33" s="28">
        <f t="shared" ref="P33:P37" si="11">N33+O33</f>
        <v>250000</v>
      </c>
      <c r="R33" s="39" t="s">
        <v>280</v>
      </c>
      <c r="S33" s="39" t="s">
        <v>280</v>
      </c>
      <c r="T33" s="39" t="s">
        <v>280</v>
      </c>
      <c r="U33" s="39" t="s">
        <v>280</v>
      </c>
      <c r="V33" s="19" t="s">
        <v>281</v>
      </c>
    </row>
    <row r="34" spans="1:22" s="19" customFormat="1" ht="12.75" customHeight="1" x14ac:dyDescent="0.2">
      <c r="A34" s="19" t="s">
        <v>33</v>
      </c>
      <c r="B34" s="19" t="s">
        <v>34</v>
      </c>
      <c r="C34" s="19" t="s">
        <v>145</v>
      </c>
      <c r="D34" s="19" t="s">
        <v>199</v>
      </c>
      <c r="E34" s="19" t="s">
        <v>128</v>
      </c>
      <c r="F34" s="20" t="s">
        <v>35</v>
      </c>
      <c r="G34" s="28">
        <v>374144</v>
      </c>
      <c r="H34" s="28">
        <f t="shared" si="0"/>
        <v>399182</v>
      </c>
      <c r="I34" s="28">
        <f t="shared" si="8"/>
        <v>429057</v>
      </c>
      <c r="J34" s="28">
        <f t="shared" si="9"/>
        <v>450396</v>
      </c>
      <c r="K34" s="28"/>
      <c r="L34" s="28">
        <f t="shared" si="10"/>
        <v>499049</v>
      </c>
      <c r="M34" s="28"/>
      <c r="N34" s="28">
        <v>625000</v>
      </c>
      <c r="O34" s="28"/>
      <c r="P34" s="28">
        <f t="shared" si="11"/>
        <v>625000</v>
      </c>
      <c r="R34" s="39" t="s">
        <v>280</v>
      </c>
      <c r="S34" s="39" t="s">
        <v>280</v>
      </c>
      <c r="T34" s="39" t="s">
        <v>280</v>
      </c>
      <c r="U34" s="39" t="s">
        <v>280</v>
      </c>
      <c r="V34" s="19" t="s">
        <v>281</v>
      </c>
    </row>
    <row r="35" spans="1:22" s="19" customFormat="1" ht="12.75" customHeight="1" x14ac:dyDescent="0.2">
      <c r="A35" s="19" t="s">
        <v>33</v>
      </c>
      <c r="B35" s="19" t="s">
        <v>34</v>
      </c>
      <c r="C35" s="19" t="s">
        <v>146</v>
      </c>
      <c r="D35" s="19" t="s">
        <v>200</v>
      </c>
      <c r="E35" s="19" t="s">
        <v>129</v>
      </c>
      <c r="F35" s="20" t="s">
        <v>12</v>
      </c>
      <c r="G35" s="28">
        <v>385146</v>
      </c>
      <c r="H35" s="28">
        <f t="shared" si="0"/>
        <v>410920</v>
      </c>
      <c r="I35" s="28">
        <f t="shared" si="8"/>
        <v>441673</v>
      </c>
      <c r="J35" s="28">
        <f t="shared" si="9"/>
        <v>463639</v>
      </c>
      <c r="K35" s="28"/>
      <c r="L35" s="28">
        <f t="shared" si="10"/>
        <v>513723</v>
      </c>
      <c r="M35" s="28"/>
      <c r="N35" s="28">
        <v>500000</v>
      </c>
      <c r="O35" s="28"/>
      <c r="P35" s="28">
        <f t="shared" si="11"/>
        <v>500000</v>
      </c>
      <c r="R35" s="39" t="s">
        <v>280</v>
      </c>
      <c r="S35" s="39" t="s">
        <v>280</v>
      </c>
      <c r="T35" s="39" t="s">
        <v>280</v>
      </c>
      <c r="U35" s="39" t="s">
        <v>280</v>
      </c>
      <c r="V35" s="19" t="s">
        <v>281</v>
      </c>
    </row>
    <row r="36" spans="1:22" s="19" customFormat="1" ht="12.75" customHeight="1" x14ac:dyDescent="0.2">
      <c r="A36" s="19" t="s">
        <v>33</v>
      </c>
      <c r="B36" s="19" t="s">
        <v>34</v>
      </c>
      <c r="C36" s="19" t="s">
        <v>147</v>
      </c>
      <c r="D36" s="19" t="s">
        <v>201</v>
      </c>
      <c r="E36" s="19" t="s">
        <v>128</v>
      </c>
      <c r="F36" s="20" t="s">
        <v>12</v>
      </c>
      <c r="G36" s="28">
        <v>396151</v>
      </c>
      <c r="H36" s="28">
        <f t="shared" si="0"/>
        <v>422661</v>
      </c>
      <c r="I36" s="28">
        <f t="shared" si="8"/>
        <v>454293</v>
      </c>
      <c r="J36" s="28">
        <f t="shared" si="9"/>
        <v>476887</v>
      </c>
      <c r="K36" s="28"/>
      <c r="L36" s="28">
        <f t="shared" si="10"/>
        <v>528402</v>
      </c>
      <c r="M36" s="28"/>
      <c r="N36" s="28">
        <v>575000</v>
      </c>
      <c r="O36" s="28"/>
      <c r="P36" s="28">
        <f t="shared" si="11"/>
        <v>575000</v>
      </c>
      <c r="R36" s="39" t="s">
        <v>280</v>
      </c>
      <c r="S36" s="39" t="s">
        <v>280</v>
      </c>
      <c r="T36" s="39" t="s">
        <v>280</v>
      </c>
      <c r="U36" s="39" t="s">
        <v>280</v>
      </c>
      <c r="V36" s="19" t="s">
        <v>281</v>
      </c>
    </row>
    <row r="37" spans="1:22" s="19" customFormat="1" ht="12.75" customHeight="1" x14ac:dyDescent="0.2">
      <c r="A37" s="19" t="s">
        <v>33</v>
      </c>
      <c r="B37" s="19" t="s">
        <v>34</v>
      </c>
      <c r="C37" s="19" t="s">
        <v>148</v>
      </c>
      <c r="D37" s="19" t="s">
        <v>202</v>
      </c>
      <c r="E37" s="19" t="s">
        <v>128</v>
      </c>
      <c r="F37" s="20" t="s">
        <v>12</v>
      </c>
      <c r="G37" s="28">
        <v>286109</v>
      </c>
      <c r="H37" s="28">
        <f t="shared" si="0"/>
        <v>305255</v>
      </c>
      <c r="I37" s="28">
        <f t="shared" si="8"/>
        <v>328100</v>
      </c>
      <c r="J37" s="28">
        <f t="shared" si="9"/>
        <v>344418</v>
      </c>
      <c r="K37" s="28"/>
      <c r="L37" s="28">
        <f t="shared" si="10"/>
        <v>381623</v>
      </c>
      <c r="M37" s="28"/>
      <c r="N37" s="28">
        <v>425000</v>
      </c>
      <c r="O37" s="28"/>
      <c r="P37" s="28">
        <f t="shared" si="11"/>
        <v>425000</v>
      </c>
      <c r="R37" s="39" t="s">
        <v>280</v>
      </c>
      <c r="S37" s="39" t="s">
        <v>280</v>
      </c>
      <c r="T37" s="39" t="s">
        <v>280</v>
      </c>
      <c r="U37" s="39" t="s">
        <v>280</v>
      </c>
      <c r="V37" s="19" t="s">
        <v>281</v>
      </c>
    </row>
    <row r="38" spans="1:22" s="36" customFormat="1" ht="12.75" customHeight="1" x14ac:dyDescent="0.2">
      <c r="A38" s="36" t="s">
        <v>36</v>
      </c>
      <c r="F38" s="37"/>
      <c r="G38" s="45">
        <v>1623119</v>
      </c>
      <c r="H38" s="45">
        <f t="shared" ref="H38:L38" si="12">SUM(H33:H37)</f>
        <v>1731738</v>
      </c>
      <c r="I38" s="45">
        <f t="shared" si="12"/>
        <v>1861341</v>
      </c>
      <c r="J38" s="45">
        <f t="shared" si="12"/>
        <v>1953914</v>
      </c>
      <c r="K38" s="45"/>
      <c r="L38" s="45">
        <f t="shared" si="12"/>
        <v>2164982</v>
      </c>
      <c r="M38" s="45"/>
      <c r="N38" s="45">
        <f t="shared" ref="N38" si="13">SUM(N33:N37)</f>
        <v>2375000</v>
      </c>
      <c r="O38" s="45"/>
      <c r="P38" s="45">
        <f>SUM(P33:P37)</f>
        <v>2375000</v>
      </c>
      <c r="R38" s="46"/>
      <c r="S38" s="46"/>
      <c r="T38" s="46"/>
      <c r="U38" s="46"/>
      <c r="V38" s="19" t="s">
        <v>281</v>
      </c>
    </row>
    <row r="39" spans="1:22" s="36" customFormat="1" ht="12.75" customHeight="1" x14ac:dyDescent="0.2">
      <c r="F39" s="37"/>
      <c r="G39" s="45"/>
      <c r="H39" s="45"/>
      <c r="I39" s="45"/>
      <c r="J39" s="45"/>
      <c r="K39" s="45"/>
      <c r="L39" s="45"/>
      <c r="M39" s="45"/>
      <c r="N39" s="45"/>
      <c r="O39" s="45"/>
      <c r="P39" s="28"/>
      <c r="R39" s="46"/>
      <c r="S39" s="46"/>
      <c r="T39" s="46"/>
      <c r="U39" s="46"/>
      <c r="V39" s="19" t="s">
        <v>281</v>
      </c>
    </row>
    <row r="40" spans="1:22" s="19" customFormat="1" ht="12.75" customHeight="1" x14ac:dyDescent="0.2">
      <c r="A40" s="35" t="s">
        <v>37</v>
      </c>
      <c r="B40" s="35" t="s">
        <v>38</v>
      </c>
      <c r="F40" s="20"/>
      <c r="G40" s="28"/>
      <c r="H40" s="28"/>
      <c r="I40" s="28"/>
      <c r="J40" s="28"/>
      <c r="K40" s="28"/>
      <c r="L40" s="28"/>
      <c r="M40" s="28"/>
      <c r="N40" s="28"/>
      <c r="O40" s="28"/>
      <c r="P40" s="28"/>
      <c r="R40" s="39"/>
      <c r="S40" s="39"/>
      <c r="T40" s="39"/>
      <c r="U40" s="39"/>
      <c r="V40" s="19" t="s">
        <v>281</v>
      </c>
    </row>
    <row r="41" spans="1:22" s="19" customFormat="1" ht="12.75" customHeight="1" x14ac:dyDescent="0.2">
      <c r="A41" s="19" t="s">
        <v>39</v>
      </c>
      <c r="B41" s="19" t="s">
        <v>40</v>
      </c>
      <c r="C41" s="19" t="s">
        <v>149</v>
      </c>
      <c r="E41" s="19" t="s">
        <v>128</v>
      </c>
      <c r="F41" s="20" t="s">
        <v>12</v>
      </c>
      <c r="G41" s="28">
        <v>308117</v>
      </c>
      <c r="H41" s="28">
        <f t="shared" si="0"/>
        <v>328736</v>
      </c>
      <c r="I41" s="28">
        <f t="shared" ref="I41:I42" si="14">ROUND(H41/140.3*150.8,0)</f>
        <v>353338</v>
      </c>
      <c r="J41" s="28">
        <f t="shared" ref="J41:J42" si="15">ROUND(I41/150.8*158.3,0)</f>
        <v>370911</v>
      </c>
      <c r="K41" s="28"/>
      <c r="L41" s="28">
        <f t="shared" ref="L41:L42" si="16">ROUND(J41/158.3*175.4,0)</f>
        <v>410978</v>
      </c>
      <c r="M41" s="28"/>
      <c r="N41" s="28">
        <v>400000</v>
      </c>
      <c r="O41" s="28"/>
      <c r="P41" s="28">
        <f t="shared" ref="P41:P42" si="17">N41+O41</f>
        <v>400000</v>
      </c>
      <c r="R41" s="39" t="s">
        <v>280</v>
      </c>
      <c r="S41" s="39" t="s">
        <v>280</v>
      </c>
      <c r="T41" s="39" t="s">
        <v>280</v>
      </c>
      <c r="U41" s="39" t="s">
        <v>280</v>
      </c>
      <c r="V41" s="19" t="s">
        <v>281</v>
      </c>
    </row>
    <row r="42" spans="1:22" s="19" customFormat="1" ht="12.75" customHeight="1" x14ac:dyDescent="0.2">
      <c r="A42" s="19" t="s">
        <v>41</v>
      </c>
      <c r="B42" s="19" t="s">
        <v>42</v>
      </c>
      <c r="C42" s="19" t="s">
        <v>150</v>
      </c>
      <c r="E42" s="19" t="s">
        <v>130</v>
      </c>
      <c r="F42" s="20" t="s">
        <v>12</v>
      </c>
      <c r="G42" s="28">
        <v>346632</v>
      </c>
      <c r="H42" s="28">
        <f t="shared" si="0"/>
        <v>369829</v>
      </c>
      <c r="I42" s="28">
        <f t="shared" si="14"/>
        <v>397507</v>
      </c>
      <c r="J42" s="28">
        <f t="shared" si="15"/>
        <v>417277</v>
      </c>
      <c r="K42" s="28"/>
      <c r="L42" s="28">
        <f t="shared" si="16"/>
        <v>462352</v>
      </c>
      <c r="M42" s="28"/>
      <c r="N42" s="28">
        <v>405000</v>
      </c>
      <c r="O42" s="28"/>
      <c r="P42" s="28">
        <f t="shared" si="17"/>
        <v>405000</v>
      </c>
      <c r="R42" s="39" t="s">
        <v>280</v>
      </c>
      <c r="S42" s="39" t="s">
        <v>280</v>
      </c>
      <c r="T42" s="39" t="s">
        <v>280</v>
      </c>
      <c r="U42" s="39" t="s">
        <v>280</v>
      </c>
      <c r="V42" s="19" t="s">
        <v>281</v>
      </c>
    </row>
    <row r="43" spans="1:22" s="36" customFormat="1" ht="12.75" customHeight="1" x14ac:dyDescent="0.2">
      <c r="A43" s="36" t="s">
        <v>43</v>
      </c>
      <c r="F43" s="37"/>
      <c r="G43" s="45">
        <v>720774</v>
      </c>
      <c r="H43" s="45">
        <f>SUM(H41:H42)</f>
        <v>698565</v>
      </c>
      <c r="I43" s="45">
        <f>SUM(I41:I42)</f>
        <v>750845</v>
      </c>
      <c r="J43" s="45">
        <f>SUM(J41:J42)</f>
        <v>788188</v>
      </c>
      <c r="K43" s="45"/>
      <c r="L43" s="45">
        <f>SUM(L41:L42)</f>
        <v>873330</v>
      </c>
      <c r="M43" s="45"/>
      <c r="N43" s="45">
        <f>SUM(N41:N42)</f>
        <v>805000</v>
      </c>
      <c r="O43" s="45"/>
      <c r="P43" s="45">
        <f>SUM(P41:P42)</f>
        <v>805000</v>
      </c>
      <c r="R43" s="46"/>
      <c r="S43" s="46"/>
      <c r="T43" s="46"/>
      <c r="U43" s="46"/>
      <c r="V43" s="19" t="s">
        <v>281</v>
      </c>
    </row>
    <row r="44" spans="1:22" s="36" customFormat="1" ht="12.75" customHeight="1" x14ac:dyDescent="0.2">
      <c r="F44" s="37"/>
      <c r="G44" s="45"/>
      <c r="H44" s="45"/>
      <c r="I44" s="45"/>
      <c r="J44" s="45"/>
      <c r="K44" s="45"/>
      <c r="L44" s="45"/>
      <c r="M44" s="45"/>
      <c r="N44" s="45"/>
      <c r="O44" s="45"/>
      <c r="P44" s="28"/>
      <c r="R44" s="46"/>
      <c r="S44" s="46"/>
      <c r="T44" s="46"/>
      <c r="U44" s="46"/>
      <c r="V44" s="19" t="s">
        <v>281</v>
      </c>
    </row>
    <row r="45" spans="1:22" s="19" customFormat="1" ht="12.75" customHeight="1" x14ac:dyDescent="0.2">
      <c r="A45" s="35" t="s">
        <v>44</v>
      </c>
      <c r="B45" s="35" t="s">
        <v>45</v>
      </c>
      <c r="F45" s="20"/>
      <c r="G45" s="28"/>
      <c r="H45" s="28"/>
      <c r="I45" s="28"/>
      <c r="J45" s="28"/>
      <c r="K45" s="28"/>
      <c r="L45" s="28"/>
      <c r="M45" s="28"/>
      <c r="N45" s="28"/>
      <c r="O45" s="28"/>
      <c r="P45" s="28"/>
      <c r="R45" s="39"/>
      <c r="S45" s="39"/>
      <c r="T45" s="39"/>
      <c r="U45" s="39"/>
      <c r="V45" s="19" t="s">
        <v>281</v>
      </c>
    </row>
    <row r="46" spans="1:22" s="19" customFormat="1" ht="12.75" customHeight="1" x14ac:dyDescent="0.2">
      <c r="A46" s="19" t="s">
        <v>46</v>
      </c>
      <c r="B46" s="19" t="s">
        <v>47</v>
      </c>
      <c r="C46" s="19" t="s">
        <v>261</v>
      </c>
      <c r="D46" s="19" t="s">
        <v>245</v>
      </c>
      <c r="E46" s="19" t="s">
        <v>128</v>
      </c>
      <c r="F46" s="20" t="s">
        <v>12</v>
      </c>
      <c r="G46" s="28">
        <v>18034142</v>
      </c>
      <c r="H46" s="28">
        <f t="shared" ref="H46" si="18">ROUND(G46/131.5*140.3,0)</f>
        <v>19240990</v>
      </c>
      <c r="I46" s="28">
        <f t="shared" ref="I46:I64" si="19">ROUND(H46/140.3*150.8,0)</f>
        <v>20680979</v>
      </c>
      <c r="J46" s="28">
        <f t="shared" ref="J46:J64" si="20">ROUND(I46/150.8*158.3,0)</f>
        <v>21709542</v>
      </c>
      <c r="K46" s="28">
        <v>1750000</v>
      </c>
      <c r="L46" s="28">
        <f t="shared" ref="L46:L64" si="21">ROUND(J46/158.3*175.4,0)</f>
        <v>24054666</v>
      </c>
      <c r="M46" s="28">
        <f t="shared" ref="M46:M51" si="22">ROUND(K46/126.6*140.8,0)</f>
        <v>1946288</v>
      </c>
      <c r="N46" s="28">
        <v>35000000</v>
      </c>
      <c r="O46" s="28">
        <f>ROUND(1284650*1.21,0)</f>
        <v>1554427</v>
      </c>
      <c r="P46" s="28">
        <f t="shared" ref="P46:P64" si="23">N46+O46</f>
        <v>36554427</v>
      </c>
      <c r="Q46" s="47"/>
      <c r="R46" s="39" t="s">
        <v>282</v>
      </c>
      <c r="S46" s="39" t="s">
        <v>282</v>
      </c>
      <c r="T46" s="39" t="s">
        <v>280</v>
      </c>
      <c r="U46" s="39" t="s">
        <v>282</v>
      </c>
      <c r="V46" s="19" t="s">
        <v>281</v>
      </c>
    </row>
    <row r="47" spans="1:22" s="19" customFormat="1" ht="12.75" customHeight="1" x14ac:dyDescent="0.2">
      <c r="A47" s="19" t="s">
        <v>56</v>
      </c>
      <c r="B47" s="19" t="s">
        <v>57</v>
      </c>
      <c r="C47" s="19" t="s">
        <v>262</v>
      </c>
      <c r="D47" s="19" t="s">
        <v>245</v>
      </c>
      <c r="E47" s="19" t="s">
        <v>128</v>
      </c>
      <c r="F47" s="20" t="s">
        <v>12</v>
      </c>
      <c r="G47" s="28">
        <v>1416056</v>
      </c>
      <c r="H47" s="28">
        <f t="shared" si="0"/>
        <v>1510819</v>
      </c>
      <c r="I47" s="28">
        <f t="shared" si="19"/>
        <v>1623888</v>
      </c>
      <c r="J47" s="28">
        <f t="shared" si="20"/>
        <v>1704652</v>
      </c>
      <c r="K47" s="28">
        <v>95000</v>
      </c>
      <c r="L47" s="28">
        <f t="shared" si="21"/>
        <v>1888793</v>
      </c>
      <c r="M47" s="28">
        <f t="shared" si="22"/>
        <v>105656</v>
      </c>
      <c r="N47" s="28"/>
      <c r="O47" s="28">
        <f>220000*1.21</f>
        <v>266200</v>
      </c>
      <c r="P47" s="28">
        <f t="shared" si="23"/>
        <v>266200</v>
      </c>
      <c r="R47" s="39" t="s">
        <v>282</v>
      </c>
      <c r="S47" s="39" t="s">
        <v>282</v>
      </c>
      <c r="T47" s="39" t="s">
        <v>280</v>
      </c>
      <c r="U47" s="39"/>
      <c r="V47" s="19" t="s">
        <v>281</v>
      </c>
    </row>
    <row r="48" spans="1:22" s="19" customFormat="1" ht="12.75" customHeight="1" x14ac:dyDescent="0.2">
      <c r="B48" s="19" t="s">
        <v>263</v>
      </c>
      <c r="C48" s="19" t="s">
        <v>244</v>
      </c>
      <c r="D48" s="19" t="s">
        <v>264</v>
      </c>
      <c r="E48" s="19" t="s">
        <v>128</v>
      </c>
      <c r="F48" s="20"/>
      <c r="G48" s="28"/>
      <c r="H48" s="28"/>
      <c r="I48" s="28"/>
      <c r="J48" s="28"/>
      <c r="K48" s="28"/>
      <c r="L48" s="28"/>
      <c r="M48" s="28"/>
      <c r="N48" s="28"/>
      <c r="O48" s="28">
        <f>275000*1.21</f>
        <v>332750</v>
      </c>
      <c r="P48" s="28">
        <f t="shared" si="23"/>
        <v>332750</v>
      </c>
      <c r="R48" s="39"/>
      <c r="S48" s="39"/>
      <c r="T48" s="39"/>
      <c r="U48" s="39"/>
      <c r="V48" s="19" t="s">
        <v>281</v>
      </c>
    </row>
    <row r="49" spans="1:22" s="19" customFormat="1" ht="12.75" customHeight="1" x14ac:dyDescent="0.2">
      <c r="A49" s="19" t="s">
        <v>48</v>
      </c>
      <c r="B49" s="19" t="s">
        <v>49</v>
      </c>
      <c r="C49" s="19" t="s">
        <v>302</v>
      </c>
      <c r="D49" s="19" t="s">
        <v>202</v>
      </c>
      <c r="E49" s="19" t="s">
        <v>128</v>
      </c>
      <c r="F49" s="20" t="s">
        <v>12</v>
      </c>
      <c r="G49" s="28">
        <v>1307373</v>
      </c>
      <c r="H49" s="28">
        <f t="shared" si="0"/>
        <v>1394863</v>
      </c>
      <c r="I49" s="28">
        <f t="shared" si="19"/>
        <v>1499254</v>
      </c>
      <c r="J49" s="28">
        <f t="shared" si="20"/>
        <v>1573819</v>
      </c>
      <c r="K49" s="28"/>
      <c r="L49" s="28">
        <f t="shared" si="21"/>
        <v>1743827</v>
      </c>
      <c r="M49" s="28"/>
      <c r="N49" s="28">
        <v>2000000</v>
      </c>
      <c r="O49" s="28"/>
      <c r="P49" s="28">
        <f t="shared" si="23"/>
        <v>2000000</v>
      </c>
      <c r="R49" s="39" t="s">
        <v>283</v>
      </c>
      <c r="S49" s="39" t="s">
        <v>282</v>
      </c>
      <c r="T49" s="39" t="s">
        <v>280</v>
      </c>
      <c r="U49" s="39" t="s">
        <v>280</v>
      </c>
      <c r="V49" s="19" t="s">
        <v>281</v>
      </c>
    </row>
    <row r="50" spans="1:22" s="19" customFormat="1" ht="12.75" customHeight="1" x14ac:dyDescent="0.2">
      <c r="A50" s="19" t="s">
        <v>48</v>
      </c>
      <c r="B50" s="19" t="s">
        <v>49</v>
      </c>
      <c r="C50" s="19" t="s">
        <v>151</v>
      </c>
      <c r="D50" s="19" t="s">
        <v>221</v>
      </c>
      <c r="E50" s="19" t="s">
        <v>131</v>
      </c>
      <c r="F50" s="20" t="s">
        <v>12</v>
      </c>
      <c r="G50" s="28">
        <v>214582</v>
      </c>
      <c r="H50" s="28">
        <f t="shared" si="0"/>
        <v>228942</v>
      </c>
      <c r="I50" s="28">
        <f t="shared" si="19"/>
        <v>246076</v>
      </c>
      <c r="J50" s="28">
        <f t="shared" si="20"/>
        <v>258315</v>
      </c>
      <c r="K50" s="28"/>
      <c r="L50" s="28">
        <f t="shared" si="21"/>
        <v>286219</v>
      </c>
      <c r="M50" s="28"/>
      <c r="N50" s="28">
        <v>475000</v>
      </c>
      <c r="O50" s="28"/>
      <c r="P50" s="28">
        <f t="shared" si="23"/>
        <v>475000</v>
      </c>
      <c r="R50" s="39" t="s">
        <v>280</v>
      </c>
      <c r="S50" s="39" t="s">
        <v>282</v>
      </c>
      <c r="T50" s="39" t="s">
        <v>280</v>
      </c>
      <c r="U50" s="39" t="s">
        <v>280</v>
      </c>
      <c r="V50" s="19" t="s">
        <v>281</v>
      </c>
    </row>
    <row r="51" spans="1:22" s="19" customFormat="1" ht="12.75" customHeight="1" x14ac:dyDescent="0.2">
      <c r="A51" s="19" t="s">
        <v>48</v>
      </c>
      <c r="B51" s="19" t="s">
        <v>49</v>
      </c>
      <c r="C51" s="19" t="s">
        <v>303</v>
      </c>
      <c r="D51" s="19" t="s">
        <v>191</v>
      </c>
      <c r="E51" s="19" t="s">
        <v>129</v>
      </c>
      <c r="F51" s="20" t="s">
        <v>12</v>
      </c>
      <c r="G51" s="28">
        <v>1925731</v>
      </c>
      <c r="H51" s="28">
        <f t="shared" si="0"/>
        <v>2054601</v>
      </c>
      <c r="I51" s="28">
        <f t="shared" si="19"/>
        <v>2208367</v>
      </c>
      <c r="J51" s="28">
        <f t="shared" si="20"/>
        <v>2318200</v>
      </c>
      <c r="K51" s="28">
        <v>60000</v>
      </c>
      <c r="L51" s="28">
        <f t="shared" si="21"/>
        <v>2568618</v>
      </c>
      <c r="M51" s="28">
        <f t="shared" si="22"/>
        <v>66730</v>
      </c>
      <c r="N51" s="28">
        <v>2350000</v>
      </c>
      <c r="O51" s="28">
        <v>0</v>
      </c>
      <c r="P51" s="28">
        <f t="shared" si="23"/>
        <v>2350000</v>
      </c>
      <c r="R51" s="39" t="s">
        <v>283</v>
      </c>
      <c r="S51" s="39" t="s">
        <v>282</v>
      </c>
      <c r="T51" s="39" t="s">
        <v>280</v>
      </c>
      <c r="U51" s="39" t="s">
        <v>280</v>
      </c>
      <c r="V51" s="19" t="s">
        <v>281</v>
      </c>
    </row>
    <row r="52" spans="1:22" s="19" customFormat="1" ht="12.75" customHeight="1" x14ac:dyDescent="0.2">
      <c r="A52" s="19" t="s">
        <v>50</v>
      </c>
      <c r="B52" s="19" t="s">
        <v>51</v>
      </c>
      <c r="C52" s="19" t="s">
        <v>304</v>
      </c>
      <c r="E52" s="19" t="s">
        <v>129</v>
      </c>
      <c r="F52" s="20" t="s">
        <v>12</v>
      </c>
      <c r="G52" s="28">
        <v>16506</v>
      </c>
      <c r="H52" s="28">
        <f t="shared" si="0"/>
        <v>17611</v>
      </c>
      <c r="I52" s="28">
        <f t="shared" si="19"/>
        <v>18929</v>
      </c>
      <c r="J52" s="28">
        <f t="shared" si="20"/>
        <v>19870</v>
      </c>
      <c r="K52" s="28"/>
      <c r="L52" s="28">
        <f t="shared" si="21"/>
        <v>22016</v>
      </c>
      <c r="M52" s="28"/>
      <c r="N52" s="28">
        <v>15000</v>
      </c>
      <c r="O52" s="28"/>
      <c r="P52" s="28">
        <f t="shared" si="23"/>
        <v>15000</v>
      </c>
      <c r="R52" s="39" t="s">
        <v>280</v>
      </c>
      <c r="S52" s="39" t="s">
        <v>280</v>
      </c>
      <c r="T52" s="39" t="s">
        <v>280</v>
      </c>
      <c r="U52" s="39" t="s">
        <v>280</v>
      </c>
      <c r="V52" s="19" t="s">
        <v>281</v>
      </c>
    </row>
    <row r="53" spans="1:22" s="19" customFormat="1" ht="12.75" customHeight="1" x14ac:dyDescent="0.2">
      <c r="A53" s="19" t="s">
        <v>52</v>
      </c>
      <c r="B53" s="19" t="s">
        <v>53</v>
      </c>
      <c r="C53" s="19" t="s">
        <v>305</v>
      </c>
      <c r="E53" s="19" t="s">
        <v>128</v>
      </c>
      <c r="F53" s="20" t="s">
        <v>12</v>
      </c>
      <c r="G53" s="28">
        <v>24210</v>
      </c>
      <c r="H53" s="28">
        <f t="shared" si="0"/>
        <v>25830</v>
      </c>
      <c r="I53" s="28">
        <f t="shared" si="19"/>
        <v>27763</v>
      </c>
      <c r="J53" s="28">
        <f t="shared" si="20"/>
        <v>29144</v>
      </c>
      <c r="K53" s="28"/>
      <c r="L53" s="28">
        <f t="shared" si="21"/>
        <v>32292</v>
      </c>
      <c r="M53" s="28"/>
      <c r="N53" s="28">
        <v>35000</v>
      </c>
      <c r="O53" s="28"/>
      <c r="P53" s="28">
        <f t="shared" si="23"/>
        <v>35000</v>
      </c>
      <c r="R53" s="39" t="s">
        <v>280</v>
      </c>
      <c r="S53" s="39" t="s">
        <v>280</v>
      </c>
      <c r="T53" s="39" t="s">
        <v>280</v>
      </c>
      <c r="U53" s="39" t="s">
        <v>280</v>
      </c>
      <c r="V53" s="19" t="s">
        <v>281</v>
      </c>
    </row>
    <row r="54" spans="1:22" s="19" customFormat="1" ht="12.75" customHeight="1" x14ac:dyDescent="0.2">
      <c r="A54" s="19" t="s">
        <v>52</v>
      </c>
      <c r="B54" s="19" t="s">
        <v>53</v>
      </c>
      <c r="C54" s="19" t="s">
        <v>304</v>
      </c>
      <c r="E54" s="19" t="s">
        <v>129</v>
      </c>
      <c r="F54" s="20" t="s">
        <v>12</v>
      </c>
      <c r="G54" s="28">
        <v>38514</v>
      </c>
      <c r="H54" s="28">
        <f t="shared" si="0"/>
        <v>41091</v>
      </c>
      <c r="I54" s="28">
        <f t="shared" si="19"/>
        <v>44166</v>
      </c>
      <c r="J54" s="28">
        <f t="shared" si="20"/>
        <v>46363</v>
      </c>
      <c r="K54" s="28"/>
      <c r="L54" s="28">
        <f t="shared" si="21"/>
        <v>51371</v>
      </c>
      <c r="M54" s="28"/>
      <c r="N54" s="28">
        <v>55000</v>
      </c>
      <c r="O54" s="28"/>
      <c r="P54" s="28">
        <f t="shared" si="23"/>
        <v>55000</v>
      </c>
      <c r="R54" s="39" t="s">
        <v>280</v>
      </c>
      <c r="S54" s="39" t="s">
        <v>280</v>
      </c>
      <c r="T54" s="39" t="s">
        <v>280</v>
      </c>
      <c r="U54" s="39" t="s">
        <v>280</v>
      </c>
      <c r="V54" s="19" t="s">
        <v>281</v>
      </c>
    </row>
    <row r="55" spans="1:22" s="19" customFormat="1" ht="12.75" customHeight="1" x14ac:dyDescent="0.2">
      <c r="A55" s="19" t="s">
        <v>54</v>
      </c>
      <c r="B55" s="19" t="s">
        <v>55</v>
      </c>
      <c r="C55" s="19" t="s">
        <v>152</v>
      </c>
      <c r="D55" s="19" t="s">
        <v>198</v>
      </c>
      <c r="E55" s="19" t="s">
        <v>128</v>
      </c>
      <c r="F55" s="20" t="s">
        <v>12</v>
      </c>
      <c r="G55" s="28">
        <v>1045398</v>
      </c>
      <c r="H55" s="28">
        <f t="shared" si="0"/>
        <v>1115356</v>
      </c>
      <c r="I55" s="28">
        <f t="shared" si="19"/>
        <v>1198829</v>
      </c>
      <c r="J55" s="28">
        <f t="shared" si="20"/>
        <v>1258452</v>
      </c>
      <c r="K55" s="28"/>
      <c r="L55" s="28">
        <f t="shared" si="21"/>
        <v>1394393</v>
      </c>
      <c r="M55" s="28"/>
      <c r="N55" s="28">
        <v>1700000</v>
      </c>
      <c r="O55" s="28"/>
      <c r="P55" s="28">
        <f t="shared" si="23"/>
        <v>1700000</v>
      </c>
      <c r="R55" s="39" t="s">
        <v>280</v>
      </c>
      <c r="S55" s="39" t="s">
        <v>282</v>
      </c>
      <c r="T55" s="39" t="s">
        <v>280</v>
      </c>
      <c r="U55" s="39" t="s">
        <v>280</v>
      </c>
      <c r="V55" s="19" t="s">
        <v>281</v>
      </c>
    </row>
    <row r="56" spans="1:22" s="19" customFormat="1" ht="12.75" customHeight="1" x14ac:dyDescent="0.2">
      <c r="A56" s="19" t="s">
        <v>58</v>
      </c>
      <c r="B56" s="19" t="s">
        <v>59</v>
      </c>
      <c r="C56" s="19" t="s">
        <v>306</v>
      </c>
      <c r="E56" s="19" t="s">
        <v>128</v>
      </c>
      <c r="F56" s="20" t="s">
        <v>60</v>
      </c>
      <c r="G56" s="28">
        <v>60523</v>
      </c>
      <c r="H56" s="28">
        <f t="shared" si="0"/>
        <v>64573</v>
      </c>
      <c r="I56" s="28">
        <f t="shared" si="19"/>
        <v>69406</v>
      </c>
      <c r="J56" s="28">
        <f t="shared" si="20"/>
        <v>72858</v>
      </c>
      <c r="K56" s="28"/>
      <c r="L56" s="28">
        <f t="shared" si="21"/>
        <v>80728</v>
      </c>
      <c r="M56" s="28"/>
      <c r="N56" s="28">
        <v>85000</v>
      </c>
      <c r="O56" s="28"/>
      <c r="P56" s="28">
        <f t="shared" si="23"/>
        <v>85000</v>
      </c>
      <c r="R56" s="39" t="s">
        <v>280</v>
      </c>
      <c r="S56" s="39" t="s">
        <v>280</v>
      </c>
      <c r="T56" s="39" t="s">
        <v>280</v>
      </c>
      <c r="U56" s="39" t="s">
        <v>280</v>
      </c>
      <c r="V56" s="19" t="s">
        <v>281</v>
      </c>
    </row>
    <row r="57" spans="1:22" s="19" customFormat="1" ht="12.75" customHeight="1" x14ac:dyDescent="0.2">
      <c r="A57" s="19" t="s">
        <v>61</v>
      </c>
      <c r="B57" s="19" t="s">
        <v>62</v>
      </c>
      <c r="C57" s="19" t="s">
        <v>153</v>
      </c>
      <c r="D57" s="19" t="s">
        <v>222</v>
      </c>
      <c r="E57" s="19" t="s">
        <v>128</v>
      </c>
      <c r="F57" s="20" t="s">
        <v>12</v>
      </c>
      <c r="G57" s="28">
        <v>77030</v>
      </c>
      <c r="H57" s="28">
        <f t="shared" si="0"/>
        <v>82185</v>
      </c>
      <c r="I57" s="28">
        <f t="shared" si="19"/>
        <v>88336</v>
      </c>
      <c r="J57" s="28">
        <f t="shared" si="20"/>
        <v>92729</v>
      </c>
      <c r="K57" s="28"/>
      <c r="L57" s="28">
        <f t="shared" si="21"/>
        <v>102746</v>
      </c>
      <c r="M57" s="28"/>
      <c r="N57" s="28">
        <v>90000</v>
      </c>
      <c r="O57" s="28"/>
      <c r="P57" s="28">
        <f t="shared" si="23"/>
        <v>90000</v>
      </c>
      <c r="R57" s="39" t="s">
        <v>280</v>
      </c>
      <c r="S57" s="39" t="s">
        <v>280</v>
      </c>
      <c r="T57" s="39" t="s">
        <v>280</v>
      </c>
      <c r="U57" s="39" t="s">
        <v>280</v>
      </c>
      <c r="V57" s="19" t="s">
        <v>281</v>
      </c>
    </row>
    <row r="58" spans="1:22" s="19" customFormat="1" ht="12.75" customHeight="1" x14ac:dyDescent="0.2">
      <c r="A58" s="48" t="s">
        <v>61</v>
      </c>
      <c r="B58" s="19" t="s">
        <v>122</v>
      </c>
      <c r="C58" s="19" t="s">
        <v>123</v>
      </c>
      <c r="D58" s="19" t="s">
        <v>223</v>
      </c>
      <c r="E58" s="19" t="s">
        <v>128</v>
      </c>
      <c r="F58" s="20" t="s">
        <v>12</v>
      </c>
      <c r="G58" s="28">
        <v>66025</v>
      </c>
      <c r="H58" s="28">
        <f t="shared" si="0"/>
        <v>70443</v>
      </c>
      <c r="I58" s="28">
        <f t="shared" si="19"/>
        <v>75715</v>
      </c>
      <c r="J58" s="28">
        <f t="shared" si="20"/>
        <v>79481</v>
      </c>
      <c r="K58" s="28"/>
      <c r="L58" s="28">
        <f t="shared" si="21"/>
        <v>88067</v>
      </c>
      <c r="M58" s="28"/>
      <c r="N58" s="28">
        <v>100000</v>
      </c>
      <c r="O58" s="28"/>
      <c r="P58" s="28">
        <f t="shared" si="23"/>
        <v>100000</v>
      </c>
      <c r="R58" s="39" t="s">
        <v>280</v>
      </c>
      <c r="S58" s="39" t="s">
        <v>280</v>
      </c>
      <c r="T58" s="39" t="s">
        <v>280</v>
      </c>
      <c r="U58" s="39" t="s">
        <v>280</v>
      </c>
      <c r="V58" s="19" t="s">
        <v>281</v>
      </c>
    </row>
    <row r="59" spans="1:22" s="19" customFormat="1" ht="12.75" customHeight="1" x14ac:dyDescent="0.2">
      <c r="A59" s="48" t="s">
        <v>61</v>
      </c>
      <c r="B59" s="19" t="s">
        <v>248</v>
      </c>
      <c r="C59" s="19" t="s">
        <v>243</v>
      </c>
      <c r="E59" s="19" t="s">
        <v>129</v>
      </c>
      <c r="F59" s="20" t="s">
        <v>14</v>
      </c>
      <c r="G59" s="28">
        <v>76711</v>
      </c>
      <c r="H59" s="28">
        <f t="shared" si="0"/>
        <v>81845</v>
      </c>
      <c r="I59" s="28">
        <f t="shared" si="19"/>
        <v>87970</v>
      </c>
      <c r="J59" s="28">
        <f t="shared" si="20"/>
        <v>92345</v>
      </c>
      <c r="K59" s="28"/>
      <c r="L59" s="28">
        <f t="shared" si="21"/>
        <v>102320</v>
      </c>
      <c r="M59" s="28"/>
      <c r="N59" s="28">
        <v>100000</v>
      </c>
      <c r="O59" s="28"/>
      <c r="P59" s="28">
        <f t="shared" si="23"/>
        <v>100000</v>
      </c>
      <c r="R59" s="39" t="s">
        <v>280</v>
      </c>
      <c r="S59" s="39" t="s">
        <v>280</v>
      </c>
      <c r="T59" s="39" t="s">
        <v>280</v>
      </c>
      <c r="U59" s="39" t="s">
        <v>280</v>
      </c>
      <c r="V59" s="19" t="s">
        <v>281</v>
      </c>
    </row>
    <row r="60" spans="1:22" s="19" customFormat="1" ht="12.75" customHeight="1" x14ac:dyDescent="0.2">
      <c r="A60" s="19" t="s">
        <v>63</v>
      </c>
      <c r="B60" s="19" t="s">
        <v>64</v>
      </c>
      <c r="C60" s="19" t="s">
        <v>154</v>
      </c>
      <c r="D60" s="19" t="s">
        <v>205</v>
      </c>
      <c r="E60" s="19" t="s">
        <v>128</v>
      </c>
      <c r="F60" s="20" t="s">
        <v>12</v>
      </c>
      <c r="G60" s="28">
        <v>495189</v>
      </c>
      <c r="H60" s="28">
        <f t="shared" si="0"/>
        <v>528327</v>
      </c>
      <c r="I60" s="28">
        <f t="shared" si="19"/>
        <v>567867</v>
      </c>
      <c r="J60" s="28">
        <f t="shared" si="20"/>
        <v>596110</v>
      </c>
      <c r="K60" s="28"/>
      <c r="L60" s="28">
        <f t="shared" si="21"/>
        <v>660503</v>
      </c>
      <c r="M60" s="28"/>
      <c r="N60" s="28">
        <v>725000</v>
      </c>
      <c r="O60" s="28"/>
      <c r="P60" s="28">
        <f t="shared" si="23"/>
        <v>725000</v>
      </c>
      <c r="R60" s="39" t="s">
        <v>280</v>
      </c>
      <c r="S60" s="39" t="s">
        <v>282</v>
      </c>
      <c r="T60" s="39" t="s">
        <v>280</v>
      </c>
      <c r="U60" s="39" t="s">
        <v>280</v>
      </c>
      <c r="V60" s="19" t="s">
        <v>281</v>
      </c>
    </row>
    <row r="61" spans="1:22" s="19" customFormat="1" ht="12.75" customHeight="1" x14ac:dyDescent="0.2">
      <c r="A61" s="19" t="s">
        <v>247</v>
      </c>
      <c r="B61" s="19" t="s">
        <v>77</v>
      </c>
      <c r="C61" s="19" t="s">
        <v>165</v>
      </c>
      <c r="D61" s="19" t="s">
        <v>205</v>
      </c>
      <c r="E61" s="19" t="s">
        <v>128</v>
      </c>
      <c r="F61" s="20" t="s">
        <v>12</v>
      </c>
      <c r="G61" s="28">
        <v>1292991</v>
      </c>
      <c r="H61" s="28">
        <f t="shared" si="0"/>
        <v>1379518</v>
      </c>
      <c r="I61" s="28">
        <f t="shared" si="19"/>
        <v>1482761</v>
      </c>
      <c r="J61" s="28">
        <f t="shared" si="20"/>
        <v>1556506</v>
      </c>
      <c r="K61" s="28"/>
      <c r="L61" s="28">
        <f t="shared" si="21"/>
        <v>1724644</v>
      </c>
      <c r="M61" s="28"/>
      <c r="N61" s="28">
        <v>1700000</v>
      </c>
      <c r="O61" s="28"/>
      <c r="P61" s="28">
        <f t="shared" si="23"/>
        <v>1700000</v>
      </c>
      <c r="R61" s="39" t="s">
        <v>280</v>
      </c>
      <c r="S61" s="39" t="s">
        <v>282</v>
      </c>
      <c r="T61" s="39" t="s">
        <v>280</v>
      </c>
      <c r="U61" s="39" t="s">
        <v>280</v>
      </c>
      <c r="V61" s="19" t="s">
        <v>281</v>
      </c>
    </row>
    <row r="62" spans="1:22" s="19" customFormat="1" ht="12.75" customHeight="1" x14ac:dyDescent="0.2">
      <c r="A62" s="19" t="s">
        <v>63</v>
      </c>
      <c r="B62" s="19" t="s">
        <v>65</v>
      </c>
      <c r="C62" s="19" t="s">
        <v>155</v>
      </c>
      <c r="D62" s="19" t="s">
        <v>224</v>
      </c>
      <c r="E62" s="19" t="s">
        <v>128</v>
      </c>
      <c r="F62" s="20" t="s">
        <v>12</v>
      </c>
      <c r="G62" s="28">
        <v>126548</v>
      </c>
      <c r="H62" s="28">
        <f t="shared" si="0"/>
        <v>135017</v>
      </c>
      <c r="I62" s="28">
        <f t="shared" si="19"/>
        <v>145122</v>
      </c>
      <c r="J62" s="28">
        <f t="shared" si="20"/>
        <v>152340</v>
      </c>
      <c r="K62" s="28"/>
      <c r="L62" s="28">
        <f t="shared" si="21"/>
        <v>168796</v>
      </c>
      <c r="M62" s="28"/>
      <c r="N62" s="28">
        <v>250000</v>
      </c>
      <c r="O62" s="28"/>
      <c r="P62" s="28">
        <f t="shared" si="23"/>
        <v>250000</v>
      </c>
      <c r="R62" s="39" t="s">
        <v>280</v>
      </c>
      <c r="S62" s="39" t="s">
        <v>280</v>
      </c>
      <c r="T62" s="39" t="s">
        <v>280</v>
      </c>
      <c r="U62" s="39" t="s">
        <v>280</v>
      </c>
      <c r="V62" s="19" t="s">
        <v>281</v>
      </c>
    </row>
    <row r="63" spans="1:22" s="19" customFormat="1" ht="12.75" customHeight="1" x14ac:dyDescent="0.2">
      <c r="A63" s="19" t="s">
        <v>63</v>
      </c>
      <c r="B63" s="19" t="s">
        <v>307</v>
      </c>
      <c r="C63" s="19" t="s">
        <v>156</v>
      </c>
      <c r="D63" s="19" t="s">
        <v>199</v>
      </c>
      <c r="E63" s="19" t="s">
        <v>128</v>
      </c>
      <c r="F63" s="20" t="s">
        <v>12</v>
      </c>
      <c r="G63" s="28">
        <v>132050</v>
      </c>
      <c r="H63" s="28">
        <f t="shared" si="0"/>
        <v>140887</v>
      </c>
      <c r="I63" s="28">
        <f t="shared" si="19"/>
        <v>151431</v>
      </c>
      <c r="J63" s="28">
        <f t="shared" si="20"/>
        <v>158962</v>
      </c>
      <c r="K63" s="28"/>
      <c r="L63" s="28">
        <f t="shared" si="21"/>
        <v>176134</v>
      </c>
      <c r="M63" s="28"/>
      <c r="N63" s="28">
        <v>330000</v>
      </c>
      <c r="O63" s="28"/>
      <c r="P63" s="28">
        <f t="shared" si="23"/>
        <v>330000</v>
      </c>
      <c r="R63" s="39" t="s">
        <v>280</v>
      </c>
      <c r="S63" s="39" t="s">
        <v>280</v>
      </c>
      <c r="T63" s="39" t="s">
        <v>280</v>
      </c>
      <c r="U63" s="39" t="s">
        <v>280</v>
      </c>
      <c r="V63" s="19" t="s">
        <v>281</v>
      </c>
    </row>
    <row r="64" spans="1:22" s="19" customFormat="1" ht="12.75" customHeight="1" x14ac:dyDescent="0.2">
      <c r="A64" s="19" t="s">
        <v>63</v>
      </c>
      <c r="B64" s="19" t="s">
        <v>251</v>
      </c>
      <c r="C64" s="19" t="s">
        <v>252</v>
      </c>
      <c r="D64" s="19" t="s">
        <v>253</v>
      </c>
      <c r="E64" s="19" t="s">
        <v>128</v>
      </c>
      <c r="F64" s="20" t="s">
        <v>254</v>
      </c>
      <c r="G64" s="28">
        <v>92605</v>
      </c>
      <c r="H64" s="28">
        <f t="shared" si="0"/>
        <v>98802</v>
      </c>
      <c r="I64" s="28">
        <f t="shared" si="19"/>
        <v>106196</v>
      </c>
      <c r="J64" s="28">
        <f t="shared" si="20"/>
        <v>111478</v>
      </c>
      <c r="K64" s="28"/>
      <c r="L64" s="28">
        <f t="shared" si="21"/>
        <v>123520</v>
      </c>
      <c r="M64" s="28"/>
      <c r="N64" s="28">
        <v>325000</v>
      </c>
      <c r="O64" s="28"/>
      <c r="P64" s="28">
        <f t="shared" si="23"/>
        <v>325000</v>
      </c>
      <c r="R64" s="39" t="s">
        <v>280</v>
      </c>
      <c r="S64" s="39" t="s">
        <v>280</v>
      </c>
      <c r="T64" s="39" t="s">
        <v>280</v>
      </c>
      <c r="U64" s="39" t="s">
        <v>280</v>
      </c>
      <c r="V64" s="19" t="s">
        <v>281</v>
      </c>
    </row>
    <row r="65" spans="1:22" s="36" customFormat="1" ht="12.75" customHeight="1" x14ac:dyDescent="0.2">
      <c r="A65" s="36" t="s">
        <v>66</v>
      </c>
      <c r="F65" s="37"/>
      <c r="G65" s="45">
        <v>29528858</v>
      </c>
      <c r="H65" s="45">
        <f t="shared" ref="H65:P65" si="24">SUM(H46:H64)</f>
        <v>28211700</v>
      </c>
      <c r="I65" s="45">
        <f t="shared" si="24"/>
        <v>30323055</v>
      </c>
      <c r="J65" s="45">
        <f t="shared" si="24"/>
        <v>31831166</v>
      </c>
      <c r="K65" s="45">
        <f t="shared" si="24"/>
        <v>1905000</v>
      </c>
      <c r="L65" s="45">
        <f t="shared" si="24"/>
        <v>35269653</v>
      </c>
      <c r="M65" s="45">
        <f t="shared" si="24"/>
        <v>2118674</v>
      </c>
      <c r="N65" s="45">
        <f t="shared" si="24"/>
        <v>45335000</v>
      </c>
      <c r="O65" s="45">
        <f t="shared" si="24"/>
        <v>2153377</v>
      </c>
      <c r="P65" s="45">
        <f t="shared" si="24"/>
        <v>47488377</v>
      </c>
      <c r="R65" s="46"/>
      <c r="S65" s="46"/>
      <c r="T65" s="46"/>
      <c r="U65" s="46"/>
      <c r="V65" s="19" t="s">
        <v>281</v>
      </c>
    </row>
    <row r="66" spans="1:22" s="36" customFormat="1" ht="12.75" customHeight="1" x14ac:dyDescent="0.2">
      <c r="F66" s="37"/>
      <c r="G66" s="45"/>
      <c r="H66" s="45"/>
      <c r="I66" s="45"/>
      <c r="J66" s="45"/>
      <c r="K66" s="45"/>
      <c r="L66" s="45"/>
      <c r="M66" s="45"/>
      <c r="N66" s="45"/>
      <c r="O66" s="45"/>
      <c r="P66" s="28"/>
      <c r="R66" s="46"/>
      <c r="S66" s="46"/>
      <c r="T66" s="46"/>
      <c r="U66" s="46"/>
      <c r="V66" s="19" t="s">
        <v>281</v>
      </c>
    </row>
    <row r="67" spans="1:22" s="19" customFormat="1" ht="12.75" customHeight="1" x14ac:dyDescent="0.2">
      <c r="A67" s="35" t="s">
        <v>67</v>
      </c>
      <c r="B67" s="35" t="s">
        <v>68</v>
      </c>
      <c r="F67" s="20"/>
      <c r="G67" s="28"/>
      <c r="H67" s="28"/>
      <c r="I67" s="28"/>
      <c r="J67" s="28"/>
      <c r="K67" s="28"/>
      <c r="L67" s="28"/>
      <c r="M67" s="28"/>
      <c r="N67" s="28"/>
      <c r="O67" s="28"/>
      <c r="P67" s="28"/>
      <c r="R67" s="39"/>
      <c r="S67" s="39"/>
      <c r="T67" s="39"/>
      <c r="U67" s="39"/>
      <c r="V67" s="19" t="s">
        <v>281</v>
      </c>
    </row>
    <row r="68" spans="1:22" s="19" customFormat="1" ht="12.75" customHeight="1" x14ac:dyDescent="0.2">
      <c r="A68" s="19" t="s">
        <v>69</v>
      </c>
      <c r="B68" s="19" t="s">
        <v>295</v>
      </c>
      <c r="C68" s="19" t="s">
        <v>249</v>
      </c>
      <c r="D68" s="19" t="s">
        <v>193</v>
      </c>
      <c r="E68" s="19" t="s">
        <v>128</v>
      </c>
      <c r="F68" s="20" t="s">
        <v>12</v>
      </c>
      <c r="G68" s="28">
        <v>4031069</v>
      </c>
      <c r="H68" s="28">
        <f t="shared" ref="H68:H117" si="25">ROUND(G68/131.5*140.3,0)</f>
        <v>4300829</v>
      </c>
      <c r="I68" s="28">
        <f t="shared" ref="I68:I75" si="26">ROUND(H68/140.3*150.8,0)</f>
        <v>4622701</v>
      </c>
      <c r="J68" s="28">
        <f t="shared" ref="J68:J75" si="27">ROUND(I68/150.8*158.3,0)</f>
        <v>4852610</v>
      </c>
      <c r="K68" s="28">
        <v>635000</v>
      </c>
      <c r="L68" s="28">
        <f t="shared" ref="L68:L75" si="28">ROUND(J68/158.3*175.4,0)</f>
        <v>5376802</v>
      </c>
      <c r="M68" s="28">
        <f t="shared" ref="M68:M75" si="29">ROUND(K68/126.6*140.8,0)</f>
        <v>706224</v>
      </c>
      <c r="N68" s="28">
        <v>6200000</v>
      </c>
      <c r="O68" s="28">
        <v>576900</v>
      </c>
      <c r="P68" s="28">
        <f t="shared" ref="P68:P75" si="30">N68+O68</f>
        <v>6776900</v>
      </c>
      <c r="R68" s="39" t="s">
        <v>283</v>
      </c>
      <c r="S68" s="39" t="s">
        <v>282</v>
      </c>
      <c r="T68" s="39" t="s">
        <v>280</v>
      </c>
      <c r="U68" s="39" t="s">
        <v>282</v>
      </c>
      <c r="V68" s="19" t="s">
        <v>281</v>
      </c>
    </row>
    <row r="69" spans="1:22" s="19" customFormat="1" ht="12.75" customHeight="1" x14ac:dyDescent="0.2">
      <c r="A69" s="19" t="s">
        <v>69</v>
      </c>
      <c r="B69" s="19" t="s">
        <v>296</v>
      </c>
      <c r="C69" s="19" t="s">
        <v>297</v>
      </c>
      <c r="D69" s="19" t="s">
        <v>225</v>
      </c>
      <c r="E69" s="19" t="s">
        <v>128</v>
      </c>
      <c r="F69" s="20" t="s">
        <v>12</v>
      </c>
      <c r="G69" s="28">
        <v>2420920</v>
      </c>
      <c r="H69" s="28">
        <f t="shared" si="25"/>
        <v>2582928</v>
      </c>
      <c r="I69" s="28">
        <f t="shared" si="26"/>
        <v>2776233</v>
      </c>
      <c r="J69" s="28">
        <f t="shared" si="27"/>
        <v>2914308</v>
      </c>
      <c r="K69" s="28">
        <v>365000</v>
      </c>
      <c r="L69" s="28">
        <f t="shared" si="28"/>
        <v>3229120</v>
      </c>
      <c r="M69" s="28">
        <f t="shared" si="29"/>
        <v>405940</v>
      </c>
      <c r="N69" s="28">
        <v>4275000</v>
      </c>
      <c r="O69" s="28">
        <v>290000</v>
      </c>
      <c r="P69" s="28">
        <f t="shared" si="30"/>
        <v>4565000</v>
      </c>
      <c r="R69" s="39" t="s">
        <v>280</v>
      </c>
      <c r="S69" s="39" t="s">
        <v>280</v>
      </c>
      <c r="T69" s="39" t="s">
        <v>280</v>
      </c>
      <c r="U69" s="39" t="s">
        <v>280</v>
      </c>
      <c r="V69" s="19" t="s">
        <v>281</v>
      </c>
    </row>
    <row r="70" spans="1:22" s="19" customFormat="1" ht="12.75" customHeight="1" x14ac:dyDescent="0.2">
      <c r="A70" s="19" t="s">
        <v>69</v>
      </c>
      <c r="B70" s="19" t="s">
        <v>71</v>
      </c>
      <c r="C70" s="19" t="s">
        <v>157</v>
      </c>
      <c r="D70" s="19" t="s">
        <v>226</v>
      </c>
      <c r="E70" s="19" t="s">
        <v>128</v>
      </c>
      <c r="F70" s="20" t="s">
        <v>12</v>
      </c>
      <c r="G70" s="28">
        <v>2090795</v>
      </c>
      <c r="H70" s="28">
        <f t="shared" si="25"/>
        <v>2230711</v>
      </c>
      <c r="I70" s="28">
        <f t="shared" si="26"/>
        <v>2397657</v>
      </c>
      <c r="J70" s="28">
        <f t="shared" si="27"/>
        <v>2516904</v>
      </c>
      <c r="K70" s="28">
        <v>450000</v>
      </c>
      <c r="L70" s="28">
        <f t="shared" si="28"/>
        <v>2788787</v>
      </c>
      <c r="M70" s="28">
        <f t="shared" si="29"/>
        <v>500474</v>
      </c>
      <c r="N70" s="28">
        <v>3450000</v>
      </c>
      <c r="O70" s="28">
        <v>377000</v>
      </c>
      <c r="P70" s="28">
        <f t="shared" si="30"/>
        <v>3827000</v>
      </c>
      <c r="R70" s="39" t="s">
        <v>280</v>
      </c>
      <c r="S70" s="39" t="s">
        <v>280</v>
      </c>
      <c r="T70" s="39" t="s">
        <v>280</v>
      </c>
      <c r="U70" s="39" t="s">
        <v>280</v>
      </c>
      <c r="V70" s="19" t="s">
        <v>281</v>
      </c>
    </row>
    <row r="71" spans="1:22" s="19" customFormat="1" ht="12.75" customHeight="1" x14ac:dyDescent="0.2">
      <c r="A71" s="19" t="s">
        <v>69</v>
      </c>
      <c r="B71" s="19" t="s">
        <v>72</v>
      </c>
      <c r="C71" s="19" t="s">
        <v>158</v>
      </c>
      <c r="D71" s="19" t="s">
        <v>227</v>
      </c>
      <c r="E71" s="19" t="s">
        <v>130</v>
      </c>
      <c r="F71" s="20" t="s">
        <v>12</v>
      </c>
      <c r="G71" s="28">
        <v>1348014</v>
      </c>
      <c r="H71" s="28">
        <f t="shared" si="25"/>
        <v>1438223</v>
      </c>
      <c r="I71" s="28">
        <f t="shared" si="26"/>
        <v>1545859</v>
      </c>
      <c r="J71" s="28">
        <f t="shared" si="27"/>
        <v>1622742</v>
      </c>
      <c r="K71" s="28">
        <v>285000</v>
      </c>
      <c r="L71" s="28">
        <f t="shared" si="28"/>
        <v>1798035</v>
      </c>
      <c r="M71" s="28">
        <f t="shared" si="29"/>
        <v>316967</v>
      </c>
      <c r="N71" s="28">
        <v>2150000</v>
      </c>
      <c r="O71" s="28">
        <v>215300</v>
      </c>
      <c r="P71" s="28">
        <f t="shared" si="30"/>
        <v>2365300</v>
      </c>
      <c r="R71" s="39" t="s">
        <v>280</v>
      </c>
      <c r="S71" s="39" t="s">
        <v>280</v>
      </c>
      <c r="T71" s="39" t="s">
        <v>280</v>
      </c>
      <c r="U71" s="39" t="s">
        <v>280</v>
      </c>
      <c r="V71" s="19" t="s">
        <v>281</v>
      </c>
    </row>
    <row r="72" spans="1:22" s="19" customFormat="1" ht="12.75" customHeight="1" x14ac:dyDescent="0.2">
      <c r="A72" s="19" t="s">
        <v>69</v>
      </c>
      <c r="B72" s="19" t="s">
        <v>298</v>
      </c>
      <c r="C72" s="19" t="s">
        <v>159</v>
      </c>
      <c r="D72" s="19" t="s">
        <v>212</v>
      </c>
      <c r="E72" s="19" t="s">
        <v>129</v>
      </c>
      <c r="F72" s="20" t="s">
        <v>12</v>
      </c>
      <c r="G72" s="28">
        <v>1705648</v>
      </c>
      <c r="H72" s="28">
        <f t="shared" si="25"/>
        <v>1819790</v>
      </c>
      <c r="I72" s="28">
        <f t="shared" si="26"/>
        <v>1955982</v>
      </c>
      <c r="J72" s="28">
        <f t="shared" si="27"/>
        <v>2053262</v>
      </c>
      <c r="K72" s="28">
        <v>420000</v>
      </c>
      <c r="L72" s="28">
        <f t="shared" si="28"/>
        <v>2275061</v>
      </c>
      <c r="M72" s="28">
        <f t="shared" si="29"/>
        <v>467109</v>
      </c>
      <c r="N72" s="28">
        <v>4350000</v>
      </c>
      <c r="O72" s="28">
        <f>310400+60200</f>
        <v>370600</v>
      </c>
      <c r="P72" s="28">
        <f t="shared" si="30"/>
        <v>4720600</v>
      </c>
      <c r="R72" s="39" t="s">
        <v>280</v>
      </c>
      <c r="S72" s="39" t="s">
        <v>280</v>
      </c>
      <c r="T72" s="39" t="s">
        <v>280</v>
      </c>
      <c r="U72" s="39" t="s">
        <v>282</v>
      </c>
      <c r="V72" s="19" t="s">
        <v>281</v>
      </c>
    </row>
    <row r="73" spans="1:22" s="19" customFormat="1" ht="12.75" customHeight="1" x14ac:dyDescent="0.2">
      <c r="A73" s="19" t="s">
        <v>69</v>
      </c>
      <c r="B73" s="19" t="s">
        <v>299</v>
      </c>
      <c r="C73" s="19" t="s">
        <v>300</v>
      </c>
      <c r="D73" s="19" t="s">
        <v>228</v>
      </c>
      <c r="E73" s="19" t="s">
        <v>129</v>
      </c>
      <c r="F73" s="20" t="s">
        <v>12</v>
      </c>
      <c r="G73" s="28">
        <v>1100418</v>
      </c>
      <c r="H73" s="28">
        <f t="shared" si="25"/>
        <v>1174058</v>
      </c>
      <c r="I73" s="28">
        <f t="shared" si="26"/>
        <v>1261924</v>
      </c>
      <c r="J73" s="28">
        <f t="shared" si="27"/>
        <v>1324685</v>
      </c>
      <c r="K73" s="28">
        <v>175000</v>
      </c>
      <c r="L73" s="28">
        <f t="shared" si="28"/>
        <v>1467781</v>
      </c>
      <c r="M73" s="28">
        <f t="shared" si="29"/>
        <v>194629</v>
      </c>
      <c r="N73" s="28">
        <v>3100000</v>
      </c>
      <c r="O73" s="28">
        <f>147200+53250</f>
        <v>200450</v>
      </c>
      <c r="P73" s="28">
        <f t="shared" si="30"/>
        <v>3300450</v>
      </c>
      <c r="R73" s="39" t="s">
        <v>280</v>
      </c>
      <c r="S73" s="39" t="s">
        <v>280</v>
      </c>
      <c r="T73" s="39" t="s">
        <v>280</v>
      </c>
      <c r="U73" s="39" t="s">
        <v>280</v>
      </c>
      <c r="V73" s="19" t="s">
        <v>281</v>
      </c>
    </row>
    <row r="74" spans="1:22" s="19" customFormat="1" ht="12.75" customHeight="1" x14ac:dyDescent="0.2">
      <c r="A74" s="19" t="s">
        <v>69</v>
      </c>
      <c r="B74" s="19" t="s">
        <v>301</v>
      </c>
      <c r="C74" s="19" t="s">
        <v>161</v>
      </c>
      <c r="D74" s="19" t="s">
        <v>201</v>
      </c>
      <c r="E74" s="19" t="s">
        <v>128</v>
      </c>
      <c r="F74" s="20" t="s">
        <v>12</v>
      </c>
      <c r="G74" s="28">
        <v>1265481</v>
      </c>
      <c r="H74" s="28">
        <f t="shared" si="25"/>
        <v>1350167</v>
      </c>
      <c r="I74" s="28">
        <f t="shared" si="26"/>
        <v>1451213</v>
      </c>
      <c r="J74" s="28">
        <f t="shared" si="27"/>
        <v>1523389</v>
      </c>
      <c r="K74" s="28">
        <v>265000</v>
      </c>
      <c r="L74" s="28">
        <f t="shared" si="28"/>
        <v>1687950</v>
      </c>
      <c r="M74" s="28">
        <f t="shared" si="29"/>
        <v>294724</v>
      </c>
      <c r="N74" s="28">
        <v>2350000</v>
      </c>
      <c r="O74" s="28">
        <v>47250</v>
      </c>
      <c r="P74" s="28">
        <f t="shared" si="30"/>
        <v>2397250</v>
      </c>
      <c r="R74" s="39" t="s">
        <v>280</v>
      </c>
      <c r="S74" s="39" t="s">
        <v>280</v>
      </c>
      <c r="T74" s="39" t="s">
        <v>280</v>
      </c>
      <c r="U74" s="39" t="s">
        <v>280</v>
      </c>
      <c r="V74" s="19" t="s">
        <v>281</v>
      </c>
    </row>
    <row r="75" spans="1:22" s="19" customFormat="1" ht="12.75" customHeight="1" x14ac:dyDescent="0.2">
      <c r="A75" s="19" t="s">
        <v>69</v>
      </c>
      <c r="B75" s="19" t="s">
        <v>125</v>
      </c>
      <c r="C75" s="19" t="s">
        <v>163</v>
      </c>
      <c r="D75" s="19" t="s">
        <v>162</v>
      </c>
      <c r="E75" s="19" t="s">
        <v>131</v>
      </c>
      <c r="F75" s="20"/>
      <c r="G75" s="28">
        <v>0</v>
      </c>
      <c r="H75" s="28">
        <f t="shared" si="25"/>
        <v>0</v>
      </c>
      <c r="I75" s="28">
        <f t="shared" si="26"/>
        <v>0</v>
      </c>
      <c r="J75" s="28">
        <f t="shared" si="27"/>
        <v>0</v>
      </c>
      <c r="K75" s="28">
        <v>245000</v>
      </c>
      <c r="L75" s="28">
        <f t="shared" si="28"/>
        <v>0</v>
      </c>
      <c r="M75" s="28">
        <f t="shared" si="29"/>
        <v>272480</v>
      </c>
      <c r="N75" s="28">
        <f t="shared" ref="N75" si="31">ROUND(L75/119.7*125.2,0)</f>
        <v>0</v>
      </c>
      <c r="O75" s="28">
        <v>188500</v>
      </c>
      <c r="P75" s="28">
        <f t="shared" si="30"/>
        <v>188500</v>
      </c>
      <c r="R75" s="39"/>
      <c r="S75" s="39"/>
      <c r="T75" s="39"/>
      <c r="U75" s="39"/>
      <c r="V75" s="19" t="s">
        <v>281</v>
      </c>
    </row>
    <row r="76" spans="1:22" s="36" customFormat="1" ht="12.75" customHeight="1" x14ac:dyDescent="0.2">
      <c r="A76" s="36" t="s">
        <v>73</v>
      </c>
      <c r="F76" s="37"/>
      <c r="G76" s="45">
        <v>16970623</v>
      </c>
      <c r="H76" s="45">
        <f t="shared" ref="H76:P76" si="32">SUM(H68:H75)</f>
        <v>14896706</v>
      </c>
      <c r="I76" s="45">
        <f t="shared" si="32"/>
        <v>16011569</v>
      </c>
      <c r="J76" s="45">
        <f t="shared" si="32"/>
        <v>16807900</v>
      </c>
      <c r="K76" s="45">
        <f t="shared" si="32"/>
        <v>2840000</v>
      </c>
      <c r="L76" s="45">
        <f t="shared" si="32"/>
        <v>18623536</v>
      </c>
      <c r="M76" s="45">
        <f t="shared" si="32"/>
        <v>3158547</v>
      </c>
      <c r="N76" s="45">
        <f t="shared" si="32"/>
        <v>25875000</v>
      </c>
      <c r="O76" s="45">
        <f t="shared" si="32"/>
        <v>2266000</v>
      </c>
      <c r="P76" s="45">
        <f t="shared" si="32"/>
        <v>28141000</v>
      </c>
      <c r="R76" s="46"/>
      <c r="S76" s="46"/>
      <c r="T76" s="46"/>
      <c r="U76" s="46"/>
      <c r="V76" s="19" t="s">
        <v>281</v>
      </c>
    </row>
    <row r="77" spans="1:22" s="19" customFormat="1" ht="12.75" customHeight="1" x14ac:dyDescent="0.2">
      <c r="F77" s="20"/>
      <c r="G77" s="28"/>
      <c r="H77" s="28"/>
      <c r="I77" s="28"/>
      <c r="J77" s="28"/>
      <c r="K77" s="28"/>
      <c r="L77" s="28"/>
      <c r="M77" s="28"/>
      <c r="N77" s="28"/>
      <c r="O77" s="28"/>
      <c r="P77" s="28"/>
      <c r="R77" s="39"/>
      <c r="S77" s="39"/>
      <c r="T77" s="39"/>
      <c r="U77" s="39"/>
      <c r="V77" s="19" t="s">
        <v>281</v>
      </c>
    </row>
    <row r="78" spans="1:22" s="19" customFormat="1" ht="12.75" customHeight="1" x14ac:dyDescent="0.2">
      <c r="A78" s="35" t="s">
        <v>74</v>
      </c>
      <c r="B78" s="35" t="s">
        <v>75</v>
      </c>
      <c r="F78" s="20"/>
      <c r="G78" s="28"/>
      <c r="H78" s="28"/>
      <c r="I78" s="28"/>
      <c r="J78" s="28"/>
      <c r="K78" s="28"/>
      <c r="L78" s="28"/>
      <c r="M78" s="28"/>
      <c r="N78" s="28"/>
      <c r="O78" s="28"/>
      <c r="P78" s="28"/>
      <c r="R78" s="39"/>
      <c r="S78" s="39"/>
      <c r="T78" s="39"/>
      <c r="U78" s="39"/>
      <c r="V78" s="19" t="s">
        <v>281</v>
      </c>
    </row>
    <row r="79" spans="1:22" s="19" customFormat="1" ht="12.75" customHeight="1" x14ac:dyDescent="0.2">
      <c r="B79" s="19" t="s">
        <v>76</v>
      </c>
      <c r="C79" s="19" t="s">
        <v>164</v>
      </c>
      <c r="D79" s="19" t="s">
        <v>204</v>
      </c>
      <c r="E79" s="19" t="s">
        <v>128</v>
      </c>
      <c r="F79" s="20" t="s">
        <v>12</v>
      </c>
      <c r="G79" s="28">
        <v>1925731</v>
      </c>
      <c r="H79" s="28">
        <f t="shared" si="25"/>
        <v>2054601</v>
      </c>
      <c r="I79" s="28">
        <f t="shared" ref="I79:I90" si="33">ROUND(H79/140.3*150.8,0)</f>
        <v>2208367</v>
      </c>
      <c r="J79" s="28">
        <f t="shared" ref="J79:J90" si="34">ROUND(I79/150.8*158.3,0)</f>
        <v>2318200</v>
      </c>
      <c r="K79" s="28">
        <v>465000</v>
      </c>
      <c r="L79" s="28">
        <f t="shared" ref="L79:L90" si="35">ROUND(J79/158.3*175.4,0)</f>
        <v>2568618</v>
      </c>
      <c r="M79" s="28">
        <f t="shared" ref="M79:M90" si="36">ROUND(K79/126.6*140.8,0)</f>
        <v>517156</v>
      </c>
      <c r="N79" s="28">
        <v>2950000</v>
      </c>
      <c r="O79" s="28">
        <v>361700</v>
      </c>
      <c r="P79" s="28">
        <f t="shared" ref="P79:P90" si="37">N79+O79</f>
        <v>3311700</v>
      </c>
      <c r="R79" s="39" t="s">
        <v>280</v>
      </c>
      <c r="S79" s="39" t="s">
        <v>280</v>
      </c>
      <c r="T79" s="39" t="s">
        <v>280</v>
      </c>
      <c r="U79" s="39" t="s">
        <v>280</v>
      </c>
      <c r="V79" s="19" t="s">
        <v>281</v>
      </c>
    </row>
    <row r="80" spans="1:22" s="19" customFormat="1" ht="12.75" customHeight="1" x14ac:dyDescent="0.2">
      <c r="B80" s="19" t="s">
        <v>78</v>
      </c>
      <c r="C80" s="19" t="s">
        <v>166</v>
      </c>
      <c r="D80" s="19" t="s">
        <v>206</v>
      </c>
      <c r="E80" s="19" t="s">
        <v>128</v>
      </c>
      <c r="F80" s="20" t="s">
        <v>12</v>
      </c>
      <c r="G80" s="28">
        <v>1568095</v>
      </c>
      <c r="H80" s="28">
        <f t="shared" si="25"/>
        <v>1673032</v>
      </c>
      <c r="I80" s="28">
        <f t="shared" si="33"/>
        <v>1798241</v>
      </c>
      <c r="J80" s="28">
        <f t="shared" si="34"/>
        <v>1887676</v>
      </c>
      <c r="K80" s="28">
        <v>360000</v>
      </c>
      <c r="L80" s="28">
        <f t="shared" si="35"/>
        <v>2091588</v>
      </c>
      <c r="M80" s="28">
        <f t="shared" si="36"/>
        <v>400379</v>
      </c>
      <c r="N80" s="28">
        <v>2650000</v>
      </c>
      <c r="O80" s="28">
        <v>292400</v>
      </c>
      <c r="P80" s="28">
        <f t="shared" si="37"/>
        <v>2942400</v>
      </c>
      <c r="R80" s="39" t="s">
        <v>280</v>
      </c>
      <c r="S80" s="39" t="s">
        <v>280</v>
      </c>
      <c r="T80" s="39" t="s">
        <v>280</v>
      </c>
      <c r="U80" s="39" t="s">
        <v>280</v>
      </c>
      <c r="V80" s="19" t="s">
        <v>281</v>
      </c>
    </row>
    <row r="81" spans="1:22" s="19" customFormat="1" ht="12.75" customHeight="1" x14ac:dyDescent="0.2">
      <c r="B81" s="19" t="s">
        <v>79</v>
      </c>
      <c r="C81" s="19" t="s">
        <v>167</v>
      </c>
      <c r="D81" s="19" t="s">
        <v>207</v>
      </c>
      <c r="E81" s="19" t="s">
        <v>128</v>
      </c>
      <c r="F81" s="20" t="s">
        <v>12</v>
      </c>
      <c r="G81" s="28">
        <v>1953242</v>
      </c>
      <c r="H81" s="28">
        <f t="shared" si="25"/>
        <v>2083953</v>
      </c>
      <c r="I81" s="28">
        <f t="shared" si="33"/>
        <v>2239915</v>
      </c>
      <c r="J81" s="28">
        <f t="shared" si="34"/>
        <v>2351317</v>
      </c>
      <c r="K81" s="28">
        <v>405000</v>
      </c>
      <c r="L81" s="28">
        <f t="shared" si="35"/>
        <v>2605313</v>
      </c>
      <c r="M81" s="28">
        <f t="shared" si="36"/>
        <v>450427</v>
      </c>
      <c r="N81" s="28">
        <v>3400000</v>
      </c>
      <c r="O81" s="28">
        <v>309400</v>
      </c>
      <c r="P81" s="28">
        <f t="shared" si="37"/>
        <v>3709400</v>
      </c>
      <c r="R81" s="39" t="s">
        <v>280</v>
      </c>
      <c r="S81" s="39" t="s">
        <v>280</v>
      </c>
      <c r="T81" s="39" t="s">
        <v>280</v>
      </c>
      <c r="U81" s="39" t="s">
        <v>280</v>
      </c>
      <c r="V81" s="19" t="s">
        <v>281</v>
      </c>
    </row>
    <row r="82" spans="1:22" s="19" customFormat="1" ht="12.75" customHeight="1" x14ac:dyDescent="0.2">
      <c r="B82" s="19" t="s">
        <v>80</v>
      </c>
      <c r="C82" s="19" t="s">
        <v>168</v>
      </c>
      <c r="D82" s="19" t="s">
        <v>207</v>
      </c>
      <c r="E82" s="19" t="s">
        <v>128</v>
      </c>
      <c r="F82" s="20" t="s">
        <v>12</v>
      </c>
      <c r="G82" s="28">
        <v>1568095</v>
      </c>
      <c r="H82" s="28">
        <f t="shared" si="25"/>
        <v>1673032</v>
      </c>
      <c r="I82" s="28">
        <f t="shared" si="33"/>
        <v>1798241</v>
      </c>
      <c r="J82" s="28">
        <f t="shared" si="34"/>
        <v>1887676</v>
      </c>
      <c r="K82" s="28">
        <v>465000</v>
      </c>
      <c r="L82" s="28">
        <f t="shared" si="35"/>
        <v>2091588</v>
      </c>
      <c r="M82" s="28">
        <f t="shared" si="36"/>
        <v>517156</v>
      </c>
      <c r="N82" s="28">
        <v>3250000</v>
      </c>
      <c r="O82" s="28">
        <v>375200</v>
      </c>
      <c r="P82" s="28">
        <f t="shared" si="37"/>
        <v>3625200</v>
      </c>
      <c r="R82" s="39" t="s">
        <v>280</v>
      </c>
      <c r="S82" s="39" t="s">
        <v>280</v>
      </c>
      <c r="T82" s="39" t="s">
        <v>280</v>
      </c>
      <c r="U82" s="39" t="s">
        <v>280</v>
      </c>
      <c r="V82" s="19" t="s">
        <v>281</v>
      </c>
    </row>
    <row r="83" spans="1:22" s="19" customFormat="1" ht="12.75" customHeight="1" x14ac:dyDescent="0.2">
      <c r="B83" s="19" t="s">
        <v>81</v>
      </c>
      <c r="C83" s="19" t="s">
        <v>169</v>
      </c>
      <c r="D83" s="19" t="s">
        <v>208</v>
      </c>
      <c r="E83" s="19" t="s">
        <v>130</v>
      </c>
      <c r="F83" s="20" t="s">
        <v>14</v>
      </c>
      <c r="G83" s="28">
        <v>765187</v>
      </c>
      <c r="H83" s="28">
        <f t="shared" si="25"/>
        <v>816393</v>
      </c>
      <c r="I83" s="28">
        <f t="shared" si="33"/>
        <v>877492</v>
      </c>
      <c r="J83" s="28">
        <f t="shared" si="34"/>
        <v>921134</v>
      </c>
      <c r="K83" s="28">
        <v>155000</v>
      </c>
      <c r="L83" s="28">
        <f t="shared" si="35"/>
        <v>1020637</v>
      </c>
      <c r="M83" s="28">
        <f t="shared" si="36"/>
        <v>172385</v>
      </c>
      <c r="N83" s="28">
        <v>1800000</v>
      </c>
      <c r="O83" s="28">
        <v>179100</v>
      </c>
      <c r="P83" s="28">
        <f t="shared" si="37"/>
        <v>1979100</v>
      </c>
      <c r="R83" s="39" t="s">
        <v>280</v>
      </c>
      <c r="S83" s="39" t="s">
        <v>280</v>
      </c>
      <c r="T83" s="39" t="s">
        <v>280</v>
      </c>
      <c r="U83" s="39" t="s">
        <v>280</v>
      </c>
      <c r="V83" s="19" t="s">
        <v>281</v>
      </c>
    </row>
    <row r="84" spans="1:22" s="19" customFormat="1" ht="12.75" customHeight="1" x14ac:dyDescent="0.2">
      <c r="B84" s="19" t="s">
        <v>82</v>
      </c>
      <c r="C84" s="19" t="s">
        <v>170</v>
      </c>
      <c r="D84" s="19" t="s">
        <v>209</v>
      </c>
      <c r="E84" s="19" t="s">
        <v>130</v>
      </c>
      <c r="F84" s="20" t="s">
        <v>12</v>
      </c>
      <c r="G84" s="28">
        <v>1760670</v>
      </c>
      <c r="H84" s="28">
        <f t="shared" si="25"/>
        <v>1878494</v>
      </c>
      <c r="I84" s="28">
        <f t="shared" si="33"/>
        <v>2019080</v>
      </c>
      <c r="J84" s="28">
        <f t="shared" si="34"/>
        <v>2119498</v>
      </c>
      <c r="K84" s="28">
        <v>270000</v>
      </c>
      <c r="L84" s="28">
        <f t="shared" si="35"/>
        <v>2348452</v>
      </c>
      <c r="M84" s="28">
        <f t="shared" si="36"/>
        <v>300284</v>
      </c>
      <c r="N84" s="28">
        <v>2700000</v>
      </c>
      <c r="O84" s="28">
        <v>222100</v>
      </c>
      <c r="P84" s="28">
        <f t="shared" si="37"/>
        <v>2922100</v>
      </c>
      <c r="R84" s="39" t="s">
        <v>280</v>
      </c>
      <c r="S84" s="39" t="s">
        <v>280</v>
      </c>
      <c r="T84" s="39" t="s">
        <v>280</v>
      </c>
      <c r="U84" s="39" t="s">
        <v>280</v>
      </c>
      <c r="V84" s="19" t="s">
        <v>281</v>
      </c>
    </row>
    <row r="85" spans="1:22" s="19" customFormat="1" ht="12.75" customHeight="1" x14ac:dyDescent="0.2">
      <c r="B85" s="19" t="s">
        <v>83</v>
      </c>
      <c r="C85" s="19" t="s">
        <v>171</v>
      </c>
      <c r="D85" s="19" t="s">
        <v>210</v>
      </c>
      <c r="E85" s="19" t="s">
        <v>129</v>
      </c>
      <c r="F85" s="20" t="s">
        <v>12</v>
      </c>
      <c r="G85" s="28">
        <v>2696025</v>
      </c>
      <c r="H85" s="28">
        <f t="shared" si="25"/>
        <v>2876443</v>
      </c>
      <c r="I85" s="28">
        <f t="shared" si="33"/>
        <v>3091715</v>
      </c>
      <c r="J85" s="28">
        <f t="shared" si="34"/>
        <v>3245481</v>
      </c>
      <c r="K85" s="28">
        <v>470000</v>
      </c>
      <c r="L85" s="28">
        <f t="shared" si="35"/>
        <v>3596067</v>
      </c>
      <c r="M85" s="28">
        <f t="shared" si="36"/>
        <v>522717</v>
      </c>
      <c r="N85" s="28">
        <v>4225000</v>
      </c>
      <c r="O85" s="28">
        <v>378700</v>
      </c>
      <c r="P85" s="28">
        <f t="shared" si="37"/>
        <v>4603700</v>
      </c>
      <c r="R85" s="39" t="s">
        <v>280</v>
      </c>
      <c r="S85" s="39" t="s">
        <v>280</v>
      </c>
      <c r="T85" s="39" t="s">
        <v>280</v>
      </c>
      <c r="U85" s="39" t="s">
        <v>282</v>
      </c>
      <c r="V85" s="19" t="s">
        <v>281</v>
      </c>
    </row>
    <row r="86" spans="1:22" s="19" customFormat="1" ht="12.75" customHeight="1" x14ac:dyDescent="0.2">
      <c r="B86" s="49" t="s">
        <v>84</v>
      </c>
      <c r="C86" s="19" t="s">
        <v>172</v>
      </c>
      <c r="D86" s="19" t="s">
        <v>211</v>
      </c>
      <c r="E86" s="19" t="s">
        <v>129</v>
      </c>
      <c r="F86" s="20" t="s">
        <v>12</v>
      </c>
      <c r="G86" s="28">
        <v>2200837</v>
      </c>
      <c r="H86" s="28">
        <f t="shared" si="25"/>
        <v>2348117</v>
      </c>
      <c r="I86" s="28">
        <f t="shared" si="33"/>
        <v>2523849</v>
      </c>
      <c r="J86" s="28">
        <f t="shared" si="34"/>
        <v>2649372</v>
      </c>
      <c r="K86" s="28">
        <v>700000</v>
      </c>
      <c r="L86" s="28">
        <f t="shared" si="35"/>
        <v>2935564</v>
      </c>
      <c r="M86" s="28">
        <f t="shared" si="36"/>
        <v>778515</v>
      </c>
      <c r="N86" s="28">
        <v>3950000</v>
      </c>
      <c r="O86" s="28">
        <v>383800</v>
      </c>
      <c r="P86" s="28">
        <f t="shared" si="37"/>
        <v>4333800</v>
      </c>
      <c r="R86" s="39" t="s">
        <v>280</v>
      </c>
      <c r="S86" s="39" t="s">
        <v>280</v>
      </c>
      <c r="T86" s="39" t="s">
        <v>280</v>
      </c>
      <c r="U86" s="39" t="s">
        <v>280</v>
      </c>
      <c r="V86" s="19" t="s">
        <v>281</v>
      </c>
    </row>
    <row r="87" spans="1:22" s="19" customFormat="1" ht="12.75" customHeight="1" x14ac:dyDescent="0.2">
      <c r="B87" s="19" t="s">
        <v>85</v>
      </c>
      <c r="C87" s="19" t="s">
        <v>173</v>
      </c>
      <c r="D87" s="19" t="s">
        <v>212</v>
      </c>
      <c r="E87" s="19" t="s">
        <v>129</v>
      </c>
      <c r="F87" s="20" t="s">
        <v>12</v>
      </c>
      <c r="G87" s="28">
        <v>1705648</v>
      </c>
      <c r="H87" s="28">
        <f t="shared" si="25"/>
        <v>1819790</v>
      </c>
      <c r="I87" s="28">
        <f t="shared" si="33"/>
        <v>1955982</v>
      </c>
      <c r="J87" s="28">
        <f t="shared" si="34"/>
        <v>2053262</v>
      </c>
      <c r="K87" s="28">
        <v>340000</v>
      </c>
      <c r="L87" s="28">
        <f t="shared" si="35"/>
        <v>2275061</v>
      </c>
      <c r="M87" s="28">
        <f t="shared" si="36"/>
        <v>378136</v>
      </c>
      <c r="N87" s="28">
        <v>2600000</v>
      </c>
      <c r="O87" s="28">
        <v>257700</v>
      </c>
      <c r="P87" s="28">
        <f t="shared" si="37"/>
        <v>2857700</v>
      </c>
      <c r="R87" s="39" t="s">
        <v>280</v>
      </c>
      <c r="S87" s="39" t="s">
        <v>280</v>
      </c>
      <c r="T87" s="39" t="s">
        <v>280</v>
      </c>
      <c r="U87" s="39" t="s">
        <v>280</v>
      </c>
      <c r="V87" s="19" t="s">
        <v>281</v>
      </c>
    </row>
    <row r="88" spans="1:22" s="19" customFormat="1" ht="12.75" customHeight="1" x14ac:dyDescent="0.2">
      <c r="B88" s="19" t="s">
        <v>86</v>
      </c>
      <c r="C88" s="19" t="s">
        <v>160</v>
      </c>
      <c r="D88" s="19" t="s">
        <v>229</v>
      </c>
      <c r="E88" s="19" t="s">
        <v>129</v>
      </c>
      <c r="F88" s="20" t="s">
        <v>12</v>
      </c>
      <c r="G88" s="28">
        <v>1513075</v>
      </c>
      <c r="H88" s="28">
        <f t="shared" si="25"/>
        <v>1614330</v>
      </c>
      <c r="I88" s="28">
        <f t="shared" si="33"/>
        <v>1735146</v>
      </c>
      <c r="J88" s="28">
        <f t="shared" si="34"/>
        <v>1821443</v>
      </c>
      <c r="K88" s="28">
        <v>395000</v>
      </c>
      <c r="L88" s="28">
        <f t="shared" si="35"/>
        <v>2018200</v>
      </c>
      <c r="M88" s="28">
        <f t="shared" si="36"/>
        <v>439305</v>
      </c>
      <c r="N88" s="28">
        <v>3200000</v>
      </c>
      <c r="O88" s="28">
        <v>256600</v>
      </c>
      <c r="P88" s="28">
        <f t="shared" si="37"/>
        <v>3456600</v>
      </c>
      <c r="Q88" s="47"/>
      <c r="R88" s="39" t="s">
        <v>280</v>
      </c>
      <c r="S88" s="39" t="s">
        <v>280</v>
      </c>
      <c r="T88" s="39" t="s">
        <v>280</v>
      </c>
      <c r="U88" s="50" t="s">
        <v>282</v>
      </c>
      <c r="V88" s="19" t="s">
        <v>281</v>
      </c>
    </row>
    <row r="89" spans="1:22" s="19" customFormat="1" ht="12.75" customHeight="1" x14ac:dyDescent="0.2">
      <c r="B89" s="19" t="s">
        <v>87</v>
      </c>
      <c r="C89" s="19" t="s">
        <v>174</v>
      </c>
      <c r="D89" s="19" t="s">
        <v>213</v>
      </c>
      <c r="E89" s="19" t="s">
        <v>131</v>
      </c>
      <c r="F89" s="20" t="s">
        <v>12</v>
      </c>
      <c r="G89" s="28">
        <v>1705648</v>
      </c>
      <c r="H89" s="28">
        <f t="shared" si="25"/>
        <v>1819790</v>
      </c>
      <c r="I89" s="28">
        <f t="shared" si="33"/>
        <v>1955982</v>
      </c>
      <c r="J89" s="28">
        <f t="shared" si="34"/>
        <v>2053262</v>
      </c>
      <c r="K89" s="28">
        <f>325000+20000</f>
        <v>345000</v>
      </c>
      <c r="L89" s="28">
        <f t="shared" si="35"/>
        <v>2275061</v>
      </c>
      <c r="M89" s="28">
        <f t="shared" si="36"/>
        <v>383697</v>
      </c>
      <c r="N89" s="28">
        <v>3350000</v>
      </c>
      <c r="O89" s="28">
        <v>259900</v>
      </c>
      <c r="P89" s="28">
        <f t="shared" si="37"/>
        <v>3609900</v>
      </c>
      <c r="R89" s="39" t="s">
        <v>280</v>
      </c>
      <c r="S89" s="39" t="s">
        <v>280</v>
      </c>
      <c r="T89" s="39" t="s">
        <v>280</v>
      </c>
      <c r="U89" s="39" t="s">
        <v>282</v>
      </c>
      <c r="V89" s="19" t="s">
        <v>281</v>
      </c>
    </row>
    <row r="90" spans="1:22" s="19" customFormat="1" ht="12.75" customHeight="1" x14ac:dyDescent="0.2">
      <c r="B90" s="19" t="s">
        <v>88</v>
      </c>
      <c r="C90" s="19" t="s">
        <v>294</v>
      </c>
      <c r="D90" s="19" t="s">
        <v>214</v>
      </c>
      <c r="E90" s="19" t="s">
        <v>128</v>
      </c>
      <c r="F90" s="20" t="s">
        <v>12</v>
      </c>
      <c r="G90" s="28">
        <v>2806066</v>
      </c>
      <c r="H90" s="28">
        <f t="shared" si="25"/>
        <v>2993848</v>
      </c>
      <c r="I90" s="28">
        <f t="shared" si="33"/>
        <v>3217906</v>
      </c>
      <c r="J90" s="28">
        <f t="shared" si="34"/>
        <v>3377948</v>
      </c>
      <c r="K90" s="28">
        <v>565000</v>
      </c>
      <c r="L90" s="28">
        <f t="shared" si="35"/>
        <v>3742843</v>
      </c>
      <c r="M90" s="28">
        <f t="shared" si="36"/>
        <v>628373</v>
      </c>
      <c r="N90" s="28">
        <v>5200000</v>
      </c>
      <c r="O90" s="28">
        <v>436600</v>
      </c>
      <c r="P90" s="28">
        <f t="shared" si="37"/>
        <v>5636600</v>
      </c>
      <c r="R90" s="39" t="s">
        <v>280</v>
      </c>
      <c r="S90" s="39" t="s">
        <v>280</v>
      </c>
      <c r="T90" s="39" t="s">
        <v>280</v>
      </c>
      <c r="U90" s="39" t="s">
        <v>280</v>
      </c>
      <c r="V90" s="19" t="s">
        <v>281</v>
      </c>
    </row>
    <row r="91" spans="1:22" s="36" customFormat="1" ht="12.75" customHeight="1" x14ac:dyDescent="0.2">
      <c r="A91" s="36" t="s">
        <v>89</v>
      </c>
      <c r="F91" s="37"/>
      <c r="G91" s="45">
        <v>22168319</v>
      </c>
      <c r="H91" s="45">
        <f t="shared" ref="H91:L91" si="38">SUM(H79:H90)</f>
        <v>23651823</v>
      </c>
      <c r="I91" s="45">
        <f t="shared" si="38"/>
        <v>25421916</v>
      </c>
      <c r="J91" s="45">
        <f t="shared" si="38"/>
        <v>26686269</v>
      </c>
      <c r="K91" s="45">
        <f t="shared" ref="K91:P91" si="39">SUM(K79:K90)</f>
        <v>4935000</v>
      </c>
      <c r="L91" s="45">
        <f t="shared" si="38"/>
        <v>29568992</v>
      </c>
      <c r="M91" s="45">
        <f t="shared" si="39"/>
        <v>5488530</v>
      </c>
      <c r="N91" s="45">
        <f t="shared" ref="N91" si="40">SUM(N79:N90)</f>
        <v>39275000</v>
      </c>
      <c r="O91" s="45">
        <f t="shared" ref="O91" si="41">SUM(O79:O90)</f>
        <v>3713200</v>
      </c>
      <c r="P91" s="45">
        <f t="shared" si="39"/>
        <v>42988200</v>
      </c>
      <c r="R91" s="46"/>
      <c r="S91" s="46"/>
      <c r="T91" s="46"/>
      <c r="U91" s="46"/>
      <c r="V91" s="19" t="s">
        <v>281</v>
      </c>
    </row>
    <row r="92" spans="1:22" s="36" customFormat="1" ht="12.75" customHeight="1" x14ac:dyDescent="0.2">
      <c r="F92" s="37"/>
      <c r="G92" s="45"/>
      <c r="H92" s="45"/>
      <c r="I92" s="45"/>
      <c r="J92" s="45"/>
      <c r="K92" s="45"/>
      <c r="L92" s="45"/>
      <c r="M92" s="45"/>
      <c r="N92" s="45"/>
      <c r="O92" s="45"/>
      <c r="P92" s="28"/>
      <c r="R92" s="46"/>
      <c r="S92" s="46"/>
      <c r="T92" s="46"/>
      <c r="U92" s="46"/>
      <c r="V92" s="19" t="s">
        <v>281</v>
      </c>
    </row>
    <row r="93" spans="1:22" s="19" customFormat="1" ht="12.75" customHeight="1" x14ac:dyDescent="0.2">
      <c r="A93" s="35" t="s">
        <v>90</v>
      </c>
      <c r="B93" s="35" t="s">
        <v>91</v>
      </c>
      <c r="F93" s="20"/>
      <c r="G93" s="28"/>
      <c r="H93" s="28"/>
      <c r="I93" s="28"/>
      <c r="J93" s="28"/>
      <c r="K93" s="28"/>
      <c r="L93" s="28"/>
      <c r="M93" s="28"/>
      <c r="N93" s="28"/>
      <c r="O93" s="28"/>
      <c r="P93" s="28"/>
      <c r="R93" s="39"/>
      <c r="S93" s="39"/>
      <c r="T93" s="39"/>
      <c r="U93" s="39"/>
      <c r="V93" s="19" t="s">
        <v>281</v>
      </c>
    </row>
    <row r="94" spans="1:22" s="19" customFormat="1" ht="12.75" customHeight="1" x14ac:dyDescent="0.2">
      <c r="B94" s="51" t="s">
        <v>92</v>
      </c>
      <c r="F94" s="20"/>
      <c r="G94" s="28"/>
      <c r="H94" s="28"/>
      <c r="I94" s="28"/>
      <c r="J94" s="28"/>
      <c r="K94" s="28"/>
      <c r="L94" s="28"/>
      <c r="M94" s="28"/>
      <c r="N94" s="28"/>
      <c r="O94" s="28"/>
      <c r="P94" s="28"/>
      <c r="R94" s="39"/>
      <c r="S94" s="39"/>
      <c r="T94" s="39"/>
      <c r="U94" s="39"/>
      <c r="V94" s="19" t="s">
        <v>281</v>
      </c>
    </row>
    <row r="95" spans="1:22" s="19" customFormat="1" ht="12.75" customHeight="1" x14ac:dyDescent="0.2">
      <c r="B95" s="19" t="s">
        <v>265</v>
      </c>
      <c r="C95" s="19" t="s">
        <v>175</v>
      </c>
      <c r="D95" s="19" t="s">
        <v>231</v>
      </c>
      <c r="E95" s="19" t="s">
        <v>128</v>
      </c>
      <c r="F95" s="20" t="s">
        <v>12</v>
      </c>
      <c r="G95" s="28">
        <v>577721</v>
      </c>
      <c r="H95" s="28">
        <f t="shared" si="25"/>
        <v>616382</v>
      </c>
      <c r="I95" s="28">
        <f t="shared" ref="I95:I96" si="42">ROUND(H95/140.3*150.8,0)</f>
        <v>662512</v>
      </c>
      <c r="J95" s="28">
        <f t="shared" ref="J95:J96" si="43">ROUND(I95/150.8*158.3,0)</f>
        <v>695462</v>
      </c>
      <c r="K95" s="28">
        <v>60000</v>
      </c>
      <c r="L95" s="28">
        <f t="shared" ref="L95:L96" si="44">ROUND(J95/158.3*175.4,0)</f>
        <v>770588</v>
      </c>
      <c r="M95" s="28">
        <f t="shared" ref="M95:M96" si="45">ROUND(K95/126.6*140.8,0)</f>
        <v>66730</v>
      </c>
      <c r="N95" s="28">
        <v>1125000</v>
      </c>
      <c r="O95" s="28">
        <v>81750</v>
      </c>
      <c r="P95" s="28">
        <f t="shared" ref="P95:P96" si="46">N95+O95</f>
        <v>1206750</v>
      </c>
      <c r="R95" s="39" t="s">
        <v>280</v>
      </c>
      <c r="S95" s="39" t="s">
        <v>280</v>
      </c>
      <c r="T95" s="39" t="s">
        <v>280</v>
      </c>
      <c r="U95" s="39" t="s">
        <v>280</v>
      </c>
      <c r="V95" s="19" t="s">
        <v>281</v>
      </c>
    </row>
    <row r="96" spans="1:22" s="19" customFormat="1" ht="12.75" customHeight="1" x14ac:dyDescent="0.2">
      <c r="B96" s="19" t="s">
        <v>93</v>
      </c>
      <c r="C96" s="19" t="s">
        <v>176</v>
      </c>
      <c r="D96" s="19" t="s">
        <v>234</v>
      </c>
      <c r="E96" s="19" t="s">
        <v>129</v>
      </c>
      <c r="F96" s="20" t="s">
        <v>12</v>
      </c>
      <c r="G96" s="28">
        <v>715273</v>
      </c>
      <c r="H96" s="28">
        <f t="shared" si="25"/>
        <v>763139</v>
      </c>
      <c r="I96" s="28">
        <f t="shared" si="42"/>
        <v>820252</v>
      </c>
      <c r="J96" s="28">
        <f t="shared" si="43"/>
        <v>861047</v>
      </c>
      <c r="K96" s="28">
        <v>60000</v>
      </c>
      <c r="L96" s="28">
        <f t="shared" si="44"/>
        <v>954060</v>
      </c>
      <c r="M96" s="28">
        <f t="shared" si="45"/>
        <v>66730</v>
      </c>
      <c r="N96" s="28">
        <v>1275000</v>
      </c>
      <c r="O96" s="28">
        <v>65500</v>
      </c>
      <c r="P96" s="28">
        <f t="shared" si="46"/>
        <v>1340500</v>
      </c>
      <c r="R96" s="39" t="s">
        <v>280</v>
      </c>
      <c r="S96" s="39" t="s">
        <v>280</v>
      </c>
      <c r="T96" s="39" t="s">
        <v>280</v>
      </c>
      <c r="U96" s="39" t="s">
        <v>280</v>
      </c>
      <c r="V96" s="19" t="s">
        <v>281</v>
      </c>
    </row>
    <row r="97" spans="1:22" s="36" customFormat="1" ht="12.75" customHeight="1" x14ac:dyDescent="0.2">
      <c r="A97" s="36" t="s">
        <v>94</v>
      </c>
      <c r="F97" s="37"/>
      <c r="G97" s="45">
        <v>3493832</v>
      </c>
      <c r="H97" s="45">
        <f t="shared" ref="H97:P97" si="47">SUM(H95:H96)</f>
        <v>1379521</v>
      </c>
      <c r="I97" s="45">
        <f t="shared" si="47"/>
        <v>1482764</v>
      </c>
      <c r="J97" s="45">
        <f t="shared" si="47"/>
        <v>1556509</v>
      </c>
      <c r="K97" s="45">
        <f t="shared" si="47"/>
        <v>120000</v>
      </c>
      <c r="L97" s="45">
        <f t="shared" si="47"/>
        <v>1724648</v>
      </c>
      <c r="M97" s="45">
        <f t="shared" si="47"/>
        <v>133460</v>
      </c>
      <c r="N97" s="45">
        <f t="shared" si="47"/>
        <v>2400000</v>
      </c>
      <c r="O97" s="45">
        <f t="shared" si="47"/>
        <v>147250</v>
      </c>
      <c r="P97" s="45">
        <f t="shared" si="47"/>
        <v>2547250</v>
      </c>
      <c r="R97" s="46"/>
      <c r="S97" s="46"/>
      <c r="T97" s="46"/>
      <c r="U97" s="46"/>
      <c r="V97" s="19" t="s">
        <v>281</v>
      </c>
    </row>
    <row r="98" spans="1:22" s="36" customFormat="1" ht="12.75" customHeight="1" x14ac:dyDescent="0.2">
      <c r="F98" s="37"/>
      <c r="G98" s="45"/>
      <c r="H98" s="45"/>
      <c r="I98" s="45"/>
      <c r="J98" s="45"/>
      <c r="K98" s="45"/>
      <c r="L98" s="45"/>
      <c r="M98" s="45"/>
      <c r="N98" s="45"/>
      <c r="O98" s="45"/>
      <c r="P98" s="28"/>
      <c r="R98" s="46"/>
      <c r="S98" s="46"/>
      <c r="T98" s="46"/>
      <c r="U98" s="46"/>
      <c r="V98" s="19" t="s">
        <v>281</v>
      </c>
    </row>
    <row r="99" spans="1:22" s="19" customFormat="1" ht="12.75" customHeight="1" x14ac:dyDescent="0.2">
      <c r="A99" s="35" t="s">
        <v>95</v>
      </c>
      <c r="B99" s="35" t="s">
        <v>96</v>
      </c>
      <c r="F99" s="20"/>
      <c r="G99" s="28"/>
      <c r="H99" s="28"/>
      <c r="I99" s="28"/>
      <c r="J99" s="28"/>
      <c r="K99" s="28"/>
      <c r="L99" s="28"/>
      <c r="M99" s="28"/>
      <c r="N99" s="28"/>
      <c r="O99" s="28"/>
      <c r="P99" s="28"/>
      <c r="R99" s="39"/>
      <c r="S99" s="39"/>
      <c r="T99" s="39"/>
      <c r="U99" s="39"/>
      <c r="V99" s="19" t="s">
        <v>281</v>
      </c>
    </row>
    <row r="100" spans="1:22" s="19" customFormat="1" ht="12.75" customHeight="1" x14ac:dyDescent="0.2">
      <c r="B100" s="19" t="s">
        <v>97</v>
      </c>
      <c r="C100" s="19" t="s">
        <v>177</v>
      </c>
      <c r="D100" s="19" t="s">
        <v>192</v>
      </c>
      <c r="E100" s="19" t="s">
        <v>129</v>
      </c>
      <c r="F100" s="20" t="s">
        <v>12</v>
      </c>
      <c r="G100" s="28">
        <v>176066</v>
      </c>
      <c r="H100" s="28">
        <f t="shared" si="25"/>
        <v>187848</v>
      </c>
      <c r="I100" s="28">
        <f t="shared" ref="I100:I111" si="48">ROUND(H100/140.3*150.8,0)</f>
        <v>201906</v>
      </c>
      <c r="J100" s="28">
        <f t="shared" ref="J100:J111" si="49">ROUND(I100/150.8*158.3,0)</f>
        <v>211948</v>
      </c>
      <c r="K100" s="28"/>
      <c r="L100" s="28">
        <f t="shared" ref="L100:L111" si="50">ROUND(J100/158.3*175.4,0)</f>
        <v>234843</v>
      </c>
      <c r="M100" s="28"/>
      <c r="N100" s="28">
        <v>240000</v>
      </c>
      <c r="O100" s="28"/>
      <c r="P100" s="28">
        <f t="shared" ref="P100:P111" si="51">N100+O100</f>
        <v>240000</v>
      </c>
      <c r="R100" s="39" t="s">
        <v>280</v>
      </c>
      <c r="S100" s="39" t="s">
        <v>280</v>
      </c>
      <c r="T100" s="39" t="s">
        <v>280</v>
      </c>
      <c r="U100" s="39" t="s">
        <v>280</v>
      </c>
      <c r="V100" s="19" t="s">
        <v>281</v>
      </c>
    </row>
    <row r="101" spans="1:22" s="19" customFormat="1" ht="12.75" customHeight="1" x14ac:dyDescent="0.2">
      <c r="B101" s="19" t="s">
        <v>97</v>
      </c>
      <c r="C101" s="19" t="s">
        <v>266</v>
      </c>
      <c r="D101" s="19" t="s">
        <v>237</v>
      </c>
      <c r="E101" s="19" t="s">
        <v>128</v>
      </c>
      <c r="F101" s="20" t="s">
        <v>12</v>
      </c>
      <c r="G101" s="28">
        <v>192574</v>
      </c>
      <c r="H101" s="28">
        <f t="shared" si="25"/>
        <v>205461</v>
      </c>
      <c r="I101" s="28">
        <f t="shared" si="48"/>
        <v>220838</v>
      </c>
      <c r="J101" s="28">
        <f t="shared" si="49"/>
        <v>231821</v>
      </c>
      <c r="K101" s="28"/>
      <c r="L101" s="28">
        <f t="shared" si="50"/>
        <v>256863</v>
      </c>
      <c r="M101" s="28"/>
      <c r="N101" s="28">
        <v>380000</v>
      </c>
      <c r="O101" s="28"/>
      <c r="P101" s="28">
        <f t="shared" si="51"/>
        <v>380000</v>
      </c>
      <c r="R101" s="39" t="s">
        <v>280</v>
      </c>
      <c r="S101" s="39" t="s">
        <v>280</v>
      </c>
      <c r="T101" s="39" t="s">
        <v>280</v>
      </c>
      <c r="U101" s="39" t="s">
        <v>280</v>
      </c>
      <c r="V101" s="19" t="s">
        <v>281</v>
      </c>
    </row>
    <row r="102" spans="1:22" s="19" customFormat="1" ht="12.75" customHeight="1" x14ac:dyDescent="0.2">
      <c r="B102" s="19" t="s">
        <v>98</v>
      </c>
      <c r="C102" s="19" t="s">
        <v>267</v>
      </c>
      <c r="D102" s="19" t="s">
        <v>193</v>
      </c>
      <c r="E102" s="19" t="s">
        <v>128</v>
      </c>
      <c r="F102" s="20" t="s">
        <v>12</v>
      </c>
      <c r="G102" s="28">
        <v>374144</v>
      </c>
      <c r="H102" s="28">
        <f t="shared" si="25"/>
        <v>399182</v>
      </c>
      <c r="I102" s="28">
        <f t="shared" si="48"/>
        <v>429057</v>
      </c>
      <c r="J102" s="28">
        <f t="shared" si="49"/>
        <v>450396</v>
      </c>
      <c r="K102" s="28"/>
      <c r="L102" s="28">
        <f t="shared" si="50"/>
        <v>499049</v>
      </c>
      <c r="M102" s="28"/>
      <c r="N102" s="28">
        <v>650000</v>
      </c>
      <c r="O102" s="28"/>
      <c r="P102" s="28">
        <f t="shared" si="51"/>
        <v>650000</v>
      </c>
      <c r="R102" s="39" t="s">
        <v>280</v>
      </c>
      <c r="S102" s="39" t="s">
        <v>280</v>
      </c>
      <c r="T102" s="39" t="s">
        <v>280</v>
      </c>
      <c r="U102" s="39" t="s">
        <v>280</v>
      </c>
      <c r="V102" s="19" t="s">
        <v>281</v>
      </c>
    </row>
    <row r="103" spans="1:22" s="19" customFormat="1" ht="12.75" customHeight="1" x14ac:dyDescent="0.2">
      <c r="B103" s="19" t="s">
        <v>99</v>
      </c>
      <c r="C103" s="19" t="s">
        <v>178</v>
      </c>
      <c r="D103" s="19" t="s">
        <v>194</v>
      </c>
      <c r="E103" s="19" t="s">
        <v>129</v>
      </c>
      <c r="F103" s="20" t="s">
        <v>12</v>
      </c>
      <c r="G103" s="28">
        <v>632740</v>
      </c>
      <c r="H103" s="28">
        <f t="shared" si="25"/>
        <v>675083</v>
      </c>
      <c r="I103" s="28">
        <f t="shared" si="48"/>
        <v>725606</v>
      </c>
      <c r="J103" s="28">
        <f t="shared" si="49"/>
        <v>761694</v>
      </c>
      <c r="K103" s="28"/>
      <c r="L103" s="28">
        <f t="shared" si="50"/>
        <v>843974</v>
      </c>
      <c r="M103" s="28"/>
      <c r="N103" s="28">
        <v>560000</v>
      </c>
      <c r="O103" s="28"/>
      <c r="P103" s="28">
        <f t="shared" si="51"/>
        <v>560000</v>
      </c>
      <c r="R103" s="39" t="s">
        <v>280</v>
      </c>
      <c r="S103" s="39" t="s">
        <v>280</v>
      </c>
      <c r="T103" s="39" t="s">
        <v>280</v>
      </c>
      <c r="U103" s="39" t="s">
        <v>280</v>
      </c>
      <c r="V103" s="19" t="s">
        <v>281</v>
      </c>
    </row>
    <row r="104" spans="1:22" s="19" customFormat="1" ht="12.75" customHeight="1" x14ac:dyDescent="0.2">
      <c r="B104" s="19" t="s">
        <v>100</v>
      </c>
      <c r="C104" s="19" t="s">
        <v>268</v>
      </c>
      <c r="D104" s="19" t="s">
        <v>195</v>
      </c>
      <c r="E104" s="19" t="s">
        <v>129</v>
      </c>
      <c r="F104" s="20" t="s">
        <v>12</v>
      </c>
      <c r="G104" s="28">
        <v>1210462</v>
      </c>
      <c r="H104" s="28">
        <f t="shared" si="25"/>
        <v>1291466</v>
      </c>
      <c r="I104" s="28">
        <f t="shared" si="48"/>
        <v>1388119</v>
      </c>
      <c r="J104" s="28">
        <f t="shared" si="49"/>
        <v>1457157</v>
      </c>
      <c r="K104" s="28"/>
      <c r="L104" s="28">
        <f t="shared" si="50"/>
        <v>1614563</v>
      </c>
      <c r="M104" s="28"/>
      <c r="N104" s="28">
        <v>1900000</v>
      </c>
      <c r="O104" s="28"/>
      <c r="P104" s="28">
        <f t="shared" si="51"/>
        <v>1900000</v>
      </c>
      <c r="R104" s="39" t="s">
        <v>280</v>
      </c>
      <c r="S104" s="39" t="s">
        <v>280</v>
      </c>
      <c r="T104" s="39" t="s">
        <v>280</v>
      </c>
      <c r="U104" s="39" t="s">
        <v>280</v>
      </c>
      <c r="V104" s="19" t="s">
        <v>281</v>
      </c>
    </row>
    <row r="105" spans="1:22" s="19" customFormat="1" ht="12.75" customHeight="1" x14ac:dyDescent="0.2">
      <c r="B105" s="19" t="s">
        <v>99</v>
      </c>
      <c r="C105" s="19" t="s">
        <v>179</v>
      </c>
      <c r="D105" s="19" t="s">
        <v>195</v>
      </c>
      <c r="E105" s="19" t="s">
        <v>129</v>
      </c>
      <c r="F105" s="20" t="s">
        <v>12</v>
      </c>
      <c r="G105" s="28">
        <v>126548</v>
      </c>
      <c r="H105" s="28">
        <f t="shared" si="25"/>
        <v>135017</v>
      </c>
      <c r="I105" s="28">
        <f t="shared" si="48"/>
        <v>145122</v>
      </c>
      <c r="J105" s="28">
        <f t="shared" si="49"/>
        <v>152340</v>
      </c>
      <c r="K105" s="28"/>
      <c r="L105" s="28">
        <f t="shared" si="50"/>
        <v>168796</v>
      </c>
      <c r="M105" s="28"/>
      <c r="N105" s="28">
        <v>260000</v>
      </c>
      <c r="O105" s="28"/>
      <c r="P105" s="28">
        <f t="shared" si="51"/>
        <v>260000</v>
      </c>
      <c r="R105" s="39" t="s">
        <v>280</v>
      </c>
      <c r="S105" s="39" t="s">
        <v>280</v>
      </c>
      <c r="T105" s="39" t="s">
        <v>280</v>
      </c>
      <c r="U105" s="39" t="s">
        <v>280</v>
      </c>
      <c r="V105" s="19" t="s">
        <v>281</v>
      </c>
    </row>
    <row r="106" spans="1:22" s="19" customFormat="1" ht="12.75" customHeight="1" x14ac:dyDescent="0.2">
      <c r="B106" s="19" t="s">
        <v>101</v>
      </c>
      <c r="C106" s="19" t="s">
        <v>180</v>
      </c>
      <c r="D106" s="19" t="s">
        <v>235</v>
      </c>
      <c r="E106" s="19" t="s">
        <v>128</v>
      </c>
      <c r="F106" s="20" t="s">
        <v>12</v>
      </c>
      <c r="G106" s="28">
        <v>282671</v>
      </c>
      <c r="H106" s="28">
        <f t="shared" si="25"/>
        <v>301587</v>
      </c>
      <c r="I106" s="28">
        <f t="shared" si="48"/>
        <v>324158</v>
      </c>
      <c r="J106" s="28">
        <f t="shared" si="49"/>
        <v>340280</v>
      </c>
      <c r="K106" s="28"/>
      <c r="L106" s="28">
        <f t="shared" si="50"/>
        <v>377038</v>
      </c>
      <c r="M106" s="28"/>
      <c r="N106" s="28">
        <v>450000</v>
      </c>
      <c r="O106" s="28"/>
      <c r="P106" s="28">
        <f t="shared" si="51"/>
        <v>450000</v>
      </c>
      <c r="R106" s="39" t="s">
        <v>280</v>
      </c>
      <c r="S106" s="39" t="s">
        <v>280</v>
      </c>
      <c r="T106" s="39" t="s">
        <v>280</v>
      </c>
      <c r="U106" s="39" t="s">
        <v>280</v>
      </c>
      <c r="V106" s="19" t="s">
        <v>281</v>
      </c>
    </row>
    <row r="107" spans="1:22" s="19" customFormat="1" ht="12.75" customHeight="1" x14ac:dyDescent="0.2">
      <c r="B107" s="19" t="s">
        <v>99</v>
      </c>
      <c r="C107" s="19" t="s">
        <v>180</v>
      </c>
      <c r="D107" s="19" t="s">
        <v>235</v>
      </c>
      <c r="E107" s="19" t="s">
        <v>128</v>
      </c>
      <c r="F107" s="20" t="s">
        <v>14</v>
      </c>
      <c r="G107" s="28">
        <v>119349</v>
      </c>
      <c r="H107" s="28">
        <f t="shared" si="25"/>
        <v>127336</v>
      </c>
      <c r="I107" s="28">
        <f t="shared" si="48"/>
        <v>136866</v>
      </c>
      <c r="J107" s="28">
        <f t="shared" si="49"/>
        <v>143673</v>
      </c>
      <c r="K107" s="28"/>
      <c r="L107" s="28">
        <f t="shared" si="50"/>
        <v>159193</v>
      </c>
      <c r="M107" s="28"/>
      <c r="N107" s="28">
        <v>425000</v>
      </c>
      <c r="O107" s="28"/>
      <c r="P107" s="28">
        <f t="shared" si="51"/>
        <v>425000</v>
      </c>
      <c r="R107" s="39" t="s">
        <v>280</v>
      </c>
      <c r="S107" s="39" t="s">
        <v>280</v>
      </c>
      <c r="T107" s="39" t="s">
        <v>280</v>
      </c>
      <c r="U107" s="39" t="s">
        <v>280</v>
      </c>
      <c r="V107" s="19" t="s">
        <v>281</v>
      </c>
    </row>
    <row r="108" spans="1:22" s="19" customFormat="1" ht="12.75" customHeight="1" x14ac:dyDescent="0.2">
      <c r="B108" s="19" t="s">
        <v>102</v>
      </c>
      <c r="C108" s="19" t="s">
        <v>180</v>
      </c>
      <c r="D108" s="19" t="s">
        <v>235</v>
      </c>
      <c r="E108" s="19" t="s">
        <v>128</v>
      </c>
      <c r="F108" s="20" t="s">
        <v>103</v>
      </c>
      <c r="G108" s="28">
        <v>25128</v>
      </c>
      <c r="H108" s="28">
        <f t="shared" si="25"/>
        <v>26810</v>
      </c>
      <c r="I108" s="28">
        <f t="shared" si="48"/>
        <v>28816</v>
      </c>
      <c r="J108" s="28">
        <f t="shared" si="49"/>
        <v>30249</v>
      </c>
      <c r="K108" s="28"/>
      <c r="L108" s="28">
        <f t="shared" si="50"/>
        <v>33517</v>
      </c>
      <c r="M108" s="28"/>
      <c r="N108" s="28">
        <v>40000</v>
      </c>
      <c r="O108" s="28"/>
      <c r="P108" s="28">
        <f t="shared" si="51"/>
        <v>40000</v>
      </c>
      <c r="R108" s="39" t="s">
        <v>280</v>
      </c>
      <c r="S108" s="39" t="s">
        <v>280</v>
      </c>
      <c r="T108" s="39" t="s">
        <v>280</v>
      </c>
      <c r="U108" s="39" t="s">
        <v>280</v>
      </c>
      <c r="V108" s="19" t="s">
        <v>281</v>
      </c>
    </row>
    <row r="109" spans="1:22" s="19" customFormat="1" ht="12.75" customHeight="1" x14ac:dyDescent="0.2">
      <c r="B109" s="19" t="s">
        <v>104</v>
      </c>
      <c r="C109" s="19" t="s">
        <v>269</v>
      </c>
      <c r="D109" s="19" t="s">
        <v>237</v>
      </c>
      <c r="E109" s="19" t="s">
        <v>128</v>
      </c>
      <c r="F109" s="20" t="s">
        <v>12</v>
      </c>
      <c r="G109" s="28">
        <v>1430544</v>
      </c>
      <c r="H109" s="28">
        <f t="shared" si="25"/>
        <v>1526276</v>
      </c>
      <c r="I109" s="28">
        <f t="shared" si="48"/>
        <v>1640502</v>
      </c>
      <c r="J109" s="28">
        <f t="shared" si="49"/>
        <v>1722092</v>
      </c>
      <c r="K109" s="28"/>
      <c r="L109" s="28">
        <f t="shared" si="50"/>
        <v>1908117</v>
      </c>
      <c r="M109" s="28"/>
      <c r="N109" s="28">
        <v>2250000</v>
      </c>
      <c r="O109" s="28"/>
      <c r="P109" s="28">
        <f t="shared" si="51"/>
        <v>2250000</v>
      </c>
      <c r="R109" s="39" t="s">
        <v>280</v>
      </c>
      <c r="S109" s="39" t="s">
        <v>280</v>
      </c>
      <c r="T109" s="39" t="s">
        <v>280</v>
      </c>
      <c r="U109" s="39" t="s">
        <v>280</v>
      </c>
      <c r="V109" s="19" t="s">
        <v>281</v>
      </c>
    </row>
    <row r="110" spans="1:22" s="19" customFormat="1" ht="12.75" customHeight="1" x14ac:dyDescent="0.2">
      <c r="B110" s="19" t="s">
        <v>271</v>
      </c>
      <c r="C110" s="19" t="s">
        <v>270</v>
      </c>
      <c r="D110" s="19" t="s">
        <v>237</v>
      </c>
      <c r="E110" s="19" t="s">
        <v>128</v>
      </c>
      <c r="F110" s="20"/>
      <c r="G110" s="28"/>
      <c r="H110" s="28"/>
      <c r="I110" s="28"/>
      <c r="J110" s="28"/>
      <c r="K110" s="28"/>
      <c r="L110" s="28"/>
      <c r="M110" s="28"/>
      <c r="N110" s="28">
        <v>140000</v>
      </c>
      <c r="O110" s="28"/>
      <c r="P110" s="28">
        <f t="shared" si="51"/>
        <v>140000</v>
      </c>
      <c r="R110" s="39" t="s">
        <v>280</v>
      </c>
      <c r="S110" s="39" t="s">
        <v>280</v>
      </c>
      <c r="T110" s="39" t="s">
        <v>280</v>
      </c>
      <c r="U110" s="39" t="s">
        <v>280</v>
      </c>
      <c r="V110" s="19" t="s">
        <v>281</v>
      </c>
    </row>
    <row r="111" spans="1:22" s="19" customFormat="1" ht="12.75" customHeight="1" x14ac:dyDescent="0.2">
      <c r="B111" s="19" t="s">
        <v>99</v>
      </c>
      <c r="C111" s="19" t="s">
        <v>181</v>
      </c>
      <c r="D111" s="19" t="s">
        <v>196</v>
      </c>
      <c r="E111" s="19" t="s">
        <v>128</v>
      </c>
      <c r="F111" s="20" t="s">
        <v>12</v>
      </c>
      <c r="G111" s="28">
        <v>346632</v>
      </c>
      <c r="H111" s="28">
        <f t="shared" si="25"/>
        <v>369829</v>
      </c>
      <c r="I111" s="28">
        <f t="shared" si="48"/>
        <v>397507</v>
      </c>
      <c r="J111" s="28">
        <f t="shared" si="49"/>
        <v>417277</v>
      </c>
      <c r="K111" s="28"/>
      <c r="L111" s="28">
        <f t="shared" si="50"/>
        <v>462352</v>
      </c>
      <c r="M111" s="28"/>
      <c r="N111" s="28">
        <v>360000</v>
      </c>
      <c r="O111" s="28"/>
      <c r="P111" s="28">
        <f t="shared" si="51"/>
        <v>360000</v>
      </c>
      <c r="R111" s="39" t="s">
        <v>280</v>
      </c>
      <c r="S111" s="39" t="s">
        <v>280</v>
      </c>
      <c r="T111" s="39" t="s">
        <v>280</v>
      </c>
      <c r="U111" s="39" t="s">
        <v>280</v>
      </c>
      <c r="V111" s="19" t="s">
        <v>281</v>
      </c>
    </row>
    <row r="112" spans="1:22" s="36" customFormat="1" ht="12.75" customHeight="1" x14ac:dyDescent="0.2">
      <c r="A112" s="36" t="s">
        <v>105</v>
      </c>
      <c r="F112" s="37"/>
      <c r="G112" s="45">
        <v>4916858</v>
      </c>
      <c r="H112" s="45">
        <f>SUM(H100:H111)</f>
        <v>5245895</v>
      </c>
      <c r="I112" s="45">
        <f>SUM(I100:I111)</f>
        <v>5638497</v>
      </c>
      <c r="J112" s="45">
        <f>SUM(J100:J111)</f>
        <v>5918927</v>
      </c>
      <c r="K112" s="45"/>
      <c r="L112" s="45">
        <f>SUM(L100:L111)</f>
        <v>6558305</v>
      </c>
      <c r="M112" s="45"/>
      <c r="N112" s="45">
        <f>SUM(N100:N111)</f>
        <v>7655000</v>
      </c>
      <c r="O112" s="45"/>
      <c r="P112" s="45">
        <f>SUM(P100:P111)</f>
        <v>7655000</v>
      </c>
      <c r="R112" s="46"/>
      <c r="S112" s="46"/>
      <c r="T112" s="46"/>
      <c r="U112" s="46"/>
      <c r="V112" s="19" t="s">
        <v>281</v>
      </c>
    </row>
    <row r="113" spans="1:22" s="36" customFormat="1" ht="12.75" customHeight="1" x14ac:dyDescent="0.2">
      <c r="F113" s="37"/>
      <c r="G113" s="45"/>
      <c r="H113" s="45"/>
      <c r="I113" s="45"/>
      <c r="J113" s="45"/>
      <c r="K113" s="45"/>
      <c r="L113" s="45"/>
      <c r="M113" s="45"/>
      <c r="N113" s="45"/>
      <c r="O113" s="45"/>
      <c r="P113" s="28"/>
      <c r="R113" s="46"/>
      <c r="S113" s="46"/>
      <c r="T113" s="46"/>
      <c r="U113" s="46"/>
      <c r="V113" s="19" t="s">
        <v>281</v>
      </c>
    </row>
    <row r="114" spans="1:22" s="19" customFormat="1" ht="12.75" customHeight="1" x14ac:dyDescent="0.2">
      <c r="A114" s="35" t="s">
        <v>106</v>
      </c>
      <c r="B114" s="35" t="s">
        <v>107</v>
      </c>
      <c r="F114" s="20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R114" s="39"/>
      <c r="S114" s="39"/>
      <c r="T114" s="39"/>
      <c r="U114" s="39"/>
      <c r="V114" s="19" t="s">
        <v>281</v>
      </c>
    </row>
    <row r="115" spans="1:22" s="19" customFormat="1" ht="12.75" customHeight="1" x14ac:dyDescent="0.2">
      <c r="B115" s="19" t="s">
        <v>108</v>
      </c>
      <c r="C115" s="19" t="s">
        <v>182</v>
      </c>
      <c r="D115" s="19" t="s">
        <v>239</v>
      </c>
      <c r="E115" s="19" t="s">
        <v>129</v>
      </c>
      <c r="F115" s="20" t="s">
        <v>12</v>
      </c>
      <c r="G115" s="28">
        <v>4401673</v>
      </c>
      <c r="H115" s="28">
        <f t="shared" si="25"/>
        <v>4696234</v>
      </c>
      <c r="I115" s="28">
        <f t="shared" ref="I115:I124" si="52">ROUND(H115/140.3*150.8,0)</f>
        <v>5047698</v>
      </c>
      <c r="J115" s="28">
        <f t="shared" ref="J115:J124" si="53">ROUND(I115/150.8*158.3,0)</f>
        <v>5298744</v>
      </c>
      <c r="K115" s="28"/>
      <c r="L115" s="28">
        <f t="shared" ref="L115:L124" si="54">ROUND(J115/158.3*175.4,0)</f>
        <v>5871129</v>
      </c>
      <c r="M115" s="28"/>
      <c r="N115" s="28">
        <v>7750000</v>
      </c>
      <c r="O115" s="28"/>
      <c r="P115" s="28">
        <f t="shared" ref="P115:P124" si="55">N115+O115</f>
        <v>7750000</v>
      </c>
      <c r="R115" s="39" t="s">
        <v>283</v>
      </c>
      <c r="S115" s="39" t="s">
        <v>282</v>
      </c>
      <c r="T115" s="39" t="s">
        <v>280</v>
      </c>
      <c r="U115" s="39" t="s">
        <v>282</v>
      </c>
      <c r="V115" s="19" t="s">
        <v>281</v>
      </c>
    </row>
    <row r="116" spans="1:22" s="19" customFormat="1" ht="12.75" customHeight="1" x14ac:dyDescent="0.2">
      <c r="B116" s="19" t="s">
        <v>109</v>
      </c>
      <c r="C116" s="19" t="s">
        <v>183</v>
      </c>
      <c r="D116" s="19" t="s">
        <v>230</v>
      </c>
      <c r="E116" s="19" t="s">
        <v>128</v>
      </c>
      <c r="F116" s="20" t="s">
        <v>12</v>
      </c>
      <c r="G116" s="28">
        <v>4401673</v>
      </c>
      <c r="H116" s="28">
        <f t="shared" si="25"/>
        <v>4696234</v>
      </c>
      <c r="I116" s="28">
        <f t="shared" si="52"/>
        <v>5047698</v>
      </c>
      <c r="J116" s="28">
        <f t="shared" si="53"/>
        <v>5298744</v>
      </c>
      <c r="K116" s="28">
        <v>720000</v>
      </c>
      <c r="L116" s="28">
        <f t="shared" si="54"/>
        <v>5871129</v>
      </c>
      <c r="M116" s="28">
        <f t="shared" ref="M116" si="56">ROUND(K116/126.6*140.8,0)</f>
        <v>800758</v>
      </c>
      <c r="N116" s="28">
        <v>6800000</v>
      </c>
      <c r="O116" s="28">
        <f>ROUND(541750*1.21,0)</f>
        <v>655518</v>
      </c>
      <c r="P116" s="28">
        <f t="shared" si="55"/>
        <v>7455518</v>
      </c>
      <c r="R116" s="39" t="s">
        <v>282</v>
      </c>
      <c r="S116" s="39" t="s">
        <v>282</v>
      </c>
      <c r="T116" s="39" t="s">
        <v>280</v>
      </c>
      <c r="U116" s="39" t="s">
        <v>280</v>
      </c>
      <c r="V116" s="19" t="s">
        <v>281</v>
      </c>
    </row>
    <row r="117" spans="1:22" s="19" customFormat="1" ht="12.75" customHeight="1" x14ac:dyDescent="0.2">
      <c r="B117" s="19" t="s">
        <v>110</v>
      </c>
      <c r="C117" s="19" t="s">
        <v>184</v>
      </c>
      <c r="D117" s="19" t="s">
        <v>236</v>
      </c>
      <c r="E117" s="19" t="s">
        <v>128</v>
      </c>
      <c r="F117" s="20" t="s">
        <v>12</v>
      </c>
      <c r="G117" s="28">
        <v>797803</v>
      </c>
      <c r="H117" s="28">
        <f t="shared" si="25"/>
        <v>851192</v>
      </c>
      <c r="I117" s="28">
        <f t="shared" si="52"/>
        <v>914895</v>
      </c>
      <c r="J117" s="28">
        <f t="shared" si="53"/>
        <v>960397</v>
      </c>
      <c r="K117" s="28"/>
      <c r="L117" s="28">
        <f t="shared" si="54"/>
        <v>1064142</v>
      </c>
      <c r="M117" s="28"/>
      <c r="N117" s="28">
        <v>1100000</v>
      </c>
      <c r="O117" s="28"/>
      <c r="P117" s="28">
        <f t="shared" si="55"/>
        <v>1100000</v>
      </c>
      <c r="R117" s="39" t="s">
        <v>280</v>
      </c>
      <c r="S117" s="39" t="s">
        <v>280</v>
      </c>
      <c r="T117" s="39" t="s">
        <v>280</v>
      </c>
      <c r="U117" s="39" t="s">
        <v>280</v>
      </c>
      <c r="V117" s="19" t="s">
        <v>281</v>
      </c>
    </row>
    <row r="118" spans="1:22" s="19" customFormat="1" ht="12.75" customHeight="1" x14ac:dyDescent="0.2">
      <c r="B118" s="19" t="s">
        <v>111</v>
      </c>
      <c r="C118" s="19" t="s">
        <v>185</v>
      </c>
      <c r="D118" s="19" t="s">
        <v>194</v>
      </c>
      <c r="E118" s="19" t="s">
        <v>129</v>
      </c>
      <c r="F118" s="20" t="s">
        <v>12</v>
      </c>
      <c r="G118" s="28">
        <v>880335</v>
      </c>
      <c r="H118" s="28">
        <f t="shared" ref="H118:H128" si="57">ROUND(G118/131.5*140.3,0)</f>
        <v>939247</v>
      </c>
      <c r="I118" s="28">
        <f t="shared" si="52"/>
        <v>1009540</v>
      </c>
      <c r="J118" s="28">
        <f t="shared" si="53"/>
        <v>1059749</v>
      </c>
      <c r="K118" s="28"/>
      <c r="L118" s="28">
        <f t="shared" si="54"/>
        <v>1174226</v>
      </c>
      <c r="M118" s="28"/>
      <c r="N118" s="28">
        <v>1125000</v>
      </c>
      <c r="O118" s="28"/>
      <c r="P118" s="28">
        <f t="shared" si="55"/>
        <v>1125000</v>
      </c>
      <c r="R118" s="39" t="s">
        <v>280</v>
      </c>
      <c r="S118" s="39" t="s">
        <v>280</v>
      </c>
      <c r="T118" s="39" t="s">
        <v>280</v>
      </c>
      <c r="U118" s="39" t="s">
        <v>280</v>
      </c>
      <c r="V118" s="19" t="s">
        <v>281</v>
      </c>
    </row>
    <row r="119" spans="1:22" s="19" customFormat="1" ht="12.75" customHeight="1" x14ac:dyDescent="0.2">
      <c r="B119" s="19" t="s">
        <v>112</v>
      </c>
      <c r="C119" s="19" t="s">
        <v>186</v>
      </c>
      <c r="D119" s="19" t="s">
        <v>240</v>
      </c>
      <c r="E119" s="19" t="s">
        <v>129</v>
      </c>
      <c r="F119" s="20" t="s">
        <v>12</v>
      </c>
      <c r="G119" s="28">
        <v>440167</v>
      </c>
      <c r="H119" s="28">
        <f t="shared" si="57"/>
        <v>469623</v>
      </c>
      <c r="I119" s="28">
        <f t="shared" si="52"/>
        <v>504769</v>
      </c>
      <c r="J119" s="28">
        <f t="shared" si="53"/>
        <v>529874</v>
      </c>
      <c r="K119" s="28"/>
      <c r="L119" s="28">
        <f t="shared" si="54"/>
        <v>587112</v>
      </c>
      <c r="M119" s="28"/>
      <c r="N119" s="28">
        <v>775000</v>
      </c>
      <c r="O119" s="28"/>
      <c r="P119" s="28">
        <f t="shared" si="55"/>
        <v>775000</v>
      </c>
      <c r="R119" s="39" t="s">
        <v>280</v>
      </c>
      <c r="S119" s="39" t="s">
        <v>280</v>
      </c>
      <c r="T119" s="39" t="s">
        <v>280</v>
      </c>
      <c r="U119" s="39" t="s">
        <v>280</v>
      </c>
      <c r="V119" s="19" t="s">
        <v>281</v>
      </c>
    </row>
    <row r="120" spans="1:22" s="19" customFormat="1" ht="12.75" customHeight="1" x14ac:dyDescent="0.2">
      <c r="B120" s="19" t="s">
        <v>289</v>
      </c>
      <c r="C120" s="19" t="s">
        <v>187</v>
      </c>
      <c r="D120" s="19" t="s">
        <v>237</v>
      </c>
      <c r="E120" s="19" t="s">
        <v>128</v>
      </c>
      <c r="F120" s="20" t="s">
        <v>12</v>
      </c>
      <c r="G120" s="28">
        <v>374144</v>
      </c>
      <c r="H120" s="28">
        <f t="shared" si="57"/>
        <v>399182</v>
      </c>
      <c r="I120" s="28">
        <f t="shared" si="52"/>
        <v>429057</v>
      </c>
      <c r="J120" s="28">
        <f t="shared" si="53"/>
        <v>450396</v>
      </c>
      <c r="K120" s="28"/>
      <c r="L120" s="28">
        <f t="shared" si="54"/>
        <v>499049</v>
      </c>
      <c r="M120" s="28"/>
      <c r="N120" s="28">
        <v>600000</v>
      </c>
      <c r="O120" s="28"/>
      <c r="P120" s="28">
        <f t="shared" si="55"/>
        <v>600000</v>
      </c>
      <c r="R120" s="39" t="s">
        <v>280</v>
      </c>
      <c r="S120" s="39" t="s">
        <v>280</v>
      </c>
      <c r="T120" s="39" t="s">
        <v>280</v>
      </c>
      <c r="U120" s="39" t="s">
        <v>280</v>
      </c>
      <c r="V120" s="19" t="s">
        <v>281</v>
      </c>
    </row>
    <row r="121" spans="1:22" s="19" customFormat="1" ht="12.75" customHeight="1" x14ac:dyDescent="0.2">
      <c r="B121" s="19" t="s">
        <v>290</v>
      </c>
      <c r="C121" s="19" t="s">
        <v>291</v>
      </c>
      <c r="D121" s="19" t="s">
        <v>232</v>
      </c>
      <c r="E121" s="19" t="s">
        <v>128</v>
      </c>
      <c r="F121" s="20" t="s">
        <v>12</v>
      </c>
      <c r="G121" s="28">
        <v>621737</v>
      </c>
      <c r="H121" s="28">
        <f t="shared" si="57"/>
        <v>663344</v>
      </c>
      <c r="I121" s="28">
        <f t="shared" si="52"/>
        <v>712988</v>
      </c>
      <c r="J121" s="28">
        <f t="shared" si="53"/>
        <v>748448</v>
      </c>
      <c r="K121" s="28"/>
      <c r="L121" s="28">
        <f t="shared" si="54"/>
        <v>829297</v>
      </c>
      <c r="M121" s="28"/>
      <c r="N121" s="28">
        <v>2525000</v>
      </c>
      <c r="O121" s="28">
        <v>102750</v>
      </c>
      <c r="P121" s="28">
        <f t="shared" si="55"/>
        <v>2627750</v>
      </c>
      <c r="R121" s="39" t="s">
        <v>280</v>
      </c>
      <c r="S121" s="39" t="s">
        <v>280</v>
      </c>
      <c r="T121" s="39" t="s">
        <v>280</v>
      </c>
      <c r="U121" s="39" t="s">
        <v>280</v>
      </c>
      <c r="V121" s="19" t="s">
        <v>281</v>
      </c>
    </row>
    <row r="122" spans="1:22" s="19" customFormat="1" ht="12.75" customHeight="1" x14ac:dyDescent="0.2">
      <c r="B122" s="19" t="s">
        <v>113</v>
      </c>
      <c r="C122" s="19" t="s">
        <v>292</v>
      </c>
      <c r="D122" s="19" t="s">
        <v>241</v>
      </c>
      <c r="E122" s="19" t="s">
        <v>129</v>
      </c>
      <c r="F122" s="20" t="s">
        <v>12</v>
      </c>
      <c r="G122" s="28">
        <v>550210</v>
      </c>
      <c r="H122" s="28">
        <f t="shared" si="57"/>
        <v>587030</v>
      </c>
      <c r="I122" s="28">
        <f t="shared" si="52"/>
        <v>630963</v>
      </c>
      <c r="J122" s="28">
        <f t="shared" si="53"/>
        <v>662344</v>
      </c>
      <c r="K122" s="28"/>
      <c r="L122" s="28">
        <f t="shared" si="54"/>
        <v>733892</v>
      </c>
      <c r="M122" s="28"/>
      <c r="N122" s="28">
        <v>780000</v>
      </c>
      <c r="O122" s="28"/>
      <c r="P122" s="28">
        <f t="shared" si="55"/>
        <v>780000</v>
      </c>
      <c r="R122" s="39" t="s">
        <v>280</v>
      </c>
      <c r="S122" s="39" t="s">
        <v>280</v>
      </c>
      <c r="T122" s="39" t="s">
        <v>280</v>
      </c>
      <c r="U122" s="39" t="s">
        <v>280</v>
      </c>
      <c r="V122" s="19" t="s">
        <v>281</v>
      </c>
    </row>
    <row r="123" spans="1:22" s="19" customFormat="1" ht="12.75" customHeight="1" x14ac:dyDescent="0.2">
      <c r="B123" s="19" t="s">
        <v>114</v>
      </c>
      <c r="C123" s="19" t="s">
        <v>293</v>
      </c>
      <c r="D123" s="19" t="s">
        <v>226</v>
      </c>
      <c r="E123" s="19" t="s">
        <v>128</v>
      </c>
      <c r="F123" s="20" t="s">
        <v>12</v>
      </c>
      <c r="G123" s="28">
        <v>632740</v>
      </c>
      <c r="H123" s="28">
        <f t="shared" si="57"/>
        <v>675083</v>
      </c>
      <c r="I123" s="28">
        <f t="shared" si="52"/>
        <v>725606</v>
      </c>
      <c r="J123" s="28">
        <f t="shared" si="53"/>
        <v>761694</v>
      </c>
      <c r="K123" s="28"/>
      <c r="L123" s="28">
        <f t="shared" si="54"/>
        <v>843974</v>
      </c>
      <c r="M123" s="28"/>
      <c r="N123" s="28">
        <v>1000000</v>
      </c>
      <c r="O123" s="28"/>
      <c r="P123" s="28">
        <f t="shared" si="55"/>
        <v>1000000</v>
      </c>
      <c r="R123" s="39" t="s">
        <v>280</v>
      </c>
      <c r="S123" s="39" t="s">
        <v>280</v>
      </c>
      <c r="T123" s="39" t="s">
        <v>280</v>
      </c>
      <c r="U123" s="39" t="s">
        <v>280</v>
      </c>
      <c r="V123" s="19" t="s">
        <v>281</v>
      </c>
    </row>
    <row r="124" spans="1:22" s="19" customFormat="1" ht="12.75" customHeight="1" x14ac:dyDescent="0.2">
      <c r="B124" s="19" t="s">
        <v>70</v>
      </c>
      <c r="C124" s="19" t="s">
        <v>188</v>
      </c>
      <c r="D124" s="19" t="s">
        <v>238</v>
      </c>
      <c r="E124" s="19" t="s">
        <v>128</v>
      </c>
      <c r="F124" s="20" t="s">
        <v>12</v>
      </c>
      <c r="G124" s="28">
        <v>440167</v>
      </c>
      <c r="H124" s="28">
        <f t="shared" si="57"/>
        <v>469623</v>
      </c>
      <c r="I124" s="28">
        <f t="shared" si="52"/>
        <v>504769</v>
      </c>
      <c r="J124" s="28">
        <f t="shared" si="53"/>
        <v>529874</v>
      </c>
      <c r="K124" s="28"/>
      <c r="L124" s="28">
        <f t="shared" si="54"/>
        <v>587112</v>
      </c>
      <c r="M124" s="28"/>
      <c r="N124" s="28">
        <v>725000</v>
      </c>
      <c r="O124" s="28"/>
      <c r="P124" s="28">
        <f t="shared" si="55"/>
        <v>725000</v>
      </c>
      <c r="R124" s="39" t="s">
        <v>280</v>
      </c>
      <c r="S124" s="39" t="s">
        <v>280</v>
      </c>
      <c r="T124" s="39" t="s">
        <v>280</v>
      </c>
      <c r="U124" s="39" t="s">
        <v>280</v>
      </c>
      <c r="V124" s="19" t="s">
        <v>281</v>
      </c>
    </row>
    <row r="125" spans="1:22" s="36" customFormat="1" ht="12.75" customHeight="1" x14ac:dyDescent="0.2">
      <c r="A125" s="36" t="s">
        <v>115</v>
      </c>
      <c r="F125" s="37"/>
      <c r="G125" s="45">
        <v>14063347</v>
      </c>
      <c r="H125" s="45">
        <f t="shared" ref="H125:P125" si="58">SUM(H115:H124)</f>
        <v>14446792</v>
      </c>
      <c r="I125" s="45">
        <f t="shared" si="58"/>
        <v>15527983</v>
      </c>
      <c r="J125" s="45">
        <f t="shared" si="58"/>
        <v>16300264</v>
      </c>
      <c r="K125" s="45">
        <f t="shared" si="58"/>
        <v>720000</v>
      </c>
      <c r="L125" s="45">
        <f t="shared" si="58"/>
        <v>18061062</v>
      </c>
      <c r="M125" s="45">
        <f t="shared" si="58"/>
        <v>800758</v>
      </c>
      <c r="N125" s="45">
        <f t="shared" si="58"/>
        <v>23180000</v>
      </c>
      <c r="O125" s="45">
        <f t="shared" si="58"/>
        <v>758268</v>
      </c>
      <c r="P125" s="45">
        <f t="shared" si="58"/>
        <v>23938268</v>
      </c>
      <c r="R125" s="46"/>
      <c r="S125" s="46"/>
      <c r="T125" s="46"/>
      <c r="U125" s="46"/>
      <c r="V125" s="19" t="s">
        <v>281</v>
      </c>
    </row>
    <row r="126" spans="1:22" s="36" customFormat="1" ht="12.75" customHeight="1" x14ac:dyDescent="0.2">
      <c r="F126" s="37"/>
      <c r="G126" s="45"/>
      <c r="H126" s="45"/>
      <c r="I126" s="45"/>
      <c r="J126" s="45"/>
      <c r="K126" s="45"/>
      <c r="L126" s="45"/>
      <c r="M126" s="45"/>
      <c r="N126" s="45"/>
      <c r="O126" s="45"/>
      <c r="P126" s="28"/>
      <c r="R126" s="46"/>
      <c r="S126" s="46"/>
      <c r="T126" s="46"/>
      <c r="U126" s="46"/>
      <c r="V126" s="19" t="s">
        <v>281</v>
      </c>
    </row>
    <row r="127" spans="1:22" s="19" customFormat="1" ht="12.75" customHeight="1" x14ac:dyDescent="0.2">
      <c r="A127" s="35" t="s">
        <v>116</v>
      </c>
      <c r="B127" s="35" t="s">
        <v>117</v>
      </c>
      <c r="F127" s="20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R127" s="39"/>
      <c r="S127" s="39"/>
      <c r="T127" s="39"/>
      <c r="U127" s="39"/>
      <c r="V127" s="19" t="s">
        <v>281</v>
      </c>
    </row>
    <row r="128" spans="1:22" s="19" customFormat="1" ht="12.75" customHeight="1" x14ac:dyDescent="0.2">
      <c r="B128" s="19" t="s">
        <v>118</v>
      </c>
      <c r="C128" s="19" t="s">
        <v>189</v>
      </c>
      <c r="D128" s="19" t="s">
        <v>207</v>
      </c>
      <c r="E128" s="19" t="s">
        <v>128</v>
      </c>
      <c r="F128" s="20" t="s">
        <v>12</v>
      </c>
      <c r="G128" s="28">
        <v>17606695</v>
      </c>
      <c r="H128" s="28">
        <f t="shared" si="57"/>
        <v>18784938</v>
      </c>
      <c r="I128" s="28">
        <f t="shared" ref="I128" si="59">ROUND(H128/140.3*150.8,0)</f>
        <v>20190796</v>
      </c>
      <c r="J128" s="28">
        <f t="shared" ref="J128" si="60">ROUND(I128/150.8*158.3,0)</f>
        <v>21194980</v>
      </c>
      <c r="K128" s="28">
        <v>4000000</v>
      </c>
      <c r="L128" s="28">
        <f t="shared" ref="L128" si="61">ROUND(J128/158.3*175.4,0)</f>
        <v>23484520</v>
      </c>
      <c r="M128" s="28">
        <f t="shared" ref="M128" si="62">ROUND(K128/126.6*140.8,0)</f>
        <v>4448657</v>
      </c>
      <c r="N128" s="28">
        <v>26750000</v>
      </c>
      <c r="O128" s="28">
        <v>2087200</v>
      </c>
      <c r="P128" s="28">
        <f t="shared" ref="P128" si="63">N128+O128</f>
        <v>28837200</v>
      </c>
      <c r="R128" s="39" t="s">
        <v>283</v>
      </c>
      <c r="S128" s="39" t="s">
        <v>282</v>
      </c>
      <c r="T128" s="39" t="s">
        <v>284</v>
      </c>
      <c r="U128" s="39"/>
      <c r="V128" s="19" t="s">
        <v>281</v>
      </c>
    </row>
    <row r="129" spans="1:22" s="15" customFormat="1" ht="12.75" customHeight="1" x14ac:dyDescent="0.2">
      <c r="A129" s="15" t="s">
        <v>119</v>
      </c>
      <c r="F129" s="16"/>
      <c r="G129" s="27">
        <v>17606695</v>
      </c>
      <c r="H129" s="27">
        <f t="shared" ref="H129:I129" si="64">SUM(H128:H128)</f>
        <v>18784938</v>
      </c>
      <c r="I129" s="27">
        <f t="shared" si="64"/>
        <v>20190796</v>
      </c>
      <c r="J129" s="27">
        <f t="shared" ref="J129:M129" si="65">SUM(J128:J128)</f>
        <v>21194980</v>
      </c>
      <c r="K129" s="27">
        <f t="shared" ref="K129:P129" si="66">SUM(K128:K128)</f>
        <v>4000000</v>
      </c>
      <c r="L129" s="27">
        <f t="shared" si="65"/>
        <v>23484520</v>
      </c>
      <c r="M129" s="27">
        <f t="shared" si="65"/>
        <v>4448657</v>
      </c>
      <c r="N129" s="27">
        <f t="shared" ref="N129:O129" si="67">SUM(N128:N128)</f>
        <v>26750000</v>
      </c>
      <c r="O129" s="27">
        <f t="shared" si="67"/>
        <v>2087200</v>
      </c>
      <c r="P129" s="27">
        <f t="shared" si="66"/>
        <v>28837200</v>
      </c>
      <c r="R129" s="33"/>
      <c r="S129" s="33"/>
      <c r="T129" s="33"/>
      <c r="U129" s="33"/>
    </row>
    <row r="130" spans="1:22" s="15" customFormat="1" ht="12.75" customHeight="1" thickBot="1" x14ac:dyDescent="0.25">
      <c r="F130" s="16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R130" s="33"/>
      <c r="S130" s="33"/>
      <c r="T130" s="33"/>
      <c r="U130" s="33"/>
    </row>
    <row r="131" spans="1:22" s="15" customFormat="1" ht="12.75" customHeight="1" thickBot="1" x14ac:dyDescent="0.25">
      <c r="B131" s="34" t="s">
        <v>285</v>
      </c>
      <c r="F131" s="16"/>
      <c r="G131" s="27"/>
      <c r="H131" s="27"/>
      <c r="I131" s="27"/>
      <c r="J131" s="27"/>
      <c r="K131" s="27"/>
      <c r="L131" s="27"/>
      <c r="M131" s="27"/>
      <c r="N131" s="27"/>
      <c r="O131" s="27"/>
      <c r="P131" s="26"/>
      <c r="R131" s="33"/>
      <c r="S131" s="33"/>
      <c r="T131" s="33"/>
      <c r="U131" s="33"/>
    </row>
    <row r="132" spans="1:22" ht="12.75" customHeight="1" x14ac:dyDescent="0.2">
      <c r="B132" s="17" t="s">
        <v>286</v>
      </c>
      <c r="O132" s="26">
        <v>39300</v>
      </c>
      <c r="P132" s="28">
        <f t="shared" ref="P132:P134" si="68">N132+O132</f>
        <v>39300</v>
      </c>
    </row>
    <row r="133" spans="1:22" ht="12.75" customHeight="1" x14ac:dyDescent="0.2">
      <c r="B133" s="17" t="s">
        <v>287</v>
      </c>
      <c r="O133" s="26">
        <v>274866</v>
      </c>
      <c r="P133" s="28">
        <f t="shared" si="68"/>
        <v>274866</v>
      </c>
    </row>
    <row r="134" spans="1:22" ht="12.75" customHeight="1" x14ac:dyDescent="0.2">
      <c r="B134" s="17" t="s">
        <v>288</v>
      </c>
      <c r="O134" s="26">
        <v>744300</v>
      </c>
      <c r="P134" s="28">
        <f t="shared" si="68"/>
        <v>744300</v>
      </c>
    </row>
    <row r="135" spans="1:22" s="15" customFormat="1" ht="12.75" customHeight="1" x14ac:dyDescent="0.2">
      <c r="F135" s="16"/>
      <c r="G135" s="27"/>
      <c r="H135" s="27"/>
      <c r="I135" s="27"/>
      <c r="J135" s="27"/>
      <c r="K135" s="27"/>
      <c r="L135" s="27"/>
      <c r="M135" s="27"/>
      <c r="N135" s="27"/>
      <c r="O135" s="27">
        <f>SUM(O132:O134)</f>
        <v>1058466</v>
      </c>
      <c r="P135" s="27">
        <f>SUM(P132:P134)</f>
        <v>1058466</v>
      </c>
      <c r="R135" s="33"/>
      <c r="S135" s="33"/>
      <c r="T135" s="33"/>
      <c r="U135" s="33"/>
    </row>
    <row r="136" spans="1:22" s="15" customFormat="1" ht="12.75" customHeight="1" x14ac:dyDescent="0.2">
      <c r="F136" s="16"/>
      <c r="G136" s="27"/>
      <c r="H136" s="27"/>
      <c r="I136" s="27"/>
      <c r="J136" s="27"/>
      <c r="K136" s="27"/>
      <c r="L136" s="27"/>
      <c r="M136" s="27"/>
      <c r="N136" s="27"/>
      <c r="P136" s="27"/>
      <c r="R136" s="33"/>
      <c r="S136" s="33"/>
      <c r="T136" s="33"/>
      <c r="U136" s="33"/>
    </row>
    <row r="137" spans="1:22" ht="12.75" customHeight="1" x14ac:dyDescent="0.2">
      <c r="C137" s="15" t="s">
        <v>120</v>
      </c>
      <c r="D137" s="15"/>
      <c r="E137" s="15"/>
      <c r="F137" s="16"/>
      <c r="G137" s="27">
        <v>116068975</v>
      </c>
      <c r="H137" s="27">
        <f t="shared" ref="H137:N137" si="69">H30+H38+H43+H65+H76+H91+H97+H112+H125+H129</f>
        <v>114265679</v>
      </c>
      <c r="I137" s="27">
        <f t="shared" si="69"/>
        <v>122817279</v>
      </c>
      <c r="J137" s="27">
        <f t="shared" si="69"/>
        <v>128925566</v>
      </c>
      <c r="K137" s="27">
        <f t="shared" si="69"/>
        <v>14712175</v>
      </c>
      <c r="L137" s="27">
        <f t="shared" si="69"/>
        <v>142852456</v>
      </c>
      <c r="M137" s="27">
        <f t="shared" si="69"/>
        <v>16362356</v>
      </c>
      <c r="N137" s="27">
        <f t="shared" si="69"/>
        <v>180810000</v>
      </c>
      <c r="O137" s="27">
        <f>O30+O38+O43+O65+O76+O91+O97+O112+O125+O129+O135</f>
        <v>12600001</v>
      </c>
      <c r="P137" s="27">
        <f>P30+P38+P43+P65+P76+P91+P97+P112+P125+P129+P135</f>
        <v>193410001</v>
      </c>
      <c r="R137" s="33"/>
      <c r="S137" s="33"/>
      <c r="T137" s="33"/>
      <c r="U137" s="33"/>
      <c r="V137" s="15"/>
    </row>
    <row r="138" spans="1:22" ht="12.75" customHeight="1" x14ac:dyDescent="0.2">
      <c r="R138" s="33"/>
      <c r="S138" s="33"/>
      <c r="T138" s="33"/>
      <c r="U138" s="33"/>
      <c r="V138" s="15"/>
    </row>
    <row r="139" spans="1:22" ht="12.75" customHeight="1" x14ac:dyDescent="0.2">
      <c r="R139" s="33"/>
      <c r="S139" s="33"/>
      <c r="T139" s="33"/>
      <c r="U139" s="33"/>
      <c r="V139" s="15"/>
    </row>
    <row r="140" spans="1:22" ht="12.75" customHeight="1" x14ac:dyDescent="0.2">
      <c r="R140" s="33"/>
      <c r="S140" s="33"/>
      <c r="T140" s="33"/>
      <c r="U140" s="33"/>
      <c r="V140" s="15"/>
    </row>
    <row r="141" spans="1:22" ht="12.75" customHeight="1" x14ac:dyDescent="0.2">
      <c r="R141" s="33"/>
      <c r="S141" s="33"/>
      <c r="T141" s="33"/>
      <c r="U141" s="33"/>
      <c r="V141" s="15"/>
    </row>
    <row r="142" spans="1:22" ht="12.75" customHeight="1" x14ac:dyDescent="0.2">
      <c r="R142" s="33"/>
      <c r="S142" s="33"/>
      <c r="T142" s="33"/>
      <c r="U142" s="33"/>
      <c r="V142" s="15"/>
    </row>
  </sheetData>
  <phoneticPr fontId="2" type="noConversion"/>
  <pageMargins left="0.59055118110236227" right="0.27559055118110237" top="1.5748031496062993" bottom="0.86614173228346458" header="1.3779527559055118" footer="0.70866141732283472"/>
  <pageSetup paperSize="9" scale="89" fitToHeight="7" orientation="landscape" r:id="rId1"/>
  <headerFooter alignWithMargins="0">
    <oddFooter>&amp;L&amp;8&amp;F&amp;C&amp;8&amp;P&amp;R&amp;D</oddFooter>
  </headerFooter>
  <rowBreaks count="3" manualBreakCount="3">
    <brk id="31" max="28" man="1"/>
    <brk id="77" max="28" man="1"/>
    <brk id="98" max="2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Gem.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2021-01-22T13:18:06Z</cp:lastPrinted>
  <dcterms:created xsi:type="dcterms:W3CDTF">2010-04-12T11:03:08Z</dcterms:created>
  <dcterms:modified xsi:type="dcterms:W3CDTF">2024-08-19T12:10:53Z</dcterms:modified>
</cp:coreProperties>
</file>