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flevoland.sharepoint.com/sites/Onderhoud3500kg/Gedeelde documenten/General/Aanbesteding kleiner 3500/"/>
    </mc:Choice>
  </mc:AlternateContent>
  <xr:revisionPtr revIDLastSave="108" documentId="8_{5EACD213-669A-44C8-BCFF-46FB915D5A93}" xr6:coauthVersionLast="47" xr6:coauthVersionMax="47" xr10:uidLastSave="{EA5C61DE-B9C6-4A77-8B1A-3C8BA41FC84D}"/>
  <bookViews>
    <workbookView xWindow="-108" yWindow="-108" windowWidth="23256" windowHeight="12456" firstSheet="1" xr2:uid="{6D010B6C-04E7-46C1-8FAC-7965B9A6EB3C}"/>
  </bookViews>
  <sheets>
    <sheet name="Overview" sheetId="2" r:id="rId1"/>
    <sheet name="Invul voertuigen FL" sheetId="1" r:id="rId2"/>
    <sheet name="Invul overig FL" sheetId="3" r:id="rId3"/>
    <sheet name="Invul voertuigen GV" sheetId="4" r:id="rId4"/>
    <sheet name="Invul G&amp;V overig" sheetId="5" r:id="rId5"/>
  </sheets>
  <externalReferences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C10" i="3"/>
  <c r="C11" i="3" l="1"/>
  <c r="C11" i="5"/>
  <c r="C9" i="5"/>
  <c r="C8" i="5"/>
  <c r="C7" i="5"/>
  <c r="C6" i="5"/>
  <c r="B12" i="5" s="1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8" i="4"/>
  <c r="I55" i="4" s="1"/>
  <c r="C9" i="3"/>
  <c r="C8" i="3"/>
  <c r="C7" i="3"/>
  <c r="C6" i="3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8" i="1"/>
  <c r="I48" i="1" s="1"/>
  <c r="E15" i="2" l="1"/>
  <c r="D15" i="2"/>
  <c r="B12" i="3"/>
  <c r="D14" i="2" s="1"/>
  <c r="E13" i="2"/>
  <c r="D13" i="2"/>
  <c r="E14" i="2"/>
  <c r="D16" i="2" l="1"/>
  <c r="E16" i="2"/>
  <c r="E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tc={0C6333E0-1752-4D7A-B245-B4F0A8CF8DF1}</author>
  </authors>
  <commentList>
    <comment ref="B2" authorId="0" shapeId="0" xr:uid="{0C6333E0-1752-4D7A-B245-B4F0A8CF8DF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Chassis niet gebruiken, hier voertuig of gewoon Perceel 1 </t>
      </text>
    </comment>
  </commentList>
</comments>
</file>

<file path=xl/sharedStrings.xml><?xml version="1.0" encoding="utf-8"?>
<sst xmlns="http://schemas.openxmlformats.org/spreadsheetml/2006/main" count="383" uniqueCount="248">
  <si>
    <t>Voertuigen</t>
  </si>
  <si>
    <t>U dient het prijzenblad volledig in te vullen, vul alleen de groen gemarkeerde cellen in.</t>
  </si>
  <si>
    <t>De totale jaarlijkse kosten in de gele cel (E17) worden gebruikt in de beoordeling van de inschrijfprijs.</t>
  </si>
  <si>
    <t xml:space="preserve">Alle bedragen dienen in euro's exclusief BTW te zijn en moeten worden afgerond tot twee cijfers achter de komma. </t>
  </si>
  <si>
    <t>De tarieven die worden ingevuld in de groene cellen bedragen de tarieven waartegen de opdracht uitgevoerd dient te worden.</t>
  </si>
  <si>
    <t>Gebied</t>
  </si>
  <si>
    <t>Invulbladen</t>
  </si>
  <si>
    <t>Status</t>
  </si>
  <si>
    <t>Waarde</t>
  </si>
  <si>
    <t>Flevoland</t>
  </si>
  <si>
    <t>1a. Voertuig</t>
  </si>
  <si>
    <t>1b. Overig voertuig</t>
  </si>
  <si>
    <t>Gooi &amp; Vechtstreek</t>
  </si>
  <si>
    <t>Totaal</t>
  </si>
  <si>
    <t>Statutaire naam Inschrijver (combinant)</t>
  </si>
  <si>
    <t>Naam ondertekenaar</t>
  </si>
  <si>
    <t>Functie ondertekenaar</t>
  </si>
  <si>
    <t>Datum</t>
  </si>
  <si>
    <t>Handtekening</t>
  </si>
  <si>
    <r>
      <rPr>
        <b/>
        <sz val="16"/>
        <color rgb="FF000000"/>
        <rFont val="Calibri"/>
      </rPr>
      <t xml:space="preserve">Flevoland - Voertuigen </t>
    </r>
    <r>
      <rPr>
        <sz val="16"/>
        <color rgb="FF000000"/>
        <rFont val="Calibri"/>
      </rPr>
      <t>&lt; 3500 kg</t>
    </r>
  </si>
  <si>
    <t>Onderstaande velden dienen allen ingevuld te worden</t>
  </si>
  <si>
    <t>Merk/Type</t>
  </si>
  <si>
    <t>Kenteken</t>
  </si>
  <si>
    <t>Roepnummer</t>
  </si>
  <si>
    <t>Opmerkingen</t>
  </si>
  <si>
    <t>Kosten APK incl. roetmeting per keer</t>
  </si>
  <si>
    <t xml:space="preserve">Kosten kleppen stellen </t>
  </si>
  <si>
    <t>Kosten olie en filter vervangen</t>
  </si>
  <si>
    <t>Verversen versnellingsbakolie</t>
  </si>
  <si>
    <t>Totaalkosten per voertuig voor APK</t>
  </si>
  <si>
    <t xml:space="preserve">VW Amarok trekkendvoertuig boot </t>
  </si>
  <si>
    <t>VR-469-B</t>
  </si>
  <si>
    <t>25-4112</t>
  </si>
  <si>
    <t>NNB</t>
  </si>
  <si>
    <t>VR-470-B</t>
  </si>
  <si>
    <t>25-5112</t>
  </si>
  <si>
    <t>VW Polo</t>
  </si>
  <si>
    <t>JF-590-B</t>
  </si>
  <si>
    <t>25-4104</t>
  </si>
  <si>
    <t xml:space="preserve">VW Polo </t>
  </si>
  <si>
    <t>JF-589-B</t>
  </si>
  <si>
    <t>25-5601</t>
  </si>
  <si>
    <t>VW Variant WVD</t>
  </si>
  <si>
    <t>JD-167-P</t>
  </si>
  <si>
    <t>25-8026</t>
  </si>
  <si>
    <t>JD-161-P</t>
  </si>
  <si>
    <t>25-4103</t>
  </si>
  <si>
    <t>JD-160-P</t>
  </si>
  <si>
    <t>25-5102</t>
  </si>
  <si>
    <t>JD-159-P</t>
  </si>
  <si>
    <t>25-5101</t>
  </si>
  <si>
    <t>JD-158-P</t>
  </si>
  <si>
    <t>25-4105</t>
  </si>
  <si>
    <t>JD-157-P</t>
  </si>
  <si>
    <t>25-4106</t>
  </si>
  <si>
    <t>JD-156-P</t>
  </si>
  <si>
    <t>25-4102</t>
  </si>
  <si>
    <t>JD-155-P</t>
  </si>
  <si>
    <t>25-5602</t>
  </si>
  <si>
    <t>JD-154-P</t>
  </si>
  <si>
    <t>25-5103</t>
  </si>
  <si>
    <t>JD-153-P</t>
  </si>
  <si>
    <t>25-5104</t>
  </si>
  <si>
    <t xml:space="preserve">VW  Citan Facilitair </t>
  </si>
  <si>
    <t>VV-793-F</t>
  </si>
  <si>
    <t>25-8204</t>
  </si>
  <si>
    <t>19-ZLS-5</t>
  </si>
  <si>
    <t>25-6101</t>
  </si>
  <si>
    <t>3-KNJ-82</t>
  </si>
  <si>
    <t>25-6501</t>
  </si>
  <si>
    <t>1-KHL-08</t>
  </si>
  <si>
    <t>25-5107</t>
  </si>
  <si>
    <t>1-KHL-07</t>
  </si>
  <si>
    <t>25-5106</t>
  </si>
  <si>
    <t>3-KNJ-83</t>
  </si>
  <si>
    <t>25-4501</t>
  </si>
  <si>
    <t>08-TPH-8</t>
  </si>
  <si>
    <t>25-8101</t>
  </si>
  <si>
    <t>VW Pick-UP TD</t>
  </si>
  <si>
    <t>VB-354-D</t>
  </si>
  <si>
    <t>25-4083</t>
  </si>
  <si>
    <t>wordt Ford Kuga tbv piket</t>
  </si>
  <si>
    <t xml:space="preserve">VW Transporter </t>
  </si>
  <si>
    <t>30-ZFT-5</t>
  </si>
  <si>
    <t>25-4001</t>
  </si>
  <si>
    <t>VW Crafter Facilitair</t>
  </si>
  <si>
    <t>9-VSX-45</t>
  </si>
  <si>
    <t>25-8185</t>
  </si>
  <si>
    <t xml:space="preserve">VW transporter </t>
  </si>
  <si>
    <t>95-ZTH-9</t>
  </si>
  <si>
    <t>25-6001</t>
  </si>
  <si>
    <t>VW Crafter Brandveiligleven en brandonderzoek</t>
  </si>
  <si>
    <t>VB-716-L</t>
  </si>
  <si>
    <t>25-8385</t>
  </si>
  <si>
    <t>JD-148-P</t>
  </si>
  <si>
    <t>25-4502</t>
  </si>
  <si>
    <t>VW Crafter Veetakel</t>
  </si>
  <si>
    <t>MB Vito</t>
  </si>
  <si>
    <t>TK-220-P</t>
  </si>
  <si>
    <t>VW Transporter</t>
  </si>
  <si>
    <t>JH-379-V</t>
  </si>
  <si>
    <t>25-4002</t>
  </si>
  <si>
    <t>JG-773-H</t>
  </si>
  <si>
    <t>25-5502</t>
  </si>
  <si>
    <t>JG-774-H</t>
  </si>
  <si>
    <t>25-5001</t>
  </si>
  <si>
    <t>Renault Master Autoambulance</t>
  </si>
  <si>
    <t>V-461-ZX</t>
  </si>
  <si>
    <t>25-8386</t>
  </si>
  <si>
    <t>VW Variant CVE piket</t>
  </si>
  <si>
    <t>JD-168-P</t>
  </si>
  <si>
    <t>25-8025</t>
  </si>
  <si>
    <t>VW transporter OVD</t>
  </si>
  <si>
    <t>JL-727-K</t>
  </si>
  <si>
    <t>25-4091</t>
  </si>
  <si>
    <t>wordt Toyota Landcruiser</t>
  </si>
  <si>
    <t>JL-728-K</t>
  </si>
  <si>
    <t>25-6091</t>
  </si>
  <si>
    <t>VW Touran IM</t>
  </si>
  <si>
    <t>JD-150-P</t>
  </si>
  <si>
    <t>25-9594</t>
  </si>
  <si>
    <t>wordt MB Vito tbv piket</t>
  </si>
  <si>
    <t>VW  Citan F-Log</t>
  </si>
  <si>
    <t>VV-792-F</t>
  </si>
  <si>
    <t>25-8203</t>
  </si>
  <si>
    <t>VW Touran HOVD</t>
  </si>
  <si>
    <t>JP-729-K</t>
  </si>
  <si>
    <t>25-9593</t>
  </si>
  <si>
    <t>VW Touran ol</t>
  </si>
  <si>
    <t>6-KNV-64</t>
  </si>
  <si>
    <t>25-9590</t>
  </si>
  <si>
    <t>Wordt vervangen d.m.v een nieuwe EU aanbesteding + onderhoud. Oftewel kort/of niet in dit contract.</t>
  </si>
  <si>
    <t>&lt; 1 a 2 jaar in onderhoud</t>
  </si>
  <si>
    <t>Wordt vervangen in 2023-2024 dus loopt lang mee in onderhoudcontract</t>
  </si>
  <si>
    <t>10 jaar of meer onderhoud</t>
  </si>
  <si>
    <t>Gaan op termijn mee in onderhoudsaanbesteding met looptijd enkele jaren.</t>
  </si>
  <si>
    <t>tussen 3 en 10 jaar</t>
  </si>
  <si>
    <t>Nieuwe voertuigen vanuit LADV die na fabrieksgarantie voor circa 10 jaar mee in onderhoud.</t>
  </si>
  <si>
    <t>10 jaar of meer na fabrieksgarantie onderhoud</t>
  </si>
  <si>
    <t>Flevoland - voertuig overig</t>
  </si>
  <si>
    <t>Onderwerpen</t>
  </si>
  <si>
    <t>Prijzen</t>
  </si>
  <si>
    <t>Totaalprijs*</t>
  </si>
  <si>
    <t xml:space="preserve">Uurtarief voor reparatie en onderhoudswerkzaamheden van maandag t/m vrijdag tussen 8:00 en 17:00 uur* </t>
  </si>
  <si>
    <t>Uurtarief voor reparatie en onderhoudswerkzaamheden in het weekend*</t>
  </si>
  <si>
    <t>Voorrijkosten vasttarief per dag, één (1) persoon van maandag t/m vrijdag tussen 8:00 en 17:00 uur*</t>
  </si>
  <si>
    <t>Voorrijkosten vasttarief per dag voor het weekend*</t>
  </si>
  <si>
    <t>Kosten haal en breng service voertuig van en naar locatie</t>
  </si>
  <si>
    <t>Kosten haal en breng service voertuig van en naar locatie in het weekend</t>
  </si>
  <si>
    <r>
      <rPr>
        <b/>
        <sz val="16"/>
        <color rgb="FF000000"/>
        <rFont val="Calibri"/>
      </rPr>
      <t>G&amp;V - Voertuigen</t>
    </r>
    <r>
      <rPr>
        <sz val="16"/>
        <color rgb="FF000000"/>
        <rFont val="Calibri"/>
      </rPr>
      <t xml:space="preserve"> &lt; 3500 kg</t>
    </r>
  </si>
  <si>
    <t>VW transporter 4x4 Trekkendvoertuig boot</t>
  </si>
  <si>
    <t>GB-081-V</t>
  </si>
  <si>
    <t>Ford Ranger</t>
  </si>
  <si>
    <t>GB-083-V</t>
  </si>
  <si>
    <t>MB Vito  4x4 Trekkendvoertuig boot</t>
  </si>
  <si>
    <t>PH-049-L</t>
  </si>
  <si>
    <t>VW  caddy  pool auto en tbv rijtraining (HVS)</t>
  </si>
  <si>
    <t>11-ZLT-6</t>
  </si>
  <si>
    <t>VW polo pool auto (HVS)</t>
  </si>
  <si>
    <t>96-KPF-1</t>
  </si>
  <si>
    <t>VW  polo pool auto (HVS)</t>
  </si>
  <si>
    <t>00-KPF-2</t>
  </si>
  <si>
    <t>VW caddy poolauto (HVS)</t>
  </si>
  <si>
    <t>10-ZLT-6</t>
  </si>
  <si>
    <t>VW e-golf poolauto (HVS)</t>
  </si>
  <si>
    <t>H-354-GG</t>
  </si>
  <si>
    <t>VW  e-golf poolauto (HVS)</t>
  </si>
  <si>
    <t>H-353-GG</t>
  </si>
  <si>
    <t>MB Citan vakbekwaamheid (NRD)</t>
  </si>
  <si>
    <t>PG-393-Z</t>
  </si>
  <si>
    <t>VW  Polo (NDB)</t>
  </si>
  <si>
    <t>J-353-DK</t>
  </si>
  <si>
    <t>VW  e-golf vakbekwaamheid (NRD)</t>
  </si>
  <si>
    <t>H5-00-GJ</t>
  </si>
  <si>
    <t>VW Polo post auto (MDB)</t>
  </si>
  <si>
    <t>19-LZF-1</t>
  </si>
  <si>
    <t>VW Polo post auto (HZN)</t>
  </si>
  <si>
    <t>33-LXG-9</t>
  </si>
  <si>
    <t>VW caddy TD (HZN)</t>
  </si>
  <si>
    <t>70-ZST-8</t>
  </si>
  <si>
    <t>VW Polo post auto (BLA)</t>
  </si>
  <si>
    <t>GF-513-J</t>
  </si>
  <si>
    <t>MB G NBB</t>
  </si>
  <si>
    <t>77-TB-TT</t>
  </si>
  <si>
    <t>VW Polo post auto (LAR)</t>
  </si>
  <si>
    <t>GF-511-J</t>
  </si>
  <si>
    <t>VW Golf post auto (BSM)</t>
  </si>
  <si>
    <t>31-SPG-6</t>
  </si>
  <si>
    <t>VW Polo Risico Beheersing (BSM)</t>
  </si>
  <si>
    <t>J-352-DK</t>
  </si>
  <si>
    <t>VW  Polo Risico Beheersing (BSM)</t>
  </si>
  <si>
    <t>J-563-DN</t>
  </si>
  <si>
    <t>VW transporter 4x4 Trekkendvoertuig boot (SGL)</t>
  </si>
  <si>
    <t>GH-691-B</t>
  </si>
  <si>
    <t>VW transporter 4x4 Trekkendvoertuig boot (MDB)</t>
  </si>
  <si>
    <t>GB-19-B</t>
  </si>
  <si>
    <t>VW Transporter post auto (BSM)</t>
  </si>
  <si>
    <t>1-SGH-73</t>
  </si>
  <si>
    <t>VW Transporter trekkend voertuig RBB (LAR)</t>
  </si>
  <si>
    <t>GH-69-0B</t>
  </si>
  <si>
    <t>MB vito poolauto tbv convenant reddingsbrigade</t>
  </si>
  <si>
    <t>H-335-HS</t>
  </si>
  <si>
    <t>MB vito poolauto tbv brandkranen controle</t>
  </si>
  <si>
    <t>H-336-HS</t>
  </si>
  <si>
    <t>Reddingsbridgade 3x poolauto</t>
  </si>
  <si>
    <t>MB vito poolauto tbv convenant reddingsbrigade/res Ovd</t>
  </si>
  <si>
    <t>H-337-HS</t>
  </si>
  <si>
    <t>VW transporter poolauto t.b.v. conv. Redd.brig./res.OvD</t>
  </si>
  <si>
    <t>62-SRT-5</t>
  </si>
  <si>
    <t>MB vito T&amp;L (HVS) Reserve piket en rijtraining</t>
  </si>
  <si>
    <t>01-XR-LL</t>
  </si>
  <si>
    <t>Ford Kuga</t>
  </si>
  <si>
    <t>MB Vito post auto Drone team (MDB)</t>
  </si>
  <si>
    <t>H-333-HS</t>
  </si>
  <si>
    <t>MB Vito WvD (HZN)</t>
  </si>
  <si>
    <t>H-332-HS</t>
  </si>
  <si>
    <t>VW Transporter trekkend voertuig RBB (BLA)</t>
  </si>
  <si>
    <t>7-SFF-65</t>
  </si>
  <si>
    <t>Logstieke organisatie warm / wasserette Hilversum</t>
  </si>
  <si>
    <t>nvt</t>
  </si>
  <si>
    <t>Bakwagen Arbeidshygiëne.</t>
  </si>
  <si>
    <t>87-BPX-4</t>
  </si>
  <si>
    <t>Bakwagen Arbeidshygiëne realistisch oefenen.</t>
  </si>
  <si>
    <t>86-BPX-4</t>
  </si>
  <si>
    <t>Bakwagen Dagelijkse logistiek facilitair.</t>
  </si>
  <si>
    <t>85-BPX-4</t>
  </si>
  <si>
    <t>Warme logistiek</t>
  </si>
  <si>
    <t>VGJ-20-X</t>
  </si>
  <si>
    <t>VW golf Piket voorlichting</t>
  </si>
  <si>
    <t>PL-803-j</t>
  </si>
  <si>
    <t>VW Golf Piket meldkamer</t>
  </si>
  <si>
    <t>39-KGN-8</t>
  </si>
  <si>
    <t>VW Golf Piket CvD (combi piket)</t>
  </si>
  <si>
    <t>PL-802-J</t>
  </si>
  <si>
    <t>VW Golf Piket HOVD</t>
  </si>
  <si>
    <t>1-SGH-92</t>
  </si>
  <si>
    <t>MB Vito Piket IM</t>
  </si>
  <si>
    <t>H-334-HS</t>
  </si>
  <si>
    <t>Volkswagen Tiguan.DA RCvD</t>
  </si>
  <si>
    <t>H-887-BX</t>
  </si>
  <si>
    <t>Mitsubishi outlander Piket OvD cluster 1</t>
  </si>
  <si>
    <t>65-PDG-7</t>
  </si>
  <si>
    <t>Toyota landcruiser</t>
  </si>
  <si>
    <t>Mitsubishi outlander Piket OvD cluster 2</t>
  </si>
  <si>
    <t>66-PDG-7</t>
  </si>
  <si>
    <t>Mercedes Citan First responder</t>
  </si>
  <si>
    <t>PG-394-Z</t>
  </si>
  <si>
    <t>G&amp;V - voertuigen 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</si>
</sst>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Plantin"/>
    </font>
    <font>
      <sz val="10"/>
      <name val="Arial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6"/>
      <color rgb="FF000000"/>
      <name val="Calibri"/>
    </font>
    <font>
      <sz val="16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 applyNumberFormat="0" applyFill="0" applyBorder="0" applyAlignment="0" applyProtection="0">
      <alignment vertical="top" wrapText="1"/>
    </xf>
  </cellStyleXfs>
  <cellXfs count="116">
    <xf numFmtId="0" fontId="0" fillId="0" borderId="0" xfId="0"/>
    <xf numFmtId="0" fontId="3" fillId="0" borderId="0" xfId="1" applyFont="1" applyAlignment="1">
      <alignment horizontal="left" vertical="center" wrapText="1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4" fillId="2" borderId="2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/>
    <xf numFmtId="164" fontId="4" fillId="3" borderId="3" xfId="1" applyNumberFormat="1" applyFont="1" applyFill="1" applyBorder="1" applyAlignment="1" applyProtection="1">
      <alignment horizontal="center"/>
      <protection locked="0"/>
    </xf>
    <xf numFmtId="164" fontId="4" fillId="3" borderId="4" xfId="1" applyNumberFormat="1" applyFont="1" applyFill="1" applyBorder="1" applyAlignment="1" applyProtection="1">
      <alignment horizontal="center"/>
      <protection locked="0"/>
    </xf>
    <xf numFmtId="164" fontId="4" fillId="3" borderId="5" xfId="1" applyNumberFormat="1" applyFont="1" applyFill="1" applyBorder="1" applyAlignment="1" applyProtection="1">
      <alignment horizontal="center"/>
      <protection locked="0"/>
    </xf>
    <xf numFmtId="164" fontId="5" fillId="0" borderId="6" xfId="1" applyNumberFormat="1" applyFont="1" applyBorder="1" applyAlignment="1">
      <alignment horizontal="center"/>
    </xf>
    <xf numFmtId="164" fontId="4" fillId="3" borderId="7" xfId="1" applyNumberFormat="1" applyFont="1" applyFill="1" applyBorder="1" applyAlignment="1" applyProtection="1">
      <alignment horizontal="center"/>
      <protection locked="0"/>
    </xf>
    <xf numFmtId="164" fontId="4" fillId="3" borderId="8" xfId="1" applyNumberFormat="1" applyFont="1" applyFill="1" applyBorder="1" applyAlignment="1" applyProtection="1">
      <alignment horizontal="center"/>
      <protection locked="0"/>
    </xf>
    <xf numFmtId="164" fontId="4" fillId="3" borderId="9" xfId="1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164" fontId="3" fillId="0" borderId="0" xfId="0" applyNumberFormat="1" applyFont="1"/>
    <xf numFmtId="164" fontId="5" fillId="0" borderId="10" xfId="0" applyNumberFormat="1" applyFont="1" applyBorder="1" applyAlignment="1">
      <alignment horizontal="center"/>
    </xf>
    <xf numFmtId="165" fontId="3" fillId="6" borderId="26" xfId="3" applyNumberFormat="1" applyFont="1" applyFill="1" applyBorder="1" applyAlignment="1" applyProtection="1">
      <alignment horizontal="center" wrapText="1"/>
    </xf>
    <xf numFmtId="165" fontId="14" fillId="8" borderId="26" xfId="3" applyNumberFormat="1" applyFont="1" applyFill="1" applyBorder="1" applyAlignment="1" applyProtection="1">
      <alignment horizontal="center" wrapText="1"/>
    </xf>
    <xf numFmtId="165" fontId="14" fillId="7" borderId="26" xfId="3" applyNumberFormat="1" applyFont="1" applyFill="1" applyBorder="1" applyAlignment="1" applyProtection="1">
      <alignment horizontal="center" wrapText="1"/>
    </xf>
    <xf numFmtId="165" fontId="3" fillId="9" borderId="26" xfId="3" applyNumberFormat="1" applyFont="1" applyFill="1" applyBorder="1" applyAlignment="1" applyProtection="1">
      <alignment horizontal="center" vertical="center" wrapText="1"/>
    </xf>
    <xf numFmtId="165" fontId="3" fillId="7" borderId="26" xfId="3" applyNumberFormat="1" applyFont="1" applyFill="1" applyBorder="1" applyAlignment="1" applyProtection="1">
      <alignment horizontal="center" wrapText="1"/>
    </xf>
    <xf numFmtId="165" fontId="3" fillId="8" borderId="26" xfId="3" applyNumberFormat="1" applyFont="1" applyFill="1" applyBorder="1" applyAlignment="1" applyProtection="1">
      <alignment horizontal="center" wrapText="1"/>
    </xf>
    <xf numFmtId="165" fontId="3" fillId="9" borderId="26" xfId="3" applyNumberFormat="1" applyFont="1" applyFill="1" applyBorder="1" applyAlignment="1" applyProtection="1">
      <alignment horizontal="center" wrapText="1"/>
    </xf>
    <xf numFmtId="165" fontId="3" fillId="9" borderId="26" xfId="3" applyNumberFormat="1" applyFont="1" applyFill="1" applyBorder="1" applyAlignment="1">
      <alignment horizontal="center" wrapText="1"/>
    </xf>
    <xf numFmtId="165" fontId="3" fillId="9" borderId="27" xfId="3" applyNumberFormat="1" applyFont="1" applyFill="1" applyBorder="1" applyAlignment="1" applyProtection="1">
      <alignment horizontal="center" wrapText="1"/>
    </xf>
    <xf numFmtId="0" fontId="12" fillId="6" borderId="4" xfId="2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2" applyFont="1" applyBorder="1" applyAlignment="1">
      <alignment vertical="top"/>
    </xf>
    <xf numFmtId="0" fontId="13" fillId="7" borderId="4" xfId="2" applyFont="1" applyFill="1" applyBorder="1" applyAlignment="1">
      <alignment vertical="top"/>
    </xf>
    <xf numFmtId="0" fontId="12" fillId="8" borderId="4" xfId="2" applyFont="1" applyFill="1" applyBorder="1" applyAlignment="1">
      <alignment vertical="top"/>
    </xf>
    <xf numFmtId="0" fontId="12" fillId="9" borderId="4" xfId="2" applyFont="1" applyFill="1" applyBorder="1" applyAlignment="1">
      <alignment vertical="top"/>
    </xf>
    <xf numFmtId="0" fontId="3" fillId="0" borderId="4" xfId="2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0" borderId="2" xfId="0" applyBorder="1"/>
    <xf numFmtId="0" fontId="15" fillId="4" borderId="1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1" fillId="10" borderId="11" xfId="6" applyFill="1" applyBorder="1" applyAlignment="1" applyProtection="1">
      <alignment horizontal="left" vertical="top"/>
    </xf>
    <xf numFmtId="0" fontId="0" fillId="10" borderId="12" xfId="0" applyFill="1" applyBorder="1"/>
    <xf numFmtId="0" fontId="0" fillId="10" borderId="12" xfId="0" applyFill="1" applyBorder="1" applyAlignment="1">
      <alignment vertical="top"/>
    </xf>
    <xf numFmtId="0" fontId="11" fillId="10" borderId="13" xfId="6" applyNumberFormat="1" applyFill="1" applyBorder="1" applyAlignment="1" applyProtection="1">
      <alignment vertical="top"/>
    </xf>
    <xf numFmtId="0" fontId="11" fillId="10" borderId="1" xfId="6" applyFill="1" applyBorder="1" applyAlignment="1" applyProtection="1">
      <alignment horizontal="left" vertical="top"/>
    </xf>
    <xf numFmtId="0" fontId="0" fillId="10" borderId="0" xfId="0" applyFill="1"/>
    <xf numFmtId="0" fontId="0" fillId="10" borderId="0" xfId="0" applyFill="1" applyAlignment="1">
      <alignment vertical="top"/>
    </xf>
    <xf numFmtId="0" fontId="11" fillId="10" borderId="2" xfId="6" applyNumberFormat="1" applyFill="1" applyBorder="1" applyAlignment="1" applyProtection="1">
      <alignment vertical="top"/>
    </xf>
    <xf numFmtId="0" fontId="11" fillId="10" borderId="14" xfId="6" applyNumberFormat="1" applyFill="1" applyBorder="1" applyAlignment="1" applyProtection="1">
      <alignment vertical="top"/>
    </xf>
    <xf numFmtId="0" fontId="11" fillId="10" borderId="15" xfId="6" applyNumberFormat="1" applyFill="1" applyBorder="1" applyAlignment="1" applyProtection="1">
      <alignment vertical="top"/>
    </xf>
    <xf numFmtId="0" fontId="11" fillId="10" borderId="16" xfId="6" applyNumberFormat="1" applyFill="1" applyBorder="1" applyAlignment="1" applyProtection="1">
      <alignment vertical="top"/>
    </xf>
    <xf numFmtId="0" fontId="6" fillId="0" borderId="1" xfId="0" applyFont="1" applyBorder="1"/>
    <xf numFmtId="0" fontId="2" fillId="11" borderId="0" xfId="0" applyFont="1" applyFill="1"/>
    <xf numFmtId="0" fontId="6" fillId="0" borderId="2" xfId="0" applyFont="1" applyBorder="1"/>
    <xf numFmtId="0" fontId="6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3" borderId="10" xfId="1" applyFont="1" applyFill="1" applyBorder="1" applyAlignment="1">
      <alignment horizontal="center" vertical="center" wrapText="1"/>
    </xf>
    <xf numFmtId="0" fontId="4" fillId="2" borderId="23" xfId="1" applyFont="1" applyFill="1" applyBorder="1"/>
    <xf numFmtId="164" fontId="4" fillId="3" borderId="23" xfId="1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4" fontId="3" fillId="0" borderId="0" xfId="0" applyNumberFormat="1" applyFont="1" applyAlignment="1">
      <alignment horizontal="center" vertical="center"/>
    </xf>
    <xf numFmtId="0" fontId="3" fillId="0" borderId="26" xfId="4" applyFont="1" applyBorder="1" applyAlignment="1">
      <alignment horizontal="center" wrapText="1"/>
    </xf>
    <xf numFmtId="0" fontId="14" fillId="0" borderId="26" xfId="4" applyFont="1" applyBorder="1" applyAlignment="1">
      <alignment horizontal="center" wrapText="1"/>
    </xf>
    <xf numFmtId="0" fontId="3" fillId="0" borderId="27" xfId="4" applyFont="1" applyBorder="1" applyAlignment="1">
      <alignment horizontal="center" wrapText="1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18" fillId="6" borderId="4" xfId="2" applyFont="1" applyFill="1" applyBorder="1" applyAlignment="1">
      <alignment horizontal="left" vertical="top"/>
    </xf>
    <xf numFmtId="0" fontId="19" fillId="7" borderId="4" xfId="2" applyFont="1" applyFill="1" applyBorder="1" applyAlignment="1">
      <alignment horizontal="left" vertical="top"/>
    </xf>
    <xf numFmtId="0" fontId="18" fillId="8" borderId="4" xfId="2" applyFont="1" applyFill="1" applyBorder="1" applyAlignment="1">
      <alignment horizontal="left" vertical="top"/>
    </xf>
    <xf numFmtId="0" fontId="18" fillId="9" borderId="4" xfId="2" applyFont="1" applyFill="1" applyBorder="1" applyAlignment="1">
      <alignment horizontal="left" vertical="top"/>
    </xf>
    <xf numFmtId="1" fontId="14" fillId="9" borderId="22" xfId="3" applyNumberFormat="1" applyFont="1" applyFill="1" applyBorder="1" applyAlignment="1" applyProtection="1">
      <alignment horizontal="center" wrapText="1"/>
    </xf>
    <xf numFmtId="1" fontId="14" fillId="6" borderId="22" xfId="3" applyNumberFormat="1" applyFont="1" applyFill="1" applyBorder="1" applyAlignment="1" applyProtection="1">
      <alignment horizontal="center" wrapText="1"/>
    </xf>
    <xf numFmtId="1" fontId="14" fillId="7" borderId="22" xfId="3" applyNumberFormat="1" applyFont="1" applyFill="1" applyBorder="1" applyAlignment="1" applyProtection="1">
      <alignment horizontal="center" wrapText="1"/>
    </xf>
    <xf numFmtId="1" fontId="14" fillId="8" borderId="22" xfId="3" applyNumberFormat="1" applyFont="1" applyFill="1" applyBorder="1" applyAlignment="1" applyProtection="1">
      <alignment horizontal="center" wrapText="1"/>
    </xf>
    <xf numFmtId="3" fontId="14" fillId="0" borderId="22" xfId="4" applyNumberFormat="1" applyFont="1" applyBorder="1" applyAlignment="1">
      <alignment horizontal="center" wrapText="1"/>
    </xf>
    <xf numFmtId="1" fontId="14" fillId="0" borderId="22" xfId="3" applyNumberFormat="1" applyFont="1" applyFill="1" applyBorder="1" applyAlignment="1" applyProtection="1">
      <alignment horizontal="center" wrapText="1"/>
    </xf>
    <xf numFmtId="1" fontId="14" fillId="9" borderId="22" xfId="2" applyNumberFormat="1" applyFont="1" applyFill="1" applyBorder="1" applyAlignment="1">
      <alignment horizontal="center" vertical="center" wrapText="1"/>
    </xf>
    <xf numFmtId="1" fontId="14" fillId="9" borderId="25" xfId="3" applyNumberFormat="1" applyFont="1" applyFill="1" applyBorder="1" applyAlignment="1" applyProtection="1">
      <alignment horizontal="center" wrapText="1"/>
    </xf>
    <xf numFmtId="1" fontId="14" fillId="6" borderId="24" xfId="2" applyNumberFormat="1" applyFont="1" applyFill="1" applyBorder="1" applyAlignment="1">
      <alignment horizontal="center" wrapText="1"/>
    </xf>
    <xf numFmtId="0" fontId="16" fillId="5" borderId="20" xfId="0" applyFont="1" applyFill="1" applyBorder="1" applyAlignment="1" applyProtection="1">
      <alignment horizontal="left" vertical="top"/>
      <protection locked="0"/>
    </xf>
    <xf numFmtId="0" fontId="16" fillId="5" borderId="21" xfId="0" applyFont="1" applyFill="1" applyBorder="1" applyAlignment="1" applyProtection="1">
      <alignment horizontal="left" vertical="top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/>
      <protection locked="0"/>
    </xf>
    <xf numFmtId="0" fontId="16" fillId="5" borderId="32" xfId="0" applyFont="1" applyFill="1" applyBorder="1" applyAlignment="1" applyProtection="1">
      <alignment horizontal="left" vertical="top"/>
      <protection locked="0"/>
    </xf>
    <xf numFmtId="0" fontId="16" fillId="5" borderId="33" xfId="0" applyFont="1" applyFill="1" applyBorder="1" applyAlignment="1" applyProtection="1">
      <alignment horizontal="left" vertical="top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6" fillId="5" borderId="28" xfId="0" applyFont="1" applyFill="1" applyBorder="1" applyAlignment="1" applyProtection="1">
      <alignment horizontal="left" vertical="top"/>
      <protection locked="0"/>
    </xf>
    <xf numFmtId="0" fontId="16" fillId="5" borderId="29" xfId="0" applyFont="1" applyFill="1" applyBorder="1" applyAlignment="1" applyProtection="1">
      <alignment horizontal="left" vertical="top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6" fillId="3" borderId="11" xfId="1" applyFont="1" applyFill="1" applyBorder="1" applyAlignment="1" applyProtection="1">
      <alignment horizontal="center" vertical="center" wrapText="1"/>
      <protection locked="0"/>
    </xf>
    <xf numFmtId="0" fontId="6" fillId="3" borderId="12" xfId="1" applyFont="1" applyFill="1" applyBorder="1" applyAlignment="1" applyProtection="1">
      <alignment horizontal="center" vertical="center" wrapText="1"/>
      <protection locked="0"/>
    </xf>
    <xf numFmtId="0" fontId="6" fillId="3" borderId="13" xfId="1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3" borderId="14" xfId="1" applyFont="1" applyFill="1" applyBorder="1" applyAlignment="1" applyProtection="1">
      <alignment horizontal="center" vertical="center" wrapText="1"/>
      <protection locked="0"/>
    </xf>
    <xf numFmtId="0" fontId="6" fillId="3" borderId="15" xfId="1" applyFont="1" applyFill="1" applyBorder="1" applyAlignment="1" applyProtection="1">
      <alignment horizontal="center" vertical="center" wrapText="1"/>
      <protection locked="0"/>
    </xf>
    <xf numFmtId="0" fontId="6" fillId="3" borderId="16" xfId="1" applyFont="1" applyFill="1" applyBorder="1" applyAlignment="1" applyProtection="1">
      <alignment horizontal="center" vertical="center" wrapText="1"/>
      <protection locked="0"/>
    </xf>
    <xf numFmtId="0" fontId="20" fillId="4" borderId="17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8" fillId="4" borderId="19" xfId="1" applyFont="1" applyFill="1" applyBorder="1" applyAlignment="1">
      <alignment horizontal="center"/>
    </xf>
    <xf numFmtId="0" fontId="8" fillId="4" borderId="17" xfId="1" applyFont="1" applyFill="1" applyBorder="1" applyAlignment="1">
      <alignment horizontal="center"/>
    </xf>
  </cellXfs>
  <cellStyles count="7">
    <cellStyle name="Komma 2" xfId="3" xr:uid="{5C2EB5D8-E234-4817-B10A-40BE2CF84396}"/>
    <cellStyle name="Standaard" xfId="0" builtinId="0"/>
    <cellStyle name="Standaard 2" xfId="1" xr:uid="{7EF8A8A0-CAD1-4407-A929-211AFEF8E73B}"/>
    <cellStyle name="Standaard 2 2" xfId="5" xr:uid="{56A40D8F-8450-434E-85B6-63826218D3D6}"/>
    <cellStyle name="Standaard 3" xfId="2" xr:uid="{FF9B8E04-A689-4EB9-87AB-9DF0F3C094C9}"/>
    <cellStyle name="Standaard_Invulformulier_weging" xfId="6" xr:uid="{2F7960D7-8EDB-4BF7-BCDD-7FE1ED4FBC9D}"/>
    <cellStyle name="Standaard_Staat C 2005 definitief 22-1-2006" xfId="4" xr:uid="{628FCAE5-BA99-4CB9-AEFE-BABA918E78EA}"/>
  </cellStyles>
  <dxfs count="63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i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indent="0" justifyLastLine="0" shrinkToFit="0" readingOrder="0"/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i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outline="0">
        <left style="medium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</font>
      <numFmt numFmtId="164" formatCode="&quot;€&quot;\ #,##0.0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30bfb785e6d37f7/Bureaublad/Prijzenblad%20voertuigen%20onder%203500.xlsx" TargetMode="External"/><Relationship Id="rId1" Type="http://schemas.openxmlformats.org/officeDocument/2006/relationships/externalLinkPath" Target="https://d.docs.live.net/930bfb785e6d37f7/Bureaublad/Prijzenblad%20voertuigen%20onder%203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1a. Invul Chassis FL"/>
      <sheetName val="1b. Invul Overig Chassis FL"/>
      <sheetName val="1a. Invul Chassis GV"/>
      <sheetName val="1b. Overige Tarieven Chassis GV"/>
      <sheetName val="Prijzenblad voertuigen onder 35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dgar van der Kieft" id="{8EB18256-7948-4541-B6AE-78223AC3985D}" userId="S::edgarvanderkieft@vrflevoland.nl::b5fb8c76-1314-411d-980f-f5aafdd5726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4FE5AD-7386-4587-9832-FF29E3FAEC2A}" name="Tabel1" displayName="Tabel1" ref="B12:E17" totalsRowShown="0" headerRowDxfId="60">
  <autoFilter ref="B12:E17" xr:uid="{8D4FE5AD-7386-4587-9832-FF29E3FAEC2A}"/>
  <tableColumns count="4">
    <tableColumn id="2" xr3:uid="{4AE8A55B-EFD3-47CE-9F27-0BB8C7360C91}" name="Gebied"/>
    <tableColumn id="3" xr3:uid="{6F7D1587-FA78-4DA0-AEEE-AE3153878ED6}" name="Invulbladen"/>
    <tableColumn id="4" xr3:uid="{6585F588-3C11-46D4-9398-D8F37353114B}" name="Status" dataDxfId="59">
      <calculatedColumnFormula>IF([1]!Flevoland1a[[#Totals],[Totaalkosten per voertuig voor APK]],"YES","NO")</calculatedColumnFormula>
    </tableColumn>
    <tableColumn id="5" xr3:uid="{7E770ADF-D67C-49ED-986D-D11CFA69400A}" name="Waarde" dataDxfId="58">
      <calculatedColumnFormula>[1]!Flevoland1a[[#Totals],[Totaalkosten per voertuig voor APK]]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CDC5F-BC27-4260-A555-9A458BDEDAA0}" name="Flevoland1a" displayName="Flevoland1a" ref="A7:I48" totalsRowCount="1" headerRowDxfId="57" dataDxfId="56">
  <autoFilter ref="A7:I47" xr:uid="{4D5CDC5F-BC27-4260-A555-9A458BDEDAA0}"/>
  <tableColumns count="9">
    <tableColumn id="1" xr3:uid="{BE94A034-DE07-4391-BFB7-E498E98C3754}" name="Merk/Type" dataDxfId="54" totalsRowDxfId="55"/>
    <tableColumn id="2" xr3:uid="{47CE1F1B-2AA4-4B6D-BA20-39C0F23A7024}" name="Kenteken" dataDxfId="52" totalsRowDxfId="53"/>
    <tableColumn id="5" xr3:uid="{BD12DEED-C033-4DDA-BE5F-D1DB15C23C3A}" name="Roepnummer" dataDxfId="50" totalsRowDxfId="51"/>
    <tableColumn id="6" xr3:uid="{F05E080E-3B0A-470B-A62E-17208287D1FB}" name="Opmerkingen" dataDxfId="48" totalsRowDxfId="49"/>
    <tableColumn id="7" xr3:uid="{14B2EC26-F295-4157-A117-803199F620EF}" name="Kosten APK incl. roetmeting per keer" dataDxfId="46" totalsRowDxfId="47"/>
    <tableColumn id="8" xr3:uid="{738FDCDE-E813-4BFC-BF9C-4A1E8DD77E79}" name="Kosten kleppen stellen " dataDxfId="44" totalsRowDxfId="45"/>
    <tableColumn id="9" xr3:uid="{21C280F3-5D5B-442D-9F90-E7079C433869}" name="Kosten olie en filter vervangen" dataDxfId="42" totalsRowDxfId="43"/>
    <tableColumn id="10" xr3:uid="{0CE85F58-D68C-4A56-BFF8-9F3269778975}" name="Verversen versnellingsbakolie" dataDxfId="40" totalsRowDxfId="41"/>
    <tableColumn id="11" xr3:uid="{678B8DB5-2FA7-4599-B65D-97D9E6BECE9B}" name="Totaalkosten per voertuig voor APK" totalsRowFunction="sum" dataDxfId="38" totalsRowDxfId="39">
      <calculatedColumnFormula>Flevoland1a[[#This Row],[Kosten APK incl. roetmeting per keer]]+Flevoland1a[[#This Row],[Kosten kleppen stellen ]]+Flevoland1a[[#This Row],[Kosten olie en filter vervangen]]+Flevoland1a[[#This Row],[Verversen versnellingsbakolie]]</calculatedColumnFormula>
    </tableColumn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4BE536-30F8-4C61-B2FE-439C3FE0ECFE}" name="Flevoland1b" displayName="Flevoland1b" ref="A5:C12" totalsRowCount="1" headerRowDxfId="37" dataDxfId="36" totalsRowDxfId="35">
  <autoFilter ref="A5:C11" xr:uid="{514BE536-30F8-4C61-B2FE-439C3FE0ECFE}"/>
  <tableColumns count="3">
    <tableColumn id="1" xr3:uid="{F6E589DA-45D3-474B-B5D9-D63A460CD449}" name="Onderwerpen" totalsRowLabel="Totaal" dataDxfId="33" totalsRowDxfId="34"/>
    <tableColumn id="2" xr3:uid="{D2A33C90-D212-4837-BAA4-6715C73E2D82}" name="Prijzen" totalsRowFunction="custom" dataDxfId="31" totalsRowDxfId="32">
      <totalsRowFormula>SUM(C6:C9)+SUM(B11:B11)</totalsRowFormula>
    </tableColumn>
    <tableColumn id="3" xr3:uid="{AAA00480-1467-4FD7-ACF8-6CEA5DFD447B}" name="Totaalprijs*" dataDxfId="29" totalsRowDxfId="30">
      <calculatedColumnFormula>Flevoland1b[[#This Row],[Prijzen]]*500</calculatedColumnFormula>
    </tableColumn>
  </tableColumns>
  <tableStyleInfo name="TableStyleMedium6" showFirstColumn="0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30617B9-01F8-42AB-B4A5-C799FD2CB83D}" name="Flevoland1a7" displayName="Flevoland1a7" ref="A7:I55" totalsRowCount="1" headerRowDxfId="28" dataDxfId="27">
  <autoFilter ref="A7:I54" xr:uid="{830617B9-01F8-42AB-B4A5-C799FD2CB83D}"/>
  <tableColumns count="9">
    <tableColumn id="1" xr3:uid="{8C870FA4-BE63-42A5-8A19-48857D42BE38}" name="Merk/Type" dataDxfId="25" totalsRowDxfId="26"/>
    <tableColumn id="2" xr3:uid="{5A8C2AA6-3901-4734-B88C-BD9C9F4DC41E}" name="Kenteken" dataDxfId="23" totalsRowDxfId="24"/>
    <tableColumn id="5" xr3:uid="{8016A18C-33BB-4101-B40B-0804C873EF06}" name="Roepnummer" dataDxfId="21" totalsRowDxfId="22"/>
    <tableColumn id="6" xr3:uid="{1629613A-BAF6-485F-BEAE-CEFADF858D7B}" name="Opmerkingen" dataDxfId="19" totalsRowDxfId="20"/>
    <tableColumn id="7" xr3:uid="{CFA7FCA2-FB9B-440D-A218-2D65677E845C}" name="Kosten APK incl. roetmeting per keer" dataDxfId="17" totalsRowDxfId="18"/>
    <tableColumn id="8" xr3:uid="{0C2056FC-265F-482F-97CD-CEFA495AC492}" name="Kosten kleppen stellen " dataDxfId="15" totalsRowDxfId="16"/>
    <tableColumn id="9" xr3:uid="{9A5413D6-2D15-4746-9E2C-D70DCEE38C0B}" name="Kosten olie en filter vervangen" dataDxfId="13" totalsRowDxfId="14"/>
    <tableColumn id="10" xr3:uid="{3439A14F-0DE7-4114-98D9-9212683058BC}" name="Verversen versnellingsbakolie" dataDxfId="11" totalsRowDxfId="12"/>
    <tableColumn id="11" xr3:uid="{92A2A66F-1620-43EA-8DD4-DD9456712DD1}" name="Totaalkosten per voertuig voor APK" totalsRowFunction="sum" dataDxfId="9" totalsRowDxfId="10">
      <calculatedColumnFormula>Flevoland1a7[[#This Row],[Kosten APK incl. roetmeting per keer]]+Flevoland1a7[[#This Row],[Kosten kleppen stellen ]]+Flevoland1a7[[#This Row],[Kosten olie en filter vervangen]]+Flevoland1a7[[#This Row],[Verversen versnellingsbakolie]]</calculatedColumnFormula>
    </tableColumn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77B382B-4DCA-4E46-92BE-FDA4B9FFEAAE}" name="Flevoland1b8" displayName="Flevoland1b8" ref="A5:C12" totalsRowCount="1" headerRowDxfId="8" dataDxfId="7" totalsRowDxfId="6">
  <autoFilter ref="A5:C11" xr:uid="{177B382B-4DCA-4E46-92BE-FDA4B9FFEAAE}"/>
  <tableColumns count="3">
    <tableColumn id="1" xr3:uid="{D4F56C56-66C8-4C7D-BFFE-A954B2354B60}" name="Onderwerpen" totalsRowLabel="Totaal" dataDxfId="4" totalsRowDxfId="5"/>
    <tableColumn id="2" xr3:uid="{584781D6-41A8-4E2E-935A-5D20E1031FA0}" name="Prijzen" totalsRowFunction="custom" dataDxfId="2" totalsRowDxfId="3">
      <totalsRowFormula>SUM(C6:C9)+SUM(B11:B11)</totalsRowFormula>
    </tableColumn>
    <tableColumn id="3" xr3:uid="{6A069DB8-7770-46D7-AEA0-9DED0A2620DF}" name="Totaalprijs*" dataDxfId="0" totalsRowDxfId="1">
      <calculatedColumnFormula>Flevoland1b8[[#This Row],[Prijzen]]*500</calculatedColumnFormula>
    </tableColumn>
  </tableColumns>
  <tableStyleInfo name="TableStyleMedium6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3-05-16T07:10:10.08" personId="{8EB18256-7948-4541-B6AE-78223AC3985D}" id="{0C6333E0-1752-4D7A-B245-B4F0A8CF8DF1}">
    <text xml:space="preserve">Chassis niet gebruiken, hier voertuig of gewoon Perceel 1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08C5-E4AA-4570-A689-3A102EA144AC}">
  <dimension ref="A1:H31"/>
  <sheetViews>
    <sheetView tabSelected="1" workbookViewId="0">
      <selection activeCell="E20" sqref="E20"/>
    </sheetView>
  </sheetViews>
  <sheetFormatPr defaultRowHeight="14.45"/>
  <cols>
    <col min="2" max="2" width="21.140625" customWidth="1"/>
    <col min="3" max="3" width="20.42578125" customWidth="1"/>
    <col min="4" max="4" width="35.5703125" customWidth="1"/>
    <col min="5" max="5" width="54.7109375" customWidth="1"/>
  </cols>
  <sheetData>
    <row r="1" spans="1:8" ht="15" thickBot="1">
      <c r="A1" s="32"/>
      <c r="B1" s="33"/>
      <c r="C1" s="33"/>
      <c r="D1" s="33"/>
      <c r="E1" s="33"/>
      <c r="F1" s="34"/>
    </row>
    <row r="2" spans="1:8" ht="21">
      <c r="A2" s="35"/>
      <c r="B2" s="96" t="s">
        <v>0</v>
      </c>
      <c r="C2" s="97"/>
      <c r="D2" s="97"/>
      <c r="E2" s="98"/>
      <c r="F2" s="36"/>
    </row>
    <row r="3" spans="1:8" ht="18.600000000000001" thickBot="1">
      <c r="A3" s="35"/>
      <c r="B3" s="37"/>
      <c r="C3" s="38"/>
      <c r="D3" s="38"/>
      <c r="E3" s="39"/>
      <c r="F3" s="36"/>
    </row>
    <row r="4" spans="1:8" ht="15" thickBot="1">
      <c r="A4" s="35"/>
      <c r="F4" s="36"/>
    </row>
    <row r="5" spans="1:8">
      <c r="A5" s="35"/>
      <c r="B5" s="40" t="s">
        <v>1</v>
      </c>
      <c r="C5" s="41"/>
      <c r="D5" s="42"/>
      <c r="E5" s="43"/>
      <c r="F5" s="36"/>
    </row>
    <row r="6" spans="1:8">
      <c r="A6" s="35"/>
      <c r="B6" s="44" t="s">
        <v>2</v>
      </c>
      <c r="C6" s="45"/>
      <c r="D6" s="46"/>
      <c r="E6" s="47"/>
      <c r="F6" s="36"/>
    </row>
    <row r="7" spans="1:8">
      <c r="A7" s="35"/>
      <c r="B7" s="44" t="s">
        <v>3</v>
      </c>
      <c r="C7" s="45"/>
      <c r="D7" s="46"/>
      <c r="E7" s="47"/>
      <c r="F7" s="36"/>
    </row>
    <row r="8" spans="1:8" ht="15" thickBot="1">
      <c r="A8" s="35"/>
      <c r="B8" s="48" t="s">
        <v>4</v>
      </c>
      <c r="C8" s="49"/>
      <c r="D8" s="49"/>
      <c r="E8" s="50"/>
      <c r="F8" s="36"/>
    </row>
    <row r="9" spans="1:8">
      <c r="A9" s="35"/>
      <c r="F9" s="36"/>
    </row>
    <row r="10" spans="1:8">
      <c r="A10" s="35"/>
      <c r="F10" s="36"/>
    </row>
    <row r="11" spans="1:8">
      <c r="A11" s="35"/>
      <c r="F11" s="36"/>
    </row>
    <row r="12" spans="1:8" ht="15.6">
      <c r="A12" s="51"/>
      <c r="B12" s="52" t="s">
        <v>5</v>
      </c>
      <c r="C12" s="52" t="s">
        <v>6</v>
      </c>
      <c r="D12" s="52" t="s">
        <v>7</v>
      </c>
      <c r="E12" s="52" t="s">
        <v>8</v>
      </c>
      <c r="F12" s="53"/>
      <c r="G12" s="54"/>
      <c r="H12" s="54"/>
    </row>
    <row r="13" spans="1:8">
      <c r="A13" s="35"/>
      <c r="B13" s="55" t="s">
        <v>9</v>
      </c>
      <c r="C13" t="s">
        <v>10</v>
      </c>
      <c r="D13" s="56">
        <f>'Invul voertuigen FL'!$I$48</f>
        <v>0</v>
      </c>
      <c r="E13" s="57">
        <f>Flevoland1a[[#Totals],[Totaalkosten per voertuig voor APK]]</f>
        <v>0</v>
      </c>
      <c r="F13" s="36"/>
    </row>
    <row r="14" spans="1:8">
      <c r="A14" s="35"/>
      <c r="C14" t="s">
        <v>11</v>
      </c>
      <c r="D14" s="56">
        <f>'Invul overig FL'!$B$12</f>
        <v>0</v>
      </c>
      <c r="E14" s="57">
        <f>Flevoland1b[[#Totals],[Prijzen]]</f>
        <v>0</v>
      </c>
      <c r="F14" s="36"/>
    </row>
    <row r="15" spans="1:8">
      <c r="A15" s="35"/>
      <c r="B15" s="55" t="s">
        <v>12</v>
      </c>
      <c r="C15" t="s">
        <v>10</v>
      </c>
      <c r="D15" s="56">
        <f>'Invul voertuigen GV'!$I$55</f>
        <v>0</v>
      </c>
      <c r="E15" s="57">
        <f>Flevoland1a7[[#Totals],[Totaalkosten per voertuig voor APK]]</f>
        <v>0</v>
      </c>
      <c r="F15" s="36"/>
    </row>
    <row r="16" spans="1:8">
      <c r="A16" s="35"/>
      <c r="C16" t="s">
        <v>11</v>
      </c>
      <c r="D16" s="56">
        <f>'Invul G&amp;V overig'!$B$12</f>
        <v>0</v>
      </c>
      <c r="E16" s="57">
        <f>Flevoland1b8[[#Totals],[Prijzen]]</f>
        <v>0</v>
      </c>
      <c r="F16" s="36"/>
    </row>
    <row r="17" spans="1:6">
      <c r="A17" s="35"/>
      <c r="B17" s="55" t="s">
        <v>13</v>
      </c>
      <c r="C17" s="55"/>
      <c r="D17" s="58"/>
      <c r="E17" s="59">
        <f>SUM(E13:E16)</f>
        <v>0</v>
      </c>
      <c r="F17" s="36"/>
    </row>
    <row r="18" spans="1:6">
      <c r="A18" s="35"/>
      <c r="F18" s="36"/>
    </row>
    <row r="19" spans="1:6">
      <c r="A19" s="35"/>
      <c r="F19" s="36"/>
    </row>
    <row r="20" spans="1:6">
      <c r="A20" s="35"/>
      <c r="F20" s="36"/>
    </row>
    <row r="21" spans="1:6">
      <c r="A21" s="35"/>
      <c r="F21" s="36"/>
    </row>
    <row r="22" spans="1:6">
      <c r="A22" s="35"/>
      <c r="F22" s="36"/>
    </row>
    <row r="23" spans="1:6" ht="15" thickBot="1">
      <c r="A23" s="35"/>
      <c r="F23" s="36"/>
    </row>
    <row r="24" spans="1:6">
      <c r="A24" s="35"/>
      <c r="B24" s="99" t="s">
        <v>14</v>
      </c>
      <c r="C24" s="100"/>
      <c r="D24" s="101"/>
      <c r="E24" s="102"/>
      <c r="F24" s="36"/>
    </row>
    <row r="25" spans="1:6">
      <c r="A25" s="35"/>
      <c r="B25" s="88" t="s">
        <v>15</v>
      </c>
      <c r="C25" s="89"/>
      <c r="D25" s="90"/>
      <c r="E25" s="91"/>
      <c r="F25" s="36"/>
    </row>
    <row r="26" spans="1:6">
      <c r="A26" s="35"/>
      <c r="B26" s="88" t="s">
        <v>16</v>
      </c>
      <c r="C26" s="89"/>
      <c r="D26" s="90"/>
      <c r="E26" s="91"/>
      <c r="F26" s="36"/>
    </row>
    <row r="27" spans="1:6">
      <c r="A27" s="35"/>
      <c r="B27" s="88" t="s">
        <v>17</v>
      </c>
      <c r="C27" s="89"/>
      <c r="D27" s="90"/>
      <c r="E27" s="91"/>
      <c r="F27" s="36"/>
    </row>
    <row r="28" spans="1:6" ht="15" thickBot="1">
      <c r="A28" s="35"/>
      <c r="B28" s="92" t="s">
        <v>18</v>
      </c>
      <c r="C28" s="93"/>
      <c r="D28" s="94"/>
      <c r="E28" s="95"/>
      <c r="F28" s="36"/>
    </row>
    <row r="29" spans="1:6">
      <c r="A29" s="35"/>
      <c r="F29" s="36"/>
    </row>
    <row r="30" spans="1:6">
      <c r="A30" s="35"/>
      <c r="F30" s="36"/>
    </row>
    <row r="31" spans="1:6" ht="15" thickBot="1">
      <c r="A31" s="60"/>
      <c r="B31" s="61"/>
      <c r="C31" s="61"/>
      <c r="D31" s="61"/>
      <c r="E31" s="61"/>
      <c r="F31" s="62"/>
    </row>
  </sheetData>
  <mergeCells count="11">
    <mergeCell ref="B27:C27"/>
    <mergeCell ref="D27:E27"/>
    <mergeCell ref="B28:C28"/>
    <mergeCell ref="D28:E28"/>
    <mergeCell ref="B2:E2"/>
    <mergeCell ref="B24:C24"/>
    <mergeCell ref="D24:E24"/>
    <mergeCell ref="B25:C25"/>
    <mergeCell ref="D25:E25"/>
    <mergeCell ref="B26:C26"/>
    <mergeCell ref="D26:E26"/>
  </mergeCells>
  <conditionalFormatting sqref="D13:D17">
    <cfRule type="containsText" dxfId="62" priority="1" operator="containsText" text="Formulier niet compleet">
      <formula>NOT(ISERROR(SEARCH("Formulier niet compleet",D13)))</formula>
    </cfRule>
    <cfRule type="containsText" dxfId="61" priority="2" operator="containsText" text="Formulier compleet">
      <formula>NOT(ISERROR(SEARCH("Formulier compleet",D13)))</formula>
    </cfRule>
  </conditionalFormatting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AFF2-46D8-41B3-82BE-72EF1C46E268}">
  <dimension ref="A1:I52"/>
  <sheetViews>
    <sheetView topLeftCell="A24" workbookViewId="0">
      <selection activeCell="E30" sqref="E30"/>
    </sheetView>
  </sheetViews>
  <sheetFormatPr defaultRowHeight="15"/>
  <cols>
    <col min="1" max="1" width="39.5703125" bestFit="1" customWidth="1"/>
    <col min="4" max="4" width="43.140625" bestFit="1" customWidth="1"/>
    <col min="5" max="5" width="22.28515625" customWidth="1"/>
    <col min="6" max="6" width="13.28515625" customWidth="1"/>
    <col min="7" max="7" width="16.7109375" customWidth="1"/>
    <col min="8" max="8" width="22" customWidth="1"/>
    <col min="9" max="9" width="13.5703125" customWidth="1"/>
  </cols>
  <sheetData>
    <row r="1" spans="1:9" ht="21">
      <c r="A1" s="112" t="s">
        <v>19</v>
      </c>
      <c r="B1" s="113"/>
      <c r="C1" s="113"/>
      <c r="D1" s="113"/>
      <c r="E1" s="113"/>
      <c r="F1" s="113"/>
      <c r="G1" s="113"/>
      <c r="H1" s="113"/>
      <c r="I1" s="114"/>
    </row>
    <row r="4" spans="1:9">
      <c r="E4" s="103" t="s">
        <v>20</v>
      </c>
      <c r="F4" s="104"/>
      <c r="G4" s="104"/>
      <c r="H4" s="105"/>
    </row>
    <row r="5" spans="1:9">
      <c r="E5" s="106"/>
      <c r="F5" s="107"/>
      <c r="G5" s="107"/>
      <c r="H5" s="108"/>
    </row>
    <row r="6" spans="1:9" ht="15" customHeight="1">
      <c r="E6" s="109"/>
      <c r="F6" s="110"/>
      <c r="G6" s="110"/>
      <c r="H6" s="111"/>
    </row>
    <row r="7" spans="1:9" ht="40.5">
      <c r="A7" s="1" t="s">
        <v>21</v>
      </c>
      <c r="B7" s="1" t="s">
        <v>22</v>
      </c>
      <c r="C7" s="1" t="s">
        <v>23</v>
      </c>
      <c r="D7" s="1" t="s">
        <v>24</v>
      </c>
      <c r="E7" s="2" t="s">
        <v>25</v>
      </c>
      <c r="F7" s="3" t="s">
        <v>26</v>
      </c>
      <c r="G7" s="3" t="s">
        <v>27</v>
      </c>
      <c r="H7" s="4" t="s">
        <v>28</v>
      </c>
      <c r="I7" s="1" t="s">
        <v>29</v>
      </c>
    </row>
    <row r="8" spans="1:9" ht="15.75" customHeight="1">
      <c r="A8" s="5" t="s">
        <v>30</v>
      </c>
      <c r="B8" s="5" t="s">
        <v>31</v>
      </c>
      <c r="C8" s="68" t="s">
        <v>32</v>
      </c>
      <c r="D8" s="16" t="s">
        <v>33</v>
      </c>
      <c r="E8" s="6">
        <v>0</v>
      </c>
      <c r="F8" s="7">
        <v>0</v>
      </c>
      <c r="G8" s="7">
        <v>0</v>
      </c>
      <c r="H8" s="8">
        <v>0</v>
      </c>
      <c r="I8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9" spans="1:9">
      <c r="A9" s="5" t="s">
        <v>30</v>
      </c>
      <c r="B9" s="5" t="s">
        <v>34</v>
      </c>
      <c r="C9" s="68" t="s">
        <v>35</v>
      </c>
      <c r="D9" s="16" t="s">
        <v>33</v>
      </c>
      <c r="E9" s="6">
        <v>0</v>
      </c>
      <c r="F9" s="7">
        <v>0</v>
      </c>
      <c r="G9" s="7">
        <v>0</v>
      </c>
      <c r="H9" s="8">
        <v>0</v>
      </c>
      <c r="I9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0" spans="1:9">
      <c r="A10" s="5" t="s">
        <v>36</v>
      </c>
      <c r="B10" s="5" t="s">
        <v>37</v>
      </c>
      <c r="C10" s="69" t="s">
        <v>38</v>
      </c>
      <c r="D10" s="17" t="s">
        <v>33</v>
      </c>
      <c r="E10" s="6">
        <v>0</v>
      </c>
      <c r="F10" s="7">
        <v>0</v>
      </c>
      <c r="G10" s="7">
        <v>0</v>
      </c>
      <c r="H10" s="8">
        <v>0</v>
      </c>
      <c r="I10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1" spans="1:9">
      <c r="A11" s="5" t="s">
        <v>39</v>
      </c>
      <c r="B11" s="5" t="s">
        <v>40</v>
      </c>
      <c r="C11" s="69" t="s">
        <v>41</v>
      </c>
      <c r="D11" s="17" t="s">
        <v>33</v>
      </c>
      <c r="E11" s="6">
        <v>0</v>
      </c>
      <c r="F11" s="7">
        <v>0</v>
      </c>
      <c r="G11" s="7">
        <v>0</v>
      </c>
      <c r="H11" s="8">
        <v>0</v>
      </c>
      <c r="I11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2" spans="1:9">
      <c r="A12" s="5" t="s">
        <v>42</v>
      </c>
      <c r="B12" s="5" t="s">
        <v>43</v>
      </c>
      <c r="C12" s="69" t="s">
        <v>44</v>
      </c>
      <c r="D12" s="17" t="s">
        <v>33</v>
      </c>
      <c r="E12" s="6">
        <v>0</v>
      </c>
      <c r="F12" s="7">
        <v>0</v>
      </c>
      <c r="G12" s="7">
        <v>0</v>
      </c>
      <c r="H12" s="8">
        <v>0</v>
      </c>
      <c r="I12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3" spans="1:9">
      <c r="A13" s="5" t="s">
        <v>39</v>
      </c>
      <c r="B13" s="5" t="s">
        <v>45</v>
      </c>
      <c r="C13" s="69" t="s">
        <v>46</v>
      </c>
      <c r="D13" s="17" t="s">
        <v>33</v>
      </c>
      <c r="E13" s="6">
        <v>0</v>
      </c>
      <c r="F13" s="7">
        <v>0</v>
      </c>
      <c r="G13" s="7">
        <v>0</v>
      </c>
      <c r="H13" s="8">
        <v>0</v>
      </c>
      <c r="I13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4" spans="1:9">
      <c r="A14" s="5" t="s">
        <v>39</v>
      </c>
      <c r="B14" s="5" t="s">
        <v>47</v>
      </c>
      <c r="C14" s="69" t="s">
        <v>48</v>
      </c>
      <c r="D14" s="17" t="s">
        <v>33</v>
      </c>
      <c r="E14" s="6">
        <v>0</v>
      </c>
      <c r="F14" s="7">
        <v>0</v>
      </c>
      <c r="G14" s="7">
        <v>0</v>
      </c>
      <c r="H14" s="8">
        <v>0</v>
      </c>
      <c r="I14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5" spans="1:9">
      <c r="A15" s="5" t="s">
        <v>39</v>
      </c>
      <c r="B15" s="5" t="s">
        <v>49</v>
      </c>
      <c r="C15" s="69" t="s">
        <v>50</v>
      </c>
      <c r="D15" s="17" t="s">
        <v>33</v>
      </c>
      <c r="E15" s="6">
        <v>0</v>
      </c>
      <c r="F15" s="7">
        <v>0</v>
      </c>
      <c r="G15" s="7">
        <v>0</v>
      </c>
      <c r="H15" s="8">
        <v>0</v>
      </c>
      <c r="I15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6" spans="1:9">
      <c r="A16" s="5" t="s">
        <v>39</v>
      </c>
      <c r="B16" s="5" t="s">
        <v>51</v>
      </c>
      <c r="C16" s="69" t="s">
        <v>52</v>
      </c>
      <c r="D16" s="17" t="s">
        <v>33</v>
      </c>
      <c r="E16" s="6">
        <v>0</v>
      </c>
      <c r="F16" s="7">
        <v>0</v>
      </c>
      <c r="G16" s="7">
        <v>0</v>
      </c>
      <c r="H16" s="8">
        <v>0</v>
      </c>
      <c r="I16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7" spans="1:9">
      <c r="A17" s="5" t="s">
        <v>39</v>
      </c>
      <c r="B17" s="5" t="s">
        <v>53</v>
      </c>
      <c r="C17" s="69" t="s">
        <v>54</v>
      </c>
      <c r="D17" s="17" t="s">
        <v>33</v>
      </c>
      <c r="E17" s="6">
        <v>0</v>
      </c>
      <c r="F17" s="7">
        <v>0</v>
      </c>
      <c r="G17" s="7">
        <v>0</v>
      </c>
      <c r="H17" s="8">
        <v>0</v>
      </c>
      <c r="I17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8" spans="1:9">
      <c r="A18" s="5" t="s">
        <v>39</v>
      </c>
      <c r="B18" s="5" t="s">
        <v>55</v>
      </c>
      <c r="C18" s="69" t="s">
        <v>56</v>
      </c>
      <c r="D18" s="17" t="s">
        <v>33</v>
      </c>
      <c r="E18" s="6">
        <v>0</v>
      </c>
      <c r="F18" s="7">
        <v>0</v>
      </c>
      <c r="G18" s="7">
        <v>0</v>
      </c>
      <c r="H18" s="8">
        <v>0</v>
      </c>
      <c r="I18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19" spans="1:9">
      <c r="A19" s="5" t="s">
        <v>39</v>
      </c>
      <c r="B19" s="5" t="s">
        <v>57</v>
      </c>
      <c r="C19" s="69" t="s">
        <v>58</v>
      </c>
      <c r="D19" s="17" t="s">
        <v>33</v>
      </c>
      <c r="E19" s="6">
        <v>0</v>
      </c>
      <c r="F19" s="7">
        <v>0</v>
      </c>
      <c r="G19" s="7">
        <v>0</v>
      </c>
      <c r="H19" s="8">
        <v>0</v>
      </c>
      <c r="I19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0" spans="1:9">
      <c r="A20" s="5" t="s">
        <v>39</v>
      </c>
      <c r="B20" s="5" t="s">
        <v>59</v>
      </c>
      <c r="C20" s="69" t="s">
        <v>60</v>
      </c>
      <c r="D20" s="17" t="s">
        <v>33</v>
      </c>
      <c r="E20" s="6">
        <v>0</v>
      </c>
      <c r="F20" s="7">
        <v>0</v>
      </c>
      <c r="G20" s="7">
        <v>0</v>
      </c>
      <c r="H20" s="8">
        <v>0</v>
      </c>
      <c r="I20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1" spans="1:9">
      <c r="A21" s="5" t="s">
        <v>39</v>
      </c>
      <c r="B21" s="5" t="s">
        <v>61</v>
      </c>
      <c r="C21" s="69" t="s">
        <v>62</v>
      </c>
      <c r="D21" s="17" t="s">
        <v>33</v>
      </c>
      <c r="E21" s="6">
        <v>0</v>
      </c>
      <c r="F21" s="7">
        <v>0</v>
      </c>
      <c r="G21" s="7">
        <v>0</v>
      </c>
      <c r="H21" s="8">
        <v>0</v>
      </c>
      <c r="I21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2" spans="1:9">
      <c r="A22" s="5" t="s">
        <v>63</v>
      </c>
      <c r="B22" s="5" t="s">
        <v>64</v>
      </c>
      <c r="C22" s="69" t="s">
        <v>65</v>
      </c>
      <c r="D22" s="17" t="s">
        <v>33</v>
      </c>
      <c r="E22" s="6">
        <v>0</v>
      </c>
      <c r="F22" s="7">
        <v>0</v>
      </c>
      <c r="G22" s="7">
        <v>0</v>
      </c>
      <c r="H22" s="8">
        <v>0</v>
      </c>
      <c r="I22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3" spans="1:9">
      <c r="A23" s="5" t="s">
        <v>39</v>
      </c>
      <c r="B23" s="5" t="s">
        <v>66</v>
      </c>
      <c r="C23" s="69" t="s">
        <v>67</v>
      </c>
      <c r="D23" s="18" t="s">
        <v>33</v>
      </c>
      <c r="E23" s="6">
        <v>0</v>
      </c>
      <c r="F23" s="7">
        <v>0</v>
      </c>
      <c r="G23" s="7">
        <v>0</v>
      </c>
      <c r="H23" s="8">
        <v>0</v>
      </c>
      <c r="I23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4" spans="1:9">
      <c r="A24" s="5" t="s">
        <v>39</v>
      </c>
      <c r="B24" s="5" t="s">
        <v>68</v>
      </c>
      <c r="C24" s="69" t="s">
        <v>69</v>
      </c>
      <c r="D24" s="18" t="s">
        <v>33</v>
      </c>
      <c r="E24" s="6">
        <v>0</v>
      </c>
      <c r="F24" s="7">
        <v>0</v>
      </c>
      <c r="G24" s="7">
        <v>0</v>
      </c>
      <c r="H24" s="8">
        <v>0</v>
      </c>
      <c r="I24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5" spans="1:9">
      <c r="A25" s="5" t="s">
        <v>39</v>
      </c>
      <c r="B25" s="5" t="s">
        <v>70</v>
      </c>
      <c r="C25" s="69" t="s">
        <v>71</v>
      </c>
      <c r="D25" s="18" t="s">
        <v>33</v>
      </c>
      <c r="E25" s="6">
        <v>0</v>
      </c>
      <c r="F25" s="7">
        <v>0</v>
      </c>
      <c r="G25" s="7">
        <v>0</v>
      </c>
      <c r="H25" s="8">
        <v>0</v>
      </c>
      <c r="I25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6" spans="1:9">
      <c r="A26" s="5" t="s">
        <v>39</v>
      </c>
      <c r="B26" s="5" t="s">
        <v>72</v>
      </c>
      <c r="C26" s="69" t="s">
        <v>73</v>
      </c>
      <c r="D26" s="18" t="s">
        <v>33</v>
      </c>
      <c r="E26" s="6">
        <v>0</v>
      </c>
      <c r="F26" s="7">
        <v>0</v>
      </c>
      <c r="G26" s="7">
        <v>0</v>
      </c>
      <c r="H26" s="8">
        <v>0</v>
      </c>
      <c r="I26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7" spans="1:9">
      <c r="A27" s="5" t="s">
        <v>39</v>
      </c>
      <c r="B27" s="5" t="s">
        <v>74</v>
      </c>
      <c r="C27" s="69" t="s">
        <v>75</v>
      </c>
      <c r="D27" s="18" t="s">
        <v>33</v>
      </c>
      <c r="E27" s="6">
        <v>0</v>
      </c>
      <c r="F27" s="7">
        <v>0</v>
      </c>
      <c r="G27" s="7">
        <v>0</v>
      </c>
      <c r="H27" s="8">
        <v>0</v>
      </c>
      <c r="I27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8" spans="1:9">
      <c r="A28" s="5" t="s">
        <v>39</v>
      </c>
      <c r="B28" s="5" t="s">
        <v>76</v>
      </c>
      <c r="C28" s="69" t="s">
        <v>77</v>
      </c>
      <c r="D28" s="18" t="s">
        <v>33</v>
      </c>
      <c r="E28" s="6">
        <v>0</v>
      </c>
      <c r="F28" s="7">
        <v>0</v>
      </c>
      <c r="G28" s="7">
        <v>0</v>
      </c>
      <c r="H28" s="8">
        <v>0</v>
      </c>
      <c r="I28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29" spans="1:9">
      <c r="A29" s="5" t="s">
        <v>78</v>
      </c>
      <c r="B29" s="5" t="s">
        <v>79</v>
      </c>
      <c r="C29" s="68" t="s">
        <v>80</v>
      </c>
      <c r="D29" s="19" t="s">
        <v>81</v>
      </c>
      <c r="E29" s="6">
        <v>0</v>
      </c>
      <c r="F29" s="7">
        <v>0</v>
      </c>
      <c r="G29" s="7">
        <v>0</v>
      </c>
      <c r="H29" s="8">
        <v>0</v>
      </c>
      <c r="I29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0" spans="1:9">
      <c r="A30" s="5" t="s">
        <v>82</v>
      </c>
      <c r="B30" s="5" t="s">
        <v>83</v>
      </c>
      <c r="C30" s="68" t="s">
        <v>84</v>
      </c>
      <c r="D30" s="20" t="s">
        <v>33</v>
      </c>
      <c r="E30" s="6">
        <v>0</v>
      </c>
      <c r="F30" s="7">
        <v>0</v>
      </c>
      <c r="G30" s="7">
        <v>0</v>
      </c>
      <c r="H30" s="8">
        <v>0</v>
      </c>
      <c r="I30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1" spans="1:9">
      <c r="A31" s="5" t="s">
        <v>85</v>
      </c>
      <c r="B31" s="5" t="s">
        <v>86</v>
      </c>
      <c r="C31" s="68" t="s">
        <v>87</v>
      </c>
      <c r="D31" s="20" t="s">
        <v>33</v>
      </c>
      <c r="E31" s="6">
        <v>0</v>
      </c>
      <c r="F31" s="7">
        <v>0</v>
      </c>
      <c r="G31" s="7">
        <v>0</v>
      </c>
      <c r="H31" s="8">
        <v>0</v>
      </c>
      <c r="I31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2" spans="1:9">
      <c r="A32" s="5" t="s">
        <v>88</v>
      </c>
      <c r="B32" s="5" t="s">
        <v>89</v>
      </c>
      <c r="C32" s="68" t="s">
        <v>90</v>
      </c>
      <c r="D32" s="20" t="s">
        <v>33</v>
      </c>
      <c r="E32" s="6">
        <v>0</v>
      </c>
      <c r="F32" s="7">
        <v>0</v>
      </c>
      <c r="G32" s="7">
        <v>0</v>
      </c>
      <c r="H32" s="8">
        <v>0</v>
      </c>
      <c r="I32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3" spans="1:9">
      <c r="A33" s="5" t="s">
        <v>91</v>
      </c>
      <c r="B33" s="5" t="s">
        <v>92</v>
      </c>
      <c r="C33" s="68" t="s">
        <v>93</v>
      </c>
      <c r="D33" s="20" t="s">
        <v>33</v>
      </c>
      <c r="E33" s="6">
        <v>0</v>
      </c>
      <c r="F33" s="7">
        <v>0</v>
      </c>
      <c r="G33" s="7">
        <v>0</v>
      </c>
      <c r="H33" s="8">
        <v>0</v>
      </c>
      <c r="I33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4" spans="1:9">
      <c r="A34" s="5" t="s">
        <v>82</v>
      </c>
      <c r="B34" s="5" t="s">
        <v>94</v>
      </c>
      <c r="C34" s="68" t="s">
        <v>95</v>
      </c>
      <c r="D34" s="21" t="s">
        <v>33</v>
      </c>
      <c r="E34" s="6">
        <v>0</v>
      </c>
      <c r="F34" s="7">
        <v>0</v>
      </c>
      <c r="G34" s="7">
        <v>0</v>
      </c>
      <c r="H34" s="8">
        <v>0</v>
      </c>
      <c r="I34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5" spans="1:9">
      <c r="A35" s="5" t="s">
        <v>96</v>
      </c>
      <c r="B35" s="5"/>
      <c r="C35" s="68"/>
      <c r="D35" s="16" t="s">
        <v>33</v>
      </c>
      <c r="E35" s="6">
        <v>0</v>
      </c>
      <c r="F35" s="7">
        <v>0</v>
      </c>
      <c r="G35" s="7">
        <v>0</v>
      </c>
      <c r="H35" s="8">
        <v>0</v>
      </c>
      <c r="I35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6" spans="1:9">
      <c r="A36" s="5" t="s">
        <v>97</v>
      </c>
      <c r="B36" s="5" t="s">
        <v>98</v>
      </c>
      <c r="C36" s="68" t="s">
        <v>69</v>
      </c>
      <c r="D36" s="21" t="s">
        <v>33</v>
      </c>
      <c r="E36" s="6">
        <v>0</v>
      </c>
      <c r="F36" s="7">
        <v>0</v>
      </c>
      <c r="G36" s="7">
        <v>0</v>
      </c>
      <c r="H36" s="8">
        <v>0</v>
      </c>
      <c r="I36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7" spans="1:9">
      <c r="A37" s="5" t="s">
        <v>99</v>
      </c>
      <c r="B37" s="5" t="s">
        <v>100</v>
      </c>
      <c r="C37" s="68" t="s">
        <v>101</v>
      </c>
      <c r="D37" s="21" t="s">
        <v>33</v>
      </c>
      <c r="E37" s="6">
        <v>0</v>
      </c>
      <c r="F37" s="7">
        <v>0</v>
      </c>
      <c r="G37" s="7">
        <v>0</v>
      </c>
      <c r="H37" s="8">
        <v>0</v>
      </c>
      <c r="I37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8" spans="1:9">
      <c r="A38" s="5" t="s">
        <v>99</v>
      </c>
      <c r="B38" s="5" t="s">
        <v>102</v>
      </c>
      <c r="C38" s="68" t="s">
        <v>103</v>
      </c>
      <c r="D38" s="21" t="s">
        <v>33</v>
      </c>
      <c r="E38" s="6">
        <v>0</v>
      </c>
      <c r="F38" s="7">
        <v>0</v>
      </c>
      <c r="G38" s="7">
        <v>0</v>
      </c>
      <c r="H38" s="8">
        <v>0</v>
      </c>
      <c r="I38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39" spans="1:9">
      <c r="A39" s="5" t="s">
        <v>99</v>
      </c>
      <c r="B39" s="5" t="s">
        <v>104</v>
      </c>
      <c r="C39" s="68" t="s">
        <v>105</v>
      </c>
      <c r="D39" s="21" t="s">
        <v>33</v>
      </c>
      <c r="E39" s="6">
        <v>0</v>
      </c>
      <c r="F39" s="7">
        <v>0</v>
      </c>
      <c r="G39" s="7">
        <v>0</v>
      </c>
      <c r="H39" s="8">
        <v>0</v>
      </c>
      <c r="I39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0" spans="1:9">
      <c r="A40" s="5" t="s">
        <v>106</v>
      </c>
      <c r="B40" s="5" t="s">
        <v>107</v>
      </c>
      <c r="C40" s="68" t="s">
        <v>108</v>
      </c>
      <c r="D40" s="22" t="s">
        <v>33</v>
      </c>
      <c r="E40" s="6">
        <v>0</v>
      </c>
      <c r="F40" s="7">
        <v>0</v>
      </c>
      <c r="G40" s="7">
        <v>0</v>
      </c>
      <c r="H40" s="8">
        <v>0</v>
      </c>
      <c r="I40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1" spans="1:9">
      <c r="A41" s="5" t="s">
        <v>109</v>
      </c>
      <c r="B41" s="5" t="s">
        <v>110</v>
      </c>
      <c r="C41" s="68" t="s">
        <v>111</v>
      </c>
      <c r="D41" s="22" t="s">
        <v>81</v>
      </c>
      <c r="E41" s="6">
        <v>0</v>
      </c>
      <c r="F41" s="7">
        <v>0</v>
      </c>
      <c r="G41" s="7">
        <v>0</v>
      </c>
      <c r="H41" s="8">
        <v>0</v>
      </c>
      <c r="I41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2" spans="1:9">
      <c r="A42" s="5" t="s">
        <v>112</v>
      </c>
      <c r="B42" s="5" t="s">
        <v>113</v>
      </c>
      <c r="C42" s="68" t="s">
        <v>114</v>
      </c>
      <c r="D42" s="23" t="s">
        <v>115</v>
      </c>
      <c r="E42" s="6">
        <v>0</v>
      </c>
      <c r="F42" s="7">
        <v>0</v>
      </c>
      <c r="G42" s="7">
        <v>0</v>
      </c>
      <c r="H42" s="8">
        <v>0</v>
      </c>
      <c r="I42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3" spans="1:9">
      <c r="A43" s="5" t="s">
        <v>112</v>
      </c>
      <c r="B43" s="5" t="s">
        <v>116</v>
      </c>
      <c r="C43" s="68" t="s">
        <v>117</v>
      </c>
      <c r="D43" s="23" t="s">
        <v>115</v>
      </c>
      <c r="E43" s="6">
        <v>0</v>
      </c>
      <c r="F43" s="7">
        <v>0</v>
      </c>
      <c r="G43" s="7">
        <v>0</v>
      </c>
      <c r="H43" s="8">
        <v>0</v>
      </c>
      <c r="I43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4" spans="1:9">
      <c r="A44" s="5" t="s">
        <v>118</v>
      </c>
      <c r="B44" s="5" t="s">
        <v>119</v>
      </c>
      <c r="C44" s="68" t="s">
        <v>120</v>
      </c>
      <c r="D44" s="23" t="s">
        <v>121</v>
      </c>
      <c r="E44" s="6">
        <v>0</v>
      </c>
      <c r="F44" s="7">
        <v>0</v>
      </c>
      <c r="G44" s="7">
        <v>0</v>
      </c>
      <c r="H44" s="8">
        <v>0</v>
      </c>
      <c r="I44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5" spans="1:9">
      <c r="A45" s="5" t="s">
        <v>122</v>
      </c>
      <c r="B45" s="5" t="s">
        <v>123</v>
      </c>
      <c r="C45" s="68" t="s">
        <v>124</v>
      </c>
      <c r="D45" s="22" t="s">
        <v>81</v>
      </c>
      <c r="E45" s="10">
        <v>0</v>
      </c>
      <c r="F45" s="11">
        <v>0</v>
      </c>
      <c r="G45" s="11">
        <v>0</v>
      </c>
      <c r="H45" s="12">
        <v>0</v>
      </c>
      <c r="I45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6" spans="1:9">
      <c r="A46" t="s">
        <v>125</v>
      </c>
      <c r="B46" s="13" t="s">
        <v>126</v>
      </c>
      <c r="C46" s="68" t="s">
        <v>127</v>
      </c>
      <c r="D46" s="23" t="s">
        <v>81</v>
      </c>
      <c r="E46" s="10">
        <v>0</v>
      </c>
      <c r="F46" s="11">
        <v>0</v>
      </c>
      <c r="G46" s="11">
        <v>0</v>
      </c>
      <c r="H46" s="12">
        <v>0</v>
      </c>
      <c r="I46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7" spans="1:9">
      <c r="A47" t="s">
        <v>128</v>
      </c>
      <c r="B47" s="13" t="s">
        <v>129</v>
      </c>
      <c r="C47" s="70" t="s">
        <v>130</v>
      </c>
      <c r="D47" s="24" t="s">
        <v>81</v>
      </c>
      <c r="E47" s="10">
        <v>0</v>
      </c>
      <c r="F47" s="11">
        <v>0</v>
      </c>
      <c r="G47" s="11">
        <v>0</v>
      </c>
      <c r="H47" s="12">
        <v>0</v>
      </c>
      <c r="I47" s="9">
        <f>Flevoland1a[[#This Row],[Kosten APK incl. roetmeting per keer]]+Flevoland1a[[#This Row],[Kosten kleppen stellen ]]+Flevoland1a[[#This Row],[Kosten olie en filter vervangen]]+Flevoland1a[[#This Row],[Verversen versnellingsbakolie]]</f>
        <v>0</v>
      </c>
    </row>
    <row r="48" spans="1:9">
      <c r="A48" s="13"/>
      <c r="B48" s="13"/>
      <c r="C48" s="13"/>
      <c r="D48" s="13"/>
      <c r="E48" s="14"/>
      <c r="F48" s="14"/>
      <c r="G48" s="14"/>
      <c r="H48" s="14"/>
      <c r="I48" s="15">
        <f>SUBTOTAL(109,Flevoland1a[Totaalkosten per voertuig voor APK])</f>
        <v>0</v>
      </c>
    </row>
    <row r="49" spans="3:5" ht="27">
      <c r="C49" s="25"/>
      <c r="D49" s="26" t="s">
        <v>131</v>
      </c>
      <c r="E49" s="27" t="s">
        <v>132</v>
      </c>
    </row>
    <row r="50" spans="3:5" ht="27">
      <c r="C50" s="28"/>
      <c r="D50" s="26" t="s">
        <v>133</v>
      </c>
      <c r="E50" s="27" t="s">
        <v>134</v>
      </c>
    </row>
    <row r="51" spans="3:5" ht="27">
      <c r="C51" s="29"/>
      <c r="D51" s="26" t="s">
        <v>135</v>
      </c>
      <c r="E51" s="27" t="s">
        <v>136</v>
      </c>
    </row>
    <row r="52" spans="3:5" ht="27">
      <c r="C52" s="30"/>
      <c r="D52" s="26" t="s">
        <v>137</v>
      </c>
      <c r="E52" s="31" t="s">
        <v>138</v>
      </c>
    </row>
  </sheetData>
  <mergeCells count="2">
    <mergeCell ref="E4:H6"/>
    <mergeCell ref="A1:I1"/>
  </mergeCells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B2F0-5257-4335-AAA8-E1E048E6C531}">
  <dimension ref="A1:C14"/>
  <sheetViews>
    <sheetView topLeftCell="A2" workbookViewId="0">
      <selection activeCell="B8" sqref="B8"/>
    </sheetView>
  </sheetViews>
  <sheetFormatPr defaultRowHeight="14.45"/>
  <cols>
    <col min="1" max="1" width="86" customWidth="1"/>
    <col min="2" max="2" width="23.5703125" customWidth="1"/>
    <col min="3" max="3" width="28.5703125" customWidth="1"/>
  </cols>
  <sheetData>
    <row r="1" spans="1:3" ht="21.6" thickBot="1">
      <c r="A1" s="115" t="s">
        <v>139</v>
      </c>
      <c r="B1" s="113"/>
      <c r="C1" s="114"/>
    </row>
    <row r="3" spans="1:3" ht="15" thickBot="1"/>
    <row r="4" spans="1:3" ht="34.5" customHeight="1" thickBot="1">
      <c r="A4" s="5"/>
      <c r="B4" s="63" t="s">
        <v>20</v>
      </c>
      <c r="C4" s="5"/>
    </row>
    <row r="5" spans="1:3">
      <c r="A5" s="5" t="s">
        <v>140</v>
      </c>
      <c r="B5" s="64" t="s">
        <v>141</v>
      </c>
      <c r="C5" s="5" t="s">
        <v>142</v>
      </c>
    </row>
    <row r="6" spans="1:3">
      <c r="A6" s="5" t="s">
        <v>143</v>
      </c>
      <c r="B6" s="65">
        <v>0</v>
      </c>
      <c r="C6" s="66">
        <f>Flevoland1b[[#This Row],[Prijzen]]*500</f>
        <v>0</v>
      </c>
    </row>
    <row r="7" spans="1:3">
      <c r="A7" s="5" t="s">
        <v>144</v>
      </c>
      <c r="B7" s="65">
        <v>0</v>
      </c>
      <c r="C7" s="66">
        <f>Flevoland1b[[#This Row],[Prijzen]]*150</f>
        <v>0</v>
      </c>
    </row>
    <row r="8" spans="1:3">
      <c r="A8" s="5" t="s">
        <v>145</v>
      </c>
      <c r="B8" s="65">
        <v>0</v>
      </c>
      <c r="C8" s="66">
        <f>Flevoland1b[[#This Row],[Prijzen]]*70</f>
        <v>0</v>
      </c>
    </row>
    <row r="9" spans="1:3">
      <c r="A9" s="5" t="s">
        <v>146</v>
      </c>
      <c r="B9" s="65">
        <v>0</v>
      </c>
      <c r="C9" s="66">
        <f>Flevoland1b[[#This Row],[Prijzen]]*20</f>
        <v>0</v>
      </c>
    </row>
    <row r="10" spans="1:3" ht="15">
      <c r="A10" s="5" t="s">
        <v>147</v>
      </c>
      <c r="B10" s="65">
        <v>0</v>
      </c>
      <c r="C10" s="66">
        <f>Flevoland1b[[#This Row],[Prijzen]]*500</f>
        <v>0</v>
      </c>
    </row>
    <row r="11" spans="1:3">
      <c r="A11" s="5" t="s">
        <v>148</v>
      </c>
      <c r="B11" s="65">
        <v>0</v>
      </c>
      <c r="C11" s="66">
        <f>Flevoland1b[[#This Row],[Prijzen]]*20</f>
        <v>0</v>
      </c>
    </row>
    <row r="12" spans="1:3">
      <c r="A12" s="13" t="s">
        <v>13</v>
      </c>
      <c r="B12" s="67">
        <f>SUM(C6:C9)+SUM(B11:B11)</f>
        <v>0</v>
      </c>
      <c r="C12" s="13"/>
    </row>
    <row r="13" spans="1:3" ht="15"/>
    <row r="14" spans="1:3" ht="15"/>
  </sheetData>
  <mergeCells count="1">
    <mergeCell ref="A1:C1"/>
  </mergeCells>
  <phoneticPr fontId="7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D7D9-BAC9-41D8-98A9-EA7972946731}">
  <dimension ref="A1:I59"/>
  <sheetViews>
    <sheetView topLeftCell="D41" workbookViewId="0">
      <selection activeCell="E47" sqref="E47"/>
    </sheetView>
  </sheetViews>
  <sheetFormatPr defaultRowHeight="15"/>
  <cols>
    <col min="1" max="1" width="47.28515625" style="72" bestFit="1" customWidth="1"/>
    <col min="2" max="3" width="9.140625" style="72"/>
    <col min="4" max="4" width="43.140625" style="72" bestFit="1" customWidth="1"/>
    <col min="5" max="5" width="22.28515625" customWidth="1"/>
    <col min="6" max="6" width="13.28515625" customWidth="1"/>
    <col min="7" max="7" width="16.7109375" customWidth="1"/>
    <col min="8" max="8" width="22" customWidth="1"/>
    <col min="9" max="9" width="13.5703125" customWidth="1"/>
  </cols>
  <sheetData>
    <row r="1" spans="1:9" ht="21">
      <c r="A1" s="112" t="s">
        <v>149</v>
      </c>
      <c r="B1" s="113"/>
      <c r="C1" s="113"/>
      <c r="D1" s="113"/>
      <c r="E1" s="113"/>
      <c r="F1" s="113"/>
      <c r="G1" s="113"/>
      <c r="H1" s="113"/>
      <c r="I1" s="114"/>
    </row>
    <row r="4" spans="1:9">
      <c r="E4" s="103" t="s">
        <v>20</v>
      </c>
      <c r="F4" s="104"/>
      <c r="G4" s="104"/>
      <c r="H4" s="105"/>
    </row>
    <row r="5" spans="1:9">
      <c r="E5" s="106"/>
      <c r="F5" s="107"/>
      <c r="G5" s="107"/>
      <c r="H5" s="108"/>
    </row>
    <row r="6" spans="1:9" ht="15" customHeight="1">
      <c r="E6" s="109"/>
      <c r="F6" s="110"/>
      <c r="G6" s="110"/>
      <c r="H6" s="111"/>
    </row>
    <row r="7" spans="1:9" ht="40.5">
      <c r="A7" s="1" t="s">
        <v>21</v>
      </c>
      <c r="B7" s="1" t="s">
        <v>22</v>
      </c>
      <c r="C7" s="1" t="s">
        <v>23</v>
      </c>
      <c r="D7" s="1" t="s">
        <v>24</v>
      </c>
      <c r="E7" s="2" t="s">
        <v>25</v>
      </c>
      <c r="F7" s="3" t="s">
        <v>26</v>
      </c>
      <c r="G7" s="3" t="s">
        <v>27</v>
      </c>
      <c r="H7" s="4" t="s">
        <v>28</v>
      </c>
      <c r="I7" s="1" t="s">
        <v>29</v>
      </c>
    </row>
    <row r="8" spans="1:9" ht="15.75" customHeight="1">
      <c r="A8" s="71" t="s">
        <v>150</v>
      </c>
      <c r="B8" s="71" t="s">
        <v>151</v>
      </c>
      <c r="C8" s="71">
        <v>2701</v>
      </c>
      <c r="D8" s="79" t="s">
        <v>152</v>
      </c>
      <c r="E8" s="6">
        <v>0</v>
      </c>
      <c r="F8" s="7">
        <v>0</v>
      </c>
      <c r="G8" s="7">
        <v>0</v>
      </c>
      <c r="H8" s="8">
        <v>0</v>
      </c>
      <c r="I8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9" spans="1:9">
      <c r="A9" s="71" t="s">
        <v>150</v>
      </c>
      <c r="B9" s="71" t="s">
        <v>153</v>
      </c>
      <c r="C9" s="71">
        <v>2801</v>
      </c>
      <c r="D9" s="79" t="s">
        <v>152</v>
      </c>
      <c r="E9" s="6">
        <v>0</v>
      </c>
      <c r="F9" s="7">
        <v>0</v>
      </c>
      <c r="G9" s="7">
        <v>0</v>
      </c>
      <c r="H9" s="8">
        <v>0</v>
      </c>
      <c r="I9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0" spans="1:9">
      <c r="A10" s="71" t="s">
        <v>154</v>
      </c>
      <c r="B10" s="71" t="s">
        <v>155</v>
      </c>
      <c r="C10" s="71">
        <v>1601</v>
      </c>
      <c r="D10" s="79" t="s">
        <v>152</v>
      </c>
      <c r="E10" s="6">
        <v>0</v>
      </c>
      <c r="F10" s="7">
        <v>0</v>
      </c>
      <c r="G10" s="7">
        <v>0</v>
      </c>
      <c r="H10" s="8">
        <v>0</v>
      </c>
      <c r="I10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1" spans="1:9">
      <c r="A11" s="71" t="s">
        <v>156</v>
      </c>
      <c r="B11" s="71" t="s">
        <v>157</v>
      </c>
      <c r="C11" s="71">
        <v>2100</v>
      </c>
      <c r="D11" s="80" t="s">
        <v>33</v>
      </c>
      <c r="E11" s="6">
        <v>0</v>
      </c>
      <c r="F11" s="7">
        <v>0</v>
      </c>
      <c r="G11" s="7">
        <v>0</v>
      </c>
      <c r="H11" s="8">
        <v>0</v>
      </c>
      <c r="I11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2" spans="1:9">
      <c r="A12" s="71" t="s">
        <v>158</v>
      </c>
      <c r="B12" s="71" t="s">
        <v>159</v>
      </c>
      <c r="C12" s="71">
        <v>2101</v>
      </c>
      <c r="D12" s="81" t="s">
        <v>33</v>
      </c>
      <c r="E12" s="6">
        <v>0</v>
      </c>
      <c r="F12" s="7">
        <v>0</v>
      </c>
      <c r="G12" s="7">
        <v>0</v>
      </c>
      <c r="H12" s="8">
        <v>0</v>
      </c>
      <c r="I12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3" spans="1:9">
      <c r="A13" s="71" t="s">
        <v>160</v>
      </c>
      <c r="B13" s="71" t="s">
        <v>161</v>
      </c>
      <c r="C13" s="71">
        <v>2102</v>
      </c>
      <c r="D13" s="81" t="s">
        <v>33</v>
      </c>
      <c r="E13" s="6">
        <v>0</v>
      </c>
      <c r="F13" s="7">
        <v>0</v>
      </c>
      <c r="G13" s="7">
        <v>0</v>
      </c>
      <c r="H13" s="8">
        <v>0</v>
      </c>
      <c r="I13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4" spans="1:9">
      <c r="A14" s="71" t="s">
        <v>162</v>
      </c>
      <c r="B14" s="71" t="s">
        <v>163</v>
      </c>
      <c r="C14" s="71">
        <v>2103</v>
      </c>
      <c r="D14" s="81" t="s">
        <v>33</v>
      </c>
      <c r="E14" s="6">
        <v>0</v>
      </c>
      <c r="F14" s="7">
        <v>0</v>
      </c>
      <c r="G14" s="7">
        <v>0</v>
      </c>
      <c r="H14" s="8">
        <v>0</v>
      </c>
      <c r="I14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5" spans="1:9">
      <c r="A15" s="71" t="s">
        <v>164</v>
      </c>
      <c r="B15" s="71" t="s">
        <v>165</v>
      </c>
      <c r="C15" s="71">
        <v>2105</v>
      </c>
      <c r="D15" s="80" t="s">
        <v>33</v>
      </c>
      <c r="E15" s="6">
        <v>0</v>
      </c>
      <c r="F15" s="7">
        <v>0</v>
      </c>
      <c r="G15" s="7">
        <v>0</v>
      </c>
      <c r="H15" s="8">
        <v>0</v>
      </c>
      <c r="I15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6" spans="1:9">
      <c r="A16" s="71" t="s">
        <v>166</v>
      </c>
      <c r="B16" s="71" t="s">
        <v>167</v>
      </c>
      <c r="C16" s="71">
        <v>2106</v>
      </c>
      <c r="D16" s="80" t="s">
        <v>33</v>
      </c>
      <c r="E16" s="6">
        <v>0</v>
      </c>
      <c r="F16" s="7">
        <v>0</v>
      </c>
      <c r="G16" s="7">
        <v>0</v>
      </c>
      <c r="H16" s="8">
        <v>0</v>
      </c>
      <c r="I16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7" spans="1:9">
      <c r="A17" s="71" t="s">
        <v>168</v>
      </c>
      <c r="B17" s="71" t="s">
        <v>169</v>
      </c>
      <c r="C17" s="71">
        <v>3102</v>
      </c>
      <c r="D17" s="82" t="s">
        <v>33</v>
      </c>
      <c r="E17" s="6">
        <v>0</v>
      </c>
      <c r="F17" s="7">
        <v>0</v>
      </c>
      <c r="G17" s="7">
        <v>0</v>
      </c>
      <c r="H17" s="8">
        <v>0</v>
      </c>
      <c r="I17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8" spans="1:9">
      <c r="A18" s="71" t="s">
        <v>170</v>
      </c>
      <c r="B18" s="71" t="s">
        <v>171</v>
      </c>
      <c r="C18" s="71">
        <v>2802</v>
      </c>
      <c r="D18" s="80" t="s">
        <v>33</v>
      </c>
      <c r="E18" s="6">
        <v>0</v>
      </c>
      <c r="F18" s="7">
        <v>0</v>
      </c>
      <c r="G18" s="7">
        <v>0</v>
      </c>
      <c r="H18" s="8">
        <v>0</v>
      </c>
      <c r="I18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19" spans="1:9">
      <c r="A19" s="71" t="s">
        <v>172</v>
      </c>
      <c r="B19" s="71" t="s">
        <v>173</v>
      </c>
      <c r="C19" s="71">
        <v>7002</v>
      </c>
      <c r="D19" s="80" t="s">
        <v>33</v>
      </c>
      <c r="E19" s="6">
        <v>0</v>
      </c>
      <c r="F19" s="7">
        <v>0</v>
      </c>
      <c r="G19" s="7">
        <v>0</v>
      </c>
      <c r="H19" s="8">
        <v>0</v>
      </c>
      <c r="I19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0" spans="1:9">
      <c r="A20" s="71" t="s">
        <v>174</v>
      </c>
      <c r="B20" s="71" t="s">
        <v>175</v>
      </c>
      <c r="C20" s="71">
        <v>1403</v>
      </c>
      <c r="D20" s="81" t="s">
        <v>33</v>
      </c>
      <c r="E20" s="6">
        <v>0</v>
      </c>
      <c r="F20" s="7">
        <v>0</v>
      </c>
      <c r="G20" s="7">
        <v>0</v>
      </c>
      <c r="H20" s="8">
        <v>0</v>
      </c>
      <c r="I20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1" spans="1:9">
      <c r="A21" s="71" t="s">
        <v>176</v>
      </c>
      <c r="B21" s="71" t="s">
        <v>177</v>
      </c>
      <c r="C21" s="71">
        <v>1301</v>
      </c>
      <c r="D21" s="81" t="s">
        <v>33</v>
      </c>
      <c r="E21" s="6">
        <v>0</v>
      </c>
      <c r="F21" s="7">
        <v>0</v>
      </c>
      <c r="G21" s="7">
        <v>0</v>
      </c>
      <c r="H21" s="8">
        <v>0</v>
      </c>
      <c r="I21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2" spans="1:9">
      <c r="A22" s="71" t="s">
        <v>178</v>
      </c>
      <c r="B22" s="71" t="s">
        <v>179</v>
      </c>
      <c r="C22" s="71">
        <v>1302</v>
      </c>
      <c r="D22" s="81" t="s">
        <v>33</v>
      </c>
      <c r="E22" s="6">
        <v>0</v>
      </c>
      <c r="F22" s="7">
        <v>0</v>
      </c>
      <c r="G22" s="7">
        <v>0</v>
      </c>
      <c r="H22" s="8">
        <v>0</v>
      </c>
      <c r="I22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3" spans="1:9">
      <c r="A23" s="71" t="s">
        <v>180</v>
      </c>
      <c r="B23" s="71" t="s">
        <v>181</v>
      </c>
      <c r="C23" s="71">
        <v>1101</v>
      </c>
      <c r="D23" s="81" t="s">
        <v>33</v>
      </c>
      <c r="E23" s="6">
        <v>0</v>
      </c>
      <c r="F23" s="7">
        <v>0</v>
      </c>
      <c r="G23" s="7">
        <v>0</v>
      </c>
      <c r="H23" s="8">
        <v>0</v>
      </c>
      <c r="I23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4" spans="1:9">
      <c r="A24" s="71" t="s">
        <v>182</v>
      </c>
      <c r="B24" s="71" t="s">
        <v>183</v>
      </c>
      <c r="C24" s="71">
        <v>2301</v>
      </c>
      <c r="D24" s="81" t="s">
        <v>33</v>
      </c>
      <c r="E24" s="6">
        <v>0</v>
      </c>
      <c r="F24" s="7">
        <v>0</v>
      </c>
      <c r="G24" s="7">
        <v>0</v>
      </c>
      <c r="H24" s="8">
        <v>0</v>
      </c>
      <c r="I24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5" spans="1:9">
      <c r="A25" s="71" t="s">
        <v>184</v>
      </c>
      <c r="B25" s="71" t="s">
        <v>185</v>
      </c>
      <c r="C25" s="71">
        <v>2302</v>
      </c>
      <c r="D25" s="81" t="s">
        <v>33</v>
      </c>
      <c r="E25" s="6">
        <v>0</v>
      </c>
      <c r="F25" s="7">
        <v>0</v>
      </c>
      <c r="G25" s="7">
        <v>0</v>
      </c>
      <c r="H25" s="8">
        <v>0</v>
      </c>
      <c r="I25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6" spans="1:9">
      <c r="A26" s="71" t="s">
        <v>186</v>
      </c>
      <c r="B26" s="71" t="s">
        <v>187</v>
      </c>
      <c r="C26" s="71">
        <v>1201</v>
      </c>
      <c r="D26" s="81" t="s">
        <v>33</v>
      </c>
      <c r="E26" s="6">
        <v>0</v>
      </c>
      <c r="F26" s="7">
        <v>0</v>
      </c>
      <c r="G26" s="7">
        <v>0</v>
      </c>
      <c r="H26" s="8">
        <v>0</v>
      </c>
      <c r="I26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7" spans="1:9">
      <c r="A27" s="71" t="s">
        <v>188</v>
      </c>
      <c r="B27" s="71" t="s">
        <v>189</v>
      </c>
      <c r="C27" s="71">
        <v>7001</v>
      </c>
      <c r="D27" s="80" t="s">
        <v>33</v>
      </c>
      <c r="E27" s="6">
        <v>0</v>
      </c>
      <c r="F27" s="7">
        <v>0</v>
      </c>
      <c r="G27" s="7">
        <v>0</v>
      </c>
      <c r="H27" s="8">
        <v>0</v>
      </c>
      <c r="I27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8" spans="1:9">
      <c r="A28" s="71" t="s">
        <v>190</v>
      </c>
      <c r="B28" s="71" t="s">
        <v>191</v>
      </c>
      <c r="C28" s="71">
        <v>7003</v>
      </c>
      <c r="D28" s="80" t="s">
        <v>33</v>
      </c>
      <c r="E28" s="6">
        <v>0</v>
      </c>
      <c r="F28" s="7">
        <v>0</v>
      </c>
      <c r="G28" s="7">
        <v>0</v>
      </c>
      <c r="H28" s="8">
        <v>0</v>
      </c>
      <c r="I28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29" spans="1:9">
      <c r="A29" s="71" t="s">
        <v>192</v>
      </c>
      <c r="B29" s="71" t="s">
        <v>193</v>
      </c>
      <c r="C29" s="71">
        <v>2601</v>
      </c>
      <c r="D29" s="83" t="s">
        <v>33</v>
      </c>
      <c r="E29" s="6">
        <v>0</v>
      </c>
      <c r="F29" s="7">
        <v>0</v>
      </c>
      <c r="G29" s="7">
        <v>0</v>
      </c>
      <c r="H29" s="8">
        <v>0</v>
      </c>
      <c r="I29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0" spans="1:9">
      <c r="A30" s="71" t="s">
        <v>194</v>
      </c>
      <c r="B30" s="71" t="s">
        <v>195</v>
      </c>
      <c r="C30" s="71">
        <v>1401</v>
      </c>
      <c r="D30" s="84" t="s">
        <v>33</v>
      </c>
      <c r="E30" s="6">
        <v>0</v>
      </c>
      <c r="F30" s="7">
        <v>0</v>
      </c>
      <c r="G30" s="7">
        <v>0</v>
      </c>
      <c r="H30" s="8">
        <v>0</v>
      </c>
      <c r="I30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1" spans="1:9">
      <c r="A31" s="71" t="s">
        <v>196</v>
      </c>
      <c r="B31" s="71" t="s">
        <v>197</v>
      </c>
      <c r="C31" s="71">
        <v>1202</v>
      </c>
      <c r="D31" s="81" t="s">
        <v>33</v>
      </c>
      <c r="E31" s="6">
        <v>0</v>
      </c>
      <c r="F31" s="7">
        <v>0</v>
      </c>
      <c r="G31" s="7">
        <v>0</v>
      </c>
      <c r="H31" s="8">
        <v>0</v>
      </c>
      <c r="I31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2" spans="1:9">
      <c r="A32" s="71" t="s">
        <v>198</v>
      </c>
      <c r="B32" s="71" t="s">
        <v>199</v>
      </c>
      <c r="C32" s="71">
        <v>2303</v>
      </c>
      <c r="D32" s="82" t="s">
        <v>33</v>
      </c>
      <c r="E32" s="6">
        <v>0</v>
      </c>
      <c r="F32" s="7">
        <v>0</v>
      </c>
      <c r="G32" s="7">
        <v>0</v>
      </c>
      <c r="H32" s="8">
        <v>0</v>
      </c>
      <c r="I32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3" spans="1:9">
      <c r="A33" s="71" t="s">
        <v>200</v>
      </c>
      <c r="B33" s="71" t="s">
        <v>201</v>
      </c>
      <c r="C33" s="71">
        <v>2104</v>
      </c>
      <c r="D33" s="80" t="s">
        <v>33</v>
      </c>
      <c r="E33" s="6">
        <v>0</v>
      </c>
      <c r="F33" s="7">
        <v>0</v>
      </c>
      <c r="G33" s="7">
        <v>0</v>
      </c>
      <c r="H33" s="8">
        <v>0</v>
      </c>
      <c r="I33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4" spans="1:9">
      <c r="A34" s="71" t="s">
        <v>202</v>
      </c>
      <c r="B34" s="71" t="s">
        <v>203</v>
      </c>
      <c r="C34" s="71">
        <v>2107</v>
      </c>
      <c r="D34" s="80" t="s">
        <v>204</v>
      </c>
      <c r="E34" s="6">
        <v>0</v>
      </c>
      <c r="F34" s="7">
        <v>0</v>
      </c>
      <c r="G34" s="7">
        <v>0</v>
      </c>
      <c r="H34" s="8">
        <v>0</v>
      </c>
      <c r="I34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5" spans="1:9">
      <c r="A35" s="71" t="s">
        <v>205</v>
      </c>
      <c r="B35" s="71" t="s">
        <v>206</v>
      </c>
      <c r="C35" s="71">
        <v>2108</v>
      </c>
      <c r="D35" s="80" t="s">
        <v>204</v>
      </c>
      <c r="E35" s="6">
        <v>0</v>
      </c>
      <c r="F35" s="7">
        <v>0</v>
      </c>
      <c r="G35" s="7">
        <v>0</v>
      </c>
      <c r="H35" s="8">
        <v>0</v>
      </c>
      <c r="I35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6" spans="1:9">
      <c r="A36" s="71" t="s">
        <v>207</v>
      </c>
      <c r="B36" s="71" t="s">
        <v>208</v>
      </c>
      <c r="C36" s="71">
        <v>2109</v>
      </c>
      <c r="D36" s="81" t="s">
        <v>204</v>
      </c>
      <c r="E36" s="6">
        <v>0</v>
      </c>
      <c r="F36" s="7">
        <v>0</v>
      </c>
      <c r="G36" s="7">
        <v>0</v>
      </c>
      <c r="H36" s="8">
        <v>0</v>
      </c>
      <c r="I36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7" spans="1:9">
      <c r="A37" s="71" t="s">
        <v>209</v>
      </c>
      <c r="B37" s="71" t="s">
        <v>210</v>
      </c>
      <c r="C37" s="71">
        <v>7004</v>
      </c>
      <c r="D37" s="79" t="s">
        <v>211</v>
      </c>
      <c r="E37" s="6">
        <v>0</v>
      </c>
      <c r="F37" s="7">
        <v>0</v>
      </c>
      <c r="G37" s="7">
        <v>0</v>
      </c>
      <c r="H37" s="8">
        <v>0</v>
      </c>
      <c r="I37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8" spans="1:9">
      <c r="A38" s="71" t="s">
        <v>212</v>
      </c>
      <c r="B38" s="71" t="s">
        <v>213</v>
      </c>
      <c r="C38" s="71">
        <v>1502</v>
      </c>
      <c r="D38" s="80" t="s">
        <v>33</v>
      </c>
      <c r="E38" s="6">
        <v>0</v>
      </c>
      <c r="F38" s="7">
        <v>0</v>
      </c>
      <c r="G38" s="7">
        <v>0</v>
      </c>
      <c r="H38" s="8">
        <v>0</v>
      </c>
      <c r="I38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39" spans="1:9">
      <c r="A39" s="71" t="s">
        <v>214</v>
      </c>
      <c r="B39" s="71" t="s">
        <v>215</v>
      </c>
      <c r="C39" s="71">
        <v>1303</v>
      </c>
      <c r="D39" s="80" t="s">
        <v>33</v>
      </c>
      <c r="E39" s="6">
        <v>0</v>
      </c>
      <c r="F39" s="7">
        <v>0</v>
      </c>
      <c r="G39" s="7">
        <v>0</v>
      </c>
      <c r="H39" s="8">
        <v>0</v>
      </c>
      <c r="I39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0" spans="1:9">
      <c r="A40" s="71" t="s">
        <v>216</v>
      </c>
      <c r="B40" s="71" t="s">
        <v>217</v>
      </c>
      <c r="C40" s="71">
        <v>1102</v>
      </c>
      <c r="D40" s="81" t="s">
        <v>33</v>
      </c>
      <c r="E40" s="6">
        <v>0</v>
      </c>
      <c r="F40" s="7">
        <v>0</v>
      </c>
      <c r="G40" s="7">
        <v>0</v>
      </c>
      <c r="H40" s="8">
        <v>0</v>
      </c>
      <c r="I40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1" spans="1:9">
      <c r="A41" s="71" t="s">
        <v>218</v>
      </c>
      <c r="B41" s="71" t="s">
        <v>219</v>
      </c>
      <c r="C41" s="71" t="s">
        <v>219</v>
      </c>
      <c r="D41" s="81" t="s">
        <v>33</v>
      </c>
      <c r="E41" s="6">
        <v>0</v>
      </c>
      <c r="F41" s="7">
        <v>0</v>
      </c>
      <c r="G41" s="7">
        <v>0</v>
      </c>
      <c r="H41" s="8">
        <v>0</v>
      </c>
      <c r="I41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2" spans="1:9">
      <c r="A42" s="71" t="s">
        <v>220</v>
      </c>
      <c r="B42" s="71" t="s">
        <v>221</v>
      </c>
      <c r="C42" s="71">
        <v>7088</v>
      </c>
      <c r="D42" s="81" t="s">
        <v>33</v>
      </c>
      <c r="E42" s="6">
        <v>0</v>
      </c>
      <c r="F42" s="7">
        <v>0</v>
      </c>
      <c r="G42" s="7">
        <v>0</v>
      </c>
      <c r="H42" s="8">
        <v>0</v>
      </c>
      <c r="I42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3" spans="1:9">
      <c r="A43" s="71" t="s">
        <v>222</v>
      </c>
      <c r="B43" s="71" t="s">
        <v>223</v>
      </c>
      <c r="C43" s="71">
        <v>7086</v>
      </c>
      <c r="D43" s="81" t="s">
        <v>33</v>
      </c>
      <c r="E43" s="6">
        <v>0</v>
      </c>
      <c r="F43" s="7">
        <v>0</v>
      </c>
      <c r="G43" s="7">
        <v>0</v>
      </c>
      <c r="H43" s="8">
        <v>0</v>
      </c>
      <c r="I43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4" spans="1:9">
      <c r="A44" s="71" t="s">
        <v>224</v>
      </c>
      <c r="B44" s="71" t="s">
        <v>225</v>
      </c>
      <c r="C44" s="71">
        <v>7085</v>
      </c>
      <c r="D44" s="81" t="s">
        <v>33</v>
      </c>
      <c r="E44" s="6">
        <v>0</v>
      </c>
      <c r="F44" s="7">
        <v>0</v>
      </c>
      <c r="G44" s="7">
        <v>0</v>
      </c>
      <c r="H44" s="8">
        <v>0</v>
      </c>
      <c r="I44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5" spans="1:9">
      <c r="A45" s="71" t="s">
        <v>226</v>
      </c>
      <c r="B45" s="71" t="s">
        <v>227</v>
      </c>
      <c r="C45" s="71">
        <v>7087</v>
      </c>
      <c r="D45" s="81" t="s">
        <v>33</v>
      </c>
      <c r="E45" s="10">
        <v>0</v>
      </c>
      <c r="F45" s="11">
        <v>0</v>
      </c>
      <c r="G45" s="11">
        <v>0</v>
      </c>
      <c r="H45" s="12">
        <v>0</v>
      </c>
      <c r="I45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6" spans="1:9">
      <c r="A46" s="72" t="s">
        <v>228</v>
      </c>
      <c r="B46" s="72" t="s">
        <v>229</v>
      </c>
      <c r="C46" s="72">
        <v>7095</v>
      </c>
      <c r="D46" s="79" t="s">
        <v>211</v>
      </c>
      <c r="E46" s="10">
        <v>0</v>
      </c>
      <c r="F46" s="11">
        <v>0</v>
      </c>
      <c r="G46" s="11">
        <v>0</v>
      </c>
      <c r="H46" s="12">
        <v>0</v>
      </c>
      <c r="I46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7" spans="1:9">
      <c r="A47" s="72" t="s">
        <v>230</v>
      </c>
      <c r="B47" s="72" t="s">
        <v>231</v>
      </c>
      <c r="C47" s="72">
        <v>9001</v>
      </c>
      <c r="D47" s="79" t="s">
        <v>211</v>
      </c>
      <c r="E47" s="10">
        <v>0</v>
      </c>
      <c r="F47" s="11">
        <v>0</v>
      </c>
      <c r="G47" s="11">
        <v>0</v>
      </c>
      <c r="H47" s="12">
        <v>0</v>
      </c>
      <c r="I47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8" spans="1:9">
      <c r="A48" s="72" t="s">
        <v>232</v>
      </c>
      <c r="B48" s="72" t="s">
        <v>233</v>
      </c>
      <c r="C48" s="73">
        <v>9090</v>
      </c>
      <c r="D48" s="79" t="s">
        <v>211</v>
      </c>
      <c r="E48" s="10">
        <v>0</v>
      </c>
      <c r="F48" s="11">
        <v>0</v>
      </c>
      <c r="G48" s="11">
        <v>0</v>
      </c>
      <c r="H48" s="12">
        <v>0</v>
      </c>
      <c r="I48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49" spans="1:9">
      <c r="A49" s="72" t="s">
        <v>234</v>
      </c>
      <c r="B49" s="72" t="s">
        <v>235</v>
      </c>
      <c r="C49" s="73">
        <v>9093</v>
      </c>
      <c r="D49" s="79" t="s">
        <v>211</v>
      </c>
      <c r="E49" s="10">
        <v>0</v>
      </c>
      <c r="F49" s="11">
        <v>0</v>
      </c>
      <c r="G49" s="11">
        <v>0</v>
      </c>
      <c r="H49" s="12">
        <v>0</v>
      </c>
      <c r="I49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50" spans="1:9">
      <c r="A50" s="72" t="s">
        <v>236</v>
      </c>
      <c r="B50" s="72" t="s">
        <v>237</v>
      </c>
      <c r="C50" s="73">
        <v>9094</v>
      </c>
      <c r="D50" s="85" t="s">
        <v>97</v>
      </c>
      <c r="E50" s="10">
        <v>0</v>
      </c>
      <c r="F50" s="11">
        <v>0</v>
      </c>
      <c r="G50" s="11">
        <v>0</v>
      </c>
      <c r="H50" s="12">
        <v>0</v>
      </c>
      <c r="I50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51" spans="1:9">
      <c r="A51" s="72" t="s">
        <v>238</v>
      </c>
      <c r="B51" s="72" t="s">
        <v>239</v>
      </c>
      <c r="C51" s="73">
        <v>9190</v>
      </c>
      <c r="D51" s="87" t="s">
        <v>33</v>
      </c>
      <c r="E51" s="10">
        <v>0</v>
      </c>
      <c r="F51" s="11">
        <v>0</v>
      </c>
      <c r="G51" s="11">
        <v>0</v>
      </c>
      <c r="H51" s="12">
        <v>0</v>
      </c>
      <c r="I51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52" spans="1:9">
      <c r="A52" s="72" t="s">
        <v>240</v>
      </c>
      <c r="B52" s="72" t="s">
        <v>241</v>
      </c>
      <c r="C52" s="73">
        <v>1091</v>
      </c>
      <c r="D52" s="79" t="s">
        <v>242</v>
      </c>
      <c r="E52" s="10">
        <v>0</v>
      </c>
      <c r="F52" s="11">
        <v>0</v>
      </c>
      <c r="G52" s="11">
        <v>0</v>
      </c>
      <c r="H52" s="12">
        <v>0</v>
      </c>
      <c r="I52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53" spans="1:9">
      <c r="A53" s="72" t="s">
        <v>243</v>
      </c>
      <c r="B53" s="72" t="s">
        <v>244</v>
      </c>
      <c r="C53" s="73">
        <v>2091</v>
      </c>
      <c r="D53" s="79" t="s">
        <v>242</v>
      </c>
      <c r="E53" s="10">
        <v>0</v>
      </c>
      <c r="F53" s="11">
        <v>0</v>
      </c>
      <c r="G53" s="11">
        <v>0</v>
      </c>
      <c r="H53" s="12">
        <v>0</v>
      </c>
      <c r="I53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54" spans="1:9">
      <c r="A54" s="72" t="s">
        <v>245</v>
      </c>
      <c r="B54" s="72" t="s">
        <v>246</v>
      </c>
      <c r="C54" s="73">
        <v>2881</v>
      </c>
      <c r="D54" s="86" t="s">
        <v>211</v>
      </c>
      <c r="E54" s="10">
        <v>0</v>
      </c>
      <c r="F54" s="11">
        <v>0</v>
      </c>
      <c r="G54" s="11">
        <v>0</v>
      </c>
      <c r="H54" s="12">
        <v>0</v>
      </c>
      <c r="I54" s="9">
        <f>Flevoland1a7[[#This Row],[Kosten APK incl. roetmeting per keer]]+Flevoland1a7[[#This Row],[Kosten kleppen stellen ]]+Flevoland1a7[[#This Row],[Kosten olie en filter vervangen]]+Flevoland1a7[[#This Row],[Verversen versnellingsbakolie]]</f>
        <v>0</v>
      </c>
    </row>
    <row r="55" spans="1:9">
      <c r="E55" s="14"/>
      <c r="F55" s="14"/>
      <c r="G55" s="14"/>
      <c r="H55" s="14"/>
      <c r="I55" s="15">
        <f>SUBTOTAL(109,Flevoland1a7[Totaalkosten per voertuig voor APK])</f>
        <v>0</v>
      </c>
    </row>
    <row r="56" spans="1:9" ht="27">
      <c r="C56" s="75"/>
      <c r="D56" s="74" t="s">
        <v>131</v>
      </c>
      <c r="E56" s="27" t="s">
        <v>132</v>
      </c>
    </row>
    <row r="57" spans="1:9" ht="27">
      <c r="C57" s="76"/>
      <c r="D57" s="74" t="s">
        <v>133</v>
      </c>
      <c r="E57" s="27" t="s">
        <v>134</v>
      </c>
    </row>
    <row r="58" spans="1:9" ht="27">
      <c r="C58" s="77"/>
      <c r="D58" s="74" t="s">
        <v>135</v>
      </c>
      <c r="E58" s="27" t="s">
        <v>136</v>
      </c>
    </row>
    <row r="59" spans="1:9" ht="27">
      <c r="C59" s="78"/>
      <c r="D59" s="74" t="s">
        <v>137</v>
      </c>
      <c r="E59" s="31" t="s">
        <v>138</v>
      </c>
    </row>
  </sheetData>
  <mergeCells count="2">
    <mergeCell ref="A1:I1"/>
    <mergeCell ref="E4:H6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6D30-CBC4-4192-822D-B28D3DB4B846}">
  <dimension ref="A1:C12"/>
  <sheetViews>
    <sheetView workbookViewId="0">
      <selection activeCell="B8" sqref="B8"/>
    </sheetView>
  </sheetViews>
  <sheetFormatPr defaultRowHeight="14.45"/>
  <cols>
    <col min="1" max="1" width="86" customWidth="1"/>
    <col min="2" max="2" width="23.5703125" customWidth="1"/>
    <col min="3" max="3" width="28.5703125" customWidth="1"/>
  </cols>
  <sheetData>
    <row r="1" spans="1:3" ht="21.6" thickBot="1">
      <c r="A1" s="115" t="s">
        <v>247</v>
      </c>
      <c r="B1" s="113"/>
      <c r="C1" s="114"/>
    </row>
    <row r="3" spans="1:3" ht="15" thickBot="1"/>
    <row r="4" spans="1:3" ht="34.5" customHeight="1" thickBot="1">
      <c r="A4" s="5"/>
      <c r="B4" s="63" t="s">
        <v>20</v>
      </c>
      <c r="C4" s="5"/>
    </row>
    <row r="5" spans="1:3">
      <c r="A5" s="5" t="s">
        <v>140</v>
      </c>
      <c r="B5" s="64" t="s">
        <v>141</v>
      </c>
      <c r="C5" s="5" t="s">
        <v>142</v>
      </c>
    </row>
    <row r="6" spans="1:3">
      <c r="A6" s="5" t="s">
        <v>143</v>
      </c>
      <c r="B6" s="65">
        <v>0</v>
      </c>
      <c r="C6" s="66">
        <f>Flevoland1b8[[#This Row],[Prijzen]]*500</f>
        <v>0</v>
      </c>
    </row>
    <row r="7" spans="1:3">
      <c r="A7" s="5" t="s">
        <v>144</v>
      </c>
      <c r="B7" s="65">
        <v>0</v>
      </c>
      <c r="C7" s="66">
        <f>Flevoland1b8[[#This Row],[Prijzen]]*150</f>
        <v>0</v>
      </c>
    </row>
    <row r="8" spans="1:3">
      <c r="A8" s="5" t="s">
        <v>145</v>
      </c>
      <c r="B8" s="65">
        <v>0</v>
      </c>
      <c r="C8" s="66">
        <f>Flevoland1b8[[#This Row],[Prijzen]]*70</f>
        <v>0</v>
      </c>
    </row>
    <row r="9" spans="1:3">
      <c r="A9" s="5" t="s">
        <v>146</v>
      </c>
      <c r="B9" s="65">
        <v>0</v>
      </c>
      <c r="C9" s="66">
        <f>Flevoland1b8[[#This Row],[Prijzen]]*20</f>
        <v>0</v>
      </c>
    </row>
    <row r="10" spans="1:3" ht="15">
      <c r="A10" s="5" t="s">
        <v>147</v>
      </c>
      <c r="B10" s="65">
        <v>0</v>
      </c>
      <c r="C10" s="66">
        <f>Flevoland1b8[[#This Row],[Prijzen]]*500</f>
        <v>0</v>
      </c>
    </row>
    <row r="11" spans="1:3">
      <c r="A11" s="5" t="s">
        <v>148</v>
      </c>
      <c r="B11" s="65">
        <v>0</v>
      </c>
      <c r="C11" s="66">
        <f>Flevoland1b8[[#This Row],[Prijzen]]*20</f>
        <v>0</v>
      </c>
    </row>
    <row r="12" spans="1:3">
      <c r="A12" s="13" t="s">
        <v>13</v>
      </c>
      <c r="B12" s="67">
        <f>SUM(C6:C9)+SUM(B11:B11)</f>
        <v>0</v>
      </c>
      <c r="C12" s="13"/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3C14E07784A4992FF26A437B578A7" ma:contentTypeVersion="4" ma:contentTypeDescription="Een nieuw document maken." ma:contentTypeScope="" ma:versionID="190afcd47c6562c81ab33909f1827f23">
  <xsd:schema xmlns:xsd="http://www.w3.org/2001/XMLSchema" xmlns:xs="http://www.w3.org/2001/XMLSchema" xmlns:p="http://schemas.microsoft.com/office/2006/metadata/properties" xmlns:ns2="12b72481-e340-4405-bcd0-6af490d7647e" xmlns:ns3="d012d23f-a927-4a98-b124-42e15699bb94" targetNamespace="http://schemas.microsoft.com/office/2006/metadata/properties" ma:root="true" ma:fieldsID="67662ec6650778daf86ea80c39dba0b9" ns2:_="" ns3:_="">
    <xsd:import namespace="12b72481-e340-4405-bcd0-6af490d7647e"/>
    <xsd:import namespace="d012d23f-a927-4a98-b124-42e15699bb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72481-e340-4405-bcd0-6af490d76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2d23f-a927-4a98-b124-42e15699bb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319938-2FF5-444E-93B5-9479448BFCBF}"/>
</file>

<file path=customXml/itemProps2.xml><?xml version="1.0" encoding="utf-8"?>
<ds:datastoreItem xmlns:ds="http://schemas.openxmlformats.org/officeDocument/2006/customXml" ds:itemID="{0E71A0BD-801E-474B-838D-1D5FB77F64E1}"/>
</file>

<file path=customXml/itemProps3.xml><?xml version="1.0" encoding="utf-8"?>
<ds:datastoreItem xmlns:ds="http://schemas.openxmlformats.org/officeDocument/2006/customXml" ds:itemID="{4C66A823-7CEF-4FF2-B315-9F21237851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Feller</dc:creator>
  <cp:keywords/>
  <dc:description/>
  <cp:lastModifiedBy>Robert Raben</cp:lastModifiedBy>
  <cp:revision/>
  <dcterms:created xsi:type="dcterms:W3CDTF">2023-05-04T12:11:04Z</dcterms:created>
  <dcterms:modified xsi:type="dcterms:W3CDTF">2023-05-17T11:16:54Z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0x010100E183C14E07784A4992FF26A437B578A7</vt:lpwstr>
  </property>
</Properties>
</file>