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finaadvies.sharepoint.com/sites/ProfinaAdviesBV/Shared Documents/General/Klantendossiers 2023-2024/Barbon/Klantendossiers/Leiden/Aanbestedingsdocumenten Brand/Publicatie/"/>
    </mc:Choice>
  </mc:AlternateContent>
  <xr:revisionPtr revIDLastSave="2" documentId="14_{30004E25-3CE0-4F0F-A19C-38AB5F12A731}" xr6:coauthVersionLast="47" xr6:coauthVersionMax="47" xr10:uidLastSave="{8754A58F-C739-41BB-9D09-7089ECDE551C}"/>
  <bookViews>
    <workbookView xWindow="-110" yWindow="-110" windowWidth="19420" windowHeight="10300" xr2:uid="{00000000-000D-0000-FFFF-FFFF00000000}"/>
  </bookViews>
  <sheets>
    <sheet name="specificatie" sheetId="6" r:id="rId1"/>
  </sheets>
  <definedNames>
    <definedName name="_xlnm._FilterDatabase" localSheetId="0" hidden="1">specificatie!$A$1:$N$45</definedName>
    <definedName name="_xlnm.Print_Area" localSheetId="0">specificatie!$B$1:$N$48</definedName>
    <definedName name="_xlnm.Print_Titles" localSheetId="0">specificatie!$1:$3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2" i="6" l="1"/>
  <c r="M15" i="6"/>
  <c r="M16" i="6"/>
  <c r="M17" i="6"/>
  <c r="M18" i="6"/>
  <c r="M19" i="6"/>
  <c r="M20" i="6"/>
  <c r="M27" i="6"/>
  <c r="M28" i="6"/>
  <c r="M31" i="6"/>
  <c r="M32" i="6"/>
  <c r="M33" i="6"/>
  <c r="M34" i="6"/>
  <c r="M35" i="6"/>
  <c r="M36" i="6"/>
  <c r="M39" i="6"/>
  <c r="M42" i="6"/>
  <c r="M43" i="6"/>
  <c r="M44" i="6"/>
  <c r="I39" i="6"/>
  <c r="K39" i="6" s="1"/>
  <c r="H39" i="6"/>
  <c r="J39" i="6" s="1"/>
  <c r="L39" i="6" s="1"/>
  <c r="N39" i="6" s="1"/>
  <c r="K23" i="6"/>
  <c r="M23" i="6" s="1"/>
  <c r="H23" i="6"/>
  <c r="J23" i="6" s="1"/>
  <c r="L23" i="6" s="1"/>
  <c r="N23" i="6" s="1"/>
  <c r="K5" i="6"/>
  <c r="M5" i="6" s="1"/>
  <c r="K7" i="6"/>
  <c r="M7" i="6" s="1"/>
  <c r="K8" i="6"/>
  <c r="M8" i="6" s="1"/>
  <c r="K9" i="6"/>
  <c r="M9" i="6" s="1"/>
  <c r="K10" i="6"/>
  <c r="M10" i="6" s="1"/>
  <c r="K11" i="6"/>
  <c r="M11" i="6" s="1"/>
  <c r="K12" i="6"/>
  <c r="K13" i="6"/>
  <c r="M13" i="6" s="1"/>
  <c r="K14" i="6"/>
  <c r="M14" i="6" s="1"/>
  <c r="K15" i="6"/>
  <c r="K16" i="6"/>
  <c r="K17" i="6"/>
  <c r="K18" i="6"/>
  <c r="K19" i="6"/>
  <c r="K20" i="6"/>
  <c r="K21" i="6"/>
  <c r="M21" i="6" s="1"/>
  <c r="K22" i="6"/>
  <c r="M22" i="6" s="1"/>
  <c r="K24" i="6"/>
  <c r="M24" i="6" s="1"/>
  <c r="K25" i="6"/>
  <c r="M25" i="6" s="1"/>
  <c r="K26" i="6"/>
  <c r="M26" i="6" s="1"/>
  <c r="K27" i="6"/>
  <c r="K28" i="6"/>
  <c r="K29" i="6"/>
  <c r="M29" i="6" s="1"/>
  <c r="K30" i="6"/>
  <c r="M30" i="6" s="1"/>
  <c r="K31" i="6"/>
  <c r="K32" i="6"/>
  <c r="K33" i="6"/>
  <c r="K34" i="6"/>
  <c r="K35" i="6"/>
  <c r="K36" i="6"/>
  <c r="K37" i="6"/>
  <c r="M37" i="6" s="1"/>
  <c r="K38" i="6"/>
  <c r="M38" i="6" s="1"/>
  <c r="K40" i="6"/>
  <c r="M40" i="6" s="1"/>
  <c r="K41" i="6"/>
  <c r="M41" i="6" s="1"/>
  <c r="K42" i="6"/>
  <c r="K43" i="6"/>
  <c r="K44" i="6"/>
  <c r="K45" i="6"/>
  <c r="M45" i="6" s="1"/>
  <c r="J10" i="6"/>
  <c r="L10" i="6" s="1"/>
  <c r="N10" i="6" s="1"/>
  <c r="J38" i="6"/>
  <c r="L38" i="6" s="1"/>
  <c r="N38" i="6" s="1"/>
  <c r="I6" i="6"/>
  <c r="K6" i="6" s="1"/>
  <c r="M6" i="6" s="1"/>
  <c r="H6" i="6"/>
  <c r="J6" i="6" s="1"/>
  <c r="L6" i="6" s="1"/>
  <c r="N6" i="6" l="1"/>
  <c r="H5" i="6"/>
  <c r="J5" i="6" s="1"/>
  <c r="L5" i="6" s="1"/>
  <c r="N5" i="6" s="1"/>
  <c r="H7" i="6"/>
  <c r="J7" i="6" s="1"/>
  <c r="L7" i="6" s="1"/>
  <c r="N7" i="6" s="1"/>
  <c r="H8" i="6"/>
  <c r="J8" i="6" s="1"/>
  <c r="L8" i="6" s="1"/>
  <c r="N8" i="6" s="1"/>
  <c r="H9" i="6"/>
  <c r="J9" i="6" s="1"/>
  <c r="L9" i="6" s="1"/>
  <c r="N9" i="6" s="1"/>
  <c r="H11" i="6"/>
  <c r="J11" i="6" s="1"/>
  <c r="L11" i="6" s="1"/>
  <c r="N11" i="6" s="1"/>
  <c r="H12" i="6"/>
  <c r="J12" i="6" s="1"/>
  <c r="L12" i="6" s="1"/>
  <c r="N12" i="6" s="1"/>
  <c r="H13" i="6"/>
  <c r="J13" i="6" s="1"/>
  <c r="L13" i="6" s="1"/>
  <c r="N13" i="6" s="1"/>
  <c r="H14" i="6"/>
  <c r="J14" i="6" s="1"/>
  <c r="L14" i="6" s="1"/>
  <c r="N14" i="6" s="1"/>
  <c r="H15" i="6"/>
  <c r="J15" i="6" s="1"/>
  <c r="L15" i="6" s="1"/>
  <c r="N15" i="6" s="1"/>
  <c r="H16" i="6"/>
  <c r="J16" i="6" s="1"/>
  <c r="L16" i="6" s="1"/>
  <c r="N16" i="6" s="1"/>
  <c r="H17" i="6"/>
  <c r="J17" i="6" s="1"/>
  <c r="L17" i="6" s="1"/>
  <c r="N17" i="6" s="1"/>
  <c r="H18" i="6"/>
  <c r="J18" i="6" s="1"/>
  <c r="L18" i="6" s="1"/>
  <c r="N18" i="6" s="1"/>
  <c r="H19" i="6"/>
  <c r="J19" i="6" s="1"/>
  <c r="L19" i="6" s="1"/>
  <c r="N19" i="6" s="1"/>
  <c r="H20" i="6"/>
  <c r="J20" i="6" s="1"/>
  <c r="L20" i="6" s="1"/>
  <c r="N20" i="6" s="1"/>
  <c r="H21" i="6"/>
  <c r="J21" i="6" s="1"/>
  <c r="L21" i="6" s="1"/>
  <c r="N21" i="6" s="1"/>
  <c r="H22" i="6"/>
  <c r="J22" i="6" s="1"/>
  <c r="L22" i="6" s="1"/>
  <c r="N22" i="6" s="1"/>
  <c r="H24" i="6"/>
  <c r="J24" i="6" s="1"/>
  <c r="L24" i="6" s="1"/>
  <c r="N24" i="6" s="1"/>
  <c r="H25" i="6"/>
  <c r="J25" i="6" s="1"/>
  <c r="L25" i="6" s="1"/>
  <c r="N25" i="6" s="1"/>
  <c r="H26" i="6"/>
  <c r="J26" i="6" s="1"/>
  <c r="L26" i="6" s="1"/>
  <c r="N26" i="6" s="1"/>
  <c r="H27" i="6"/>
  <c r="J27" i="6" s="1"/>
  <c r="L27" i="6" s="1"/>
  <c r="N27" i="6" s="1"/>
  <c r="H28" i="6"/>
  <c r="J28" i="6" s="1"/>
  <c r="L28" i="6" s="1"/>
  <c r="N28" i="6" s="1"/>
  <c r="H29" i="6"/>
  <c r="J29" i="6" s="1"/>
  <c r="L29" i="6" s="1"/>
  <c r="N29" i="6" s="1"/>
  <c r="H30" i="6"/>
  <c r="J30" i="6" s="1"/>
  <c r="L30" i="6" s="1"/>
  <c r="N30" i="6" s="1"/>
  <c r="H31" i="6"/>
  <c r="J31" i="6" s="1"/>
  <c r="L31" i="6" s="1"/>
  <c r="N31" i="6" s="1"/>
  <c r="H32" i="6"/>
  <c r="J32" i="6" s="1"/>
  <c r="L32" i="6" s="1"/>
  <c r="N32" i="6" s="1"/>
  <c r="H33" i="6"/>
  <c r="J33" i="6" s="1"/>
  <c r="L33" i="6" s="1"/>
  <c r="N33" i="6" s="1"/>
  <c r="H34" i="6"/>
  <c r="J34" i="6" s="1"/>
  <c r="L34" i="6" s="1"/>
  <c r="N34" i="6" s="1"/>
  <c r="H35" i="6"/>
  <c r="J35" i="6" s="1"/>
  <c r="L35" i="6" s="1"/>
  <c r="N35" i="6" s="1"/>
  <c r="H36" i="6"/>
  <c r="J36" i="6" s="1"/>
  <c r="L36" i="6" s="1"/>
  <c r="N36" i="6" s="1"/>
  <c r="H37" i="6"/>
  <c r="J37" i="6" s="1"/>
  <c r="L37" i="6" s="1"/>
  <c r="N37" i="6" s="1"/>
  <c r="H40" i="6"/>
  <c r="J40" i="6" s="1"/>
  <c r="L40" i="6" s="1"/>
  <c r="N40" i="6" s="1"/>
  <c r="H41" i="6"/>
  <c r="J41" i="6" s="1"/>
  <c r="L41" i="6" s="1"/>
  <c r="N41" i="6" s="1"/>
  <c r="H42" i="6"/>
  <c r="J42" i="6" s="1"/>
  <c r="L42" i="6" s="1"/>
  <c r="N42" i="6" s="1"/>
  <c r="H43" i="6"/>
  <c r="J43" i="6" s="1"/>
  <c r="L43" i="6" s="1"/>
  <c r="N43" i="6" s="1"/>
  <c r="H44" i="6"/>
  <c r="J44" i="6" s="1"/>
  <c r="L44" i="6" s="1"/>
  <c r="N44" i="6" s="1"/>
  <c r="H45" i="6"/>
  <c r="J45" i="6" s="1"/>
  <c r="L45" i="6" s="1"/>
  <c r="N45" i="6" s="1"/>
  <c r="H4" i="6"/>
  <c r="J4" i="6" s="1"/>
  <c r="L4" i="6" s="1"/>
  <c r="L47" i="6" l="1"/>
  <c r="J47" i="6"/>
  <c r="G47" i="6"/>
  <c r="I4" i="6" l="1"/>
  <c r="K4" i="6" s="1"/>
  <c r="M4" i="6" s="1"/>
  <c r="M47" i="6" l="1"/>
  <c r="N4" i="6"/>
  <c r="K47" i="6"/>
  <c r="I47" i="6"/>
  <c r="H47" i="6" l="1"/>
  <c r="N4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  <author>Diane Biersteker</author>
  </authors>
  <commentList>
    <comment ref="B1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Petra Cornelisse:</t>
        </r>
        <r>
          <rPr>
            <sz val="9"/>
            <color indexed="81"/>
            <rFont val="Tahoma"/>
            <family val="2"/>
          </rPr>
          <t xml:space="preserve">
uitrusting/kleding, rollend materiaal van de vrijwillige brandweer</t>
        </r>
      </text>
    </comment>
    <comment ref="C20" authorId="1" shapeId="0" xr:uid="{00000000-0006-0000-0100-000002000000}">
      <text>
        <r>
          <rPr>
            <b/>
            <sz val="8"/>
            <color indexed="81"/>
            <rFont val="Tahoma"/>
            <family val="2"/>
          </rPr>
          <t>Diane Biersteker:</t>
        </r>
        <r>
          <rPr>
            <sz val="8"/>
            <color indexed="81"/>
            <rFont val="Tahoma"/>
            <family val="2"/>
          </rPr>
          <t xml:space="preserve">
Op de polis staat nummer 30 ipv 34
</t>
        </r>
      </text>
    </comment>
    <comment ref="B29" authorId="0" shapeId="0" xr:uid="{00000000-0006-0000-0100-000003000000}">
      <text>
        <r>
          <rPr>
            <sz val="9"/>
            <color indexed="81"/>
            <rFont val="Tahoma"/>
            <family val="2"/>
          </rPr>
          <t>18: Daltonschool en 18A: kinderopvang</t>
        </r>
      </text>
    </comment>
    <comment ref="B33" authorId="0" shapeId="0" xr:uid="{00000000-0006-0000-0100-000004000000}">
      <text>
        <r>
          <rPr>
            <sz val="9"/>
            <color indexed="81"/>
            <rFont val="Tahoma"/>
            <family val="2"/>
          </rPr>
          <t>261C: Montessorischool 261D: kinderopvang en 261E: gymnastiek lokaal</t>
        </r>
      </text>
    </comment>
    <comment ref="C33" authorId="0" shapeId="0" xr:uid="{F1D2D929-F4E0-4DA2-9373-5294AD9C7ADE}">
      <text>
        <r>
          <rPr>
            <sz val="9"/>
            <color indexed="81"/>
            <rFont val="Tahoma"/>
            <family val="2"/>
          </rPr>
          <t>wijziging huisnummer van 2 naar 8</t>
        </r>
      </text>
    </comment>
    <comment ref="B34" authorId="0" shapeId="0" xr:uid="{00000000-0006-0000-0100-000005000000}">
      <text>
        <r>
          <rPr>
            <sz val="9"/>
            <color indexed="81"/>
            <rFont val="Tahoma"/>
            <family val="2"/>
          </rPr>
          <t>261C: Montessorischool 261D: kinderopvang en 261E: gymnastiek lokaal</t>
        </r>
      </text>
    </comment>
    <comment ref="C34" authorId="0" shapeId="0" xr:uid="{196AD56D-4B71-4D96-B701-5EE75DB6CA02}">
      <text>
        <r>
          <rPr>
            <sz val="9"/>
            <color indexed="81"/>
            <rFont val="Tahoma"/>
            <family val="2"/>
          </rPr>
          <t>wijziging huisnummer van 2 naar 8</t>
        </r>
      </text>
    </comment>
    <comment ref="C35" authorId="0" shapeId="0" xr:uid="{F3EF197E-0992-462A-BA60-C5D017AB9E27}">
      <text>
        <r>
          <rPr>
            <sz val="9"/>
            <color indexed="81"/>
            <rFont val="Tahoma"/>
            <family val="2"/>
          </rPr>
          <t>wijziging huisnummer van 2 naar 8</t>
        </r>
      </text>
    </comment>
    <comment ref="C36" authorId="0" shapeId="0" xr:uid="{C0A37101-416D-4B98-80D2-487C5C433C76}">
      <text>
        <r>
          <rPr>
            <sz val="9"/>
            <color indexed="81"/>
            <rFont val="Tahoma"/>
            <family val="2"/>
          </rPr>
          <t>wijziging huisnummer van 2 naar 8</t>
        </r>
      </text>
    </comment>
    <comment ref="B37" authorId="0" shapeId="0" xr:uid="{00000000-0006-0000-0100-000006000000}">
      <text>
        <r>
          <rPr>
            <sz val="9"/>
            <color indexed="81"/>
            <rFont val="Tahoma"/>
            <family val="2"/>
          </rPr>
          <t>261C: Montessorischool 261D: kinderopvang en 261E: gymnastiek lokaal</t>
        </r>
      </text>
    </comment>
    <comment ref="C37" authorId="0" shapeId="0" xr:uid="{2D1C700F-7674-443F-B16F-40280AE62FB5}">
      <text>
        <r>
          <rPr>
            <sz val="9"/>
            <color indexed="81"/>
            <rFont val="Tahoma"/>
            <family val="2"/>
          </rPr>
          <t>wijziging huisnummer van 2 naar 8</t>
        </r>
      </text>
    </comment>
  </commentList>
</comments>
</file>

<file path=xl/sharedStrings.xml><?xml version="1.0" encoding="utf-8"?>
<sst xmlns="http://schemas.openxmlformats.org/spreadsheetml/2006/main" count="438" uniqueCount="142">
  <si>
    <t>Eigendom type</t>
  </si>
  <si>
    <t>Inventaris</t>
  </si>
  <si>
    <t>Gebouw</t>
  </si>
  <si>
    <t>Kantine van een sportvereniging</t>
  </si>
  <si>
    <t>Stadhuis</t>
  </si>
  <si>
    <t>Frans Halslaan 289</t>
  </si>
  <si>
    <t>van Houdringelaan 15A</t>
  </si>
  <si>
    <t>Jan Wolkerslaan 16/18/18A</t>
  </si>
  <si>
    <t>van Houdringelaan 2A</t>
  </si>
  <si>
    <t>Rhijngeesterstraatweg 13</t>
  </si>
  <si>
    <t>De Voscuyl 36</t>
  </si>
  <si>
    <t>Lange Voort 261 CDE</t>
  </si>
  <si>
    <t>Oegstgeest</t>
  </si>
  <si>
    <t>Leo Kannerschool, Locatie Hazenboslaan</t>
  </si>
  <si>
    <t>Joris de Witteschool/Basisschool de Springplank</t>
  </si>
  <si>
    <t>Zwembad Poelmeer</t>
  </si>
  <si>
    <t>Lange Voort 273</t>
  </si>
  <si>
    <t>School de Lichtwijzer</t>
  </si>
  <si>
    <t>Floralaan 52</t>
  </si>
  <si>
    <t>Wipwatermolen/Oudenhofmolen</t>
  </si>
  <si>
    <t>Adres</t>
  </si>
  <si>
    <t>Totaal</t>
  </si>
  <si>
    <t>Verzekerde som</t>
  </si>
  <si>
    <t>Gebouwen</t>
  </si>
  <si>
    <t>Postcode</t>
  </si>
  <si>
    <t>2343 EG</t>
  </si>
  <si>
    <t>2341 BN</t>
  </si>
  <si>
    <t>2343 BK</t>
  </si>
  <si>
    <t>2343 CE</t>
  </si>
  <si>
    <t>2341 BK</t>
  </si>
  <si>
    <t>2342 AN</t>
  </si>
  <si>
    <t>2341 BJ</t>
  </si>
  <si>
    <t>2342 BT</t>
  </si>
  <si>
    <t>2342 AC</t>
  </si>
  <si>
    <t>Gebouw verhuurd aan St. Rivierduinen in gebruik door centrum voor autisme</t>
  </si>
  <si>
    <t>Plaats</t>
  </si>
  <si>
    <t>Omschrijving</t>
  </si>
  <si>
    <t>Hofdijckschool</t>
  </si>
  <si>
    <t>Hazenboslaan 1</t>
  </si>
  <si>
    <t>Jenaplanschool</t>
  </si>
  <si>
    <t>Leo Kannerschool/Noodlokalen, Toekomstig</t>
  </si>
  <si>
    <t>Gymlokaal Leo Kannerschool, Locatie Hazenboslaan</t>
  </si>
  <si>
    <t>Hazenboslaan 101</t>
  </si>
  <si>
    <t>Gymlokaal Leo Kannerschool, Locatie Hazenboslaan (Mozaiekzaal)</t>
  </si>
  <si>
    <t>Leo Kannerschool, Locatie Endegeest</t>
  </si>
  <si>
    <t>Endegeesterstraatweg 26</t>
  </si>
  <si>
    <t>Toiletgebouw</t>
  </si>
  <si>
    <t>Ommevoort 3</t>
  </si>
  <si>
    <t>Sportaccomodatie de Voscuyl</t>
  </si>
  <si>
    <t>van Houdringelaan 11</t>
  </si>
  <si>
    <t>Gevers-Deutz-Terweeschool</t>
  </si>
  <si>
    <t>Apollolaan 1</t>
  </si>
  <si>
    <t>Wijttenbachweg 23</t>
  </si>
  <si>
    <t>Jenaplanschool 'De Kring'</t>
  </si>
  <si>
    <t>Rhijngeesterstraatweg 49-51</t>
  </si>
  <si>
    <t>Haarlemmerstraatweg 30</t>
  </si>
  <si>
    <t>Gymnastieklokaal</t>
  </si>
  <si>
    <t>Woonhuis</t>
  </si>
  <si>
    <t>Haarlemmerstraatweg 34</t>
  </si>
  <si>
    <t>Brandweerkazerne</t>
  </si>
  <si>
    <t>Dorpsstraat 64</t>
  </si>
  <si>
    <t>OB 'De Vogels'</t>
  </si>
  <si>
    <t>J.P. Thijsselaan 69</t>
  </si>
  <si>
    <t>2341 BA</t>
  </si>
  <si>
    <t>2341 CV</t>
  </si>
  <si>
    <t>2343 BB</t>
  </si>
  <si>
    <t>2342 AK</t>
  </si>
  <si>
    <t>2343 LB</t>
  </si>
  <si>
    <t>2341 SE</t>
  </si>
  <si>
    <t>2343 SZ</t>
  </si>
  <si>
    <t>2341 PM</t>
  </si>
  <si>
    <t>2341 VV</t>
  </si>
  <si>
    <t>2343 SR</t>
  </si>
  <si>
    <t>2341 BR</t>
  </si>
  <si>
    <t>2341 VX</t>
  </si>
  <si>
    <t>Terweeweg 106</t>
  </si>
  <si>
    <t>Frans Halslaan 289A</t>
  </si>
  <si>
    <t>Magazijn/Opslagplaats van de Gemeentelijke Plantsoenendienst</t>
  </si>
  <si>
    <t>Hazenboslaan 101 en Frans Halslaan 293</t>
  </si>
  <si>
    <t>Jan Wolkerslaan 20</t>
  </si>
  <si>
    <t>Rhijngeesterstraatweg 13B</t>
  </si>
  <si>
    <t>Rembrandt van Rijnlaan 26</t>
  </si>
  <si>
    <t>Bredeschool Nieuw-Rhijngeest Het Dok</t>
  </si>
  <si>
    <t>Basischool Het Dok</t>
  </si>
  <si>
    <t>Gymnastieklokaal Het Dok</t>
  </si>
  <si>
    <t>Multifunctionele ruimte bij Het Dok</t>
  </si>
  <si>
    <t>Teylingen College, Locatie Duinzigt (noodlokaal)</t>
  </si>
  <si>
    <t>Taxatie</t>
  </si>
  <si>
    <t>rapportnr.</t>
  </si>
  <si>
    <t>Joris de Witteschool</t>
  </si>
  <si>
    <t>18: Daltonschool en 18A: kinderopvang</t>
  </si>
  <si>
    <t>Basisschool de Springplank</t>
  </si>
  <si>
    <t>Gebouw/inventaris</t>
  </si>
  <si>
    <t>Rijnlands Lyceum, Bibliotheek, toneel, aula</t>
  </si>
  <si>
    <t>Openbare Montessori Basisschool
(261C: Montessorischool 261D: kinderopvang en 261E: gymnastiek lokaal)</t>
  </si>
  <si>
    <t>Teylingen College (inclusief zonnepanelen)</t>
  </si>
  <si>
    <t xml:space="preserve">Gemeentewerf </t>
  </si>
  <si>
    <t>Basischool Het Dok, inventaris in noodlokalen</t>
  </si>
  <si>
    <t>per 31-12-2020</t>
  </si>
  <si>
    <t>indexcijfer 150,8</t>
  </si>
  <si>
    <t>Rijnlands Lyceum, School, Sporthal, studeerruimte 
(zonnepanelen op het sportgebouw)</t>
  </si>
  <si>
    <t>noodlokalen Gevers-Deutz-Terweeschool</t>
  </si>
  <si>
    <t>Sporthal De Voscuyl (incl. AED)</t>
  </si>
  <si>
    <t>per 31-12-2021</t>
  </si>
  <si>
    <t>indexcijfer 158,3</t>
  </si>
  <si>
    <t xml:space="preserve">Zonnepanelen </t>
  </si>
  <si>
    <t>Scope keuring / NEN</t>
  </si>
  <si>
    <t>BMI aanwezig</t>
  </si>
  <si>
    <t xml:space="preserve">Scope </t>
  </si>
  <si>
    <t>Asbest aanwezig</t>
  </si>
  <si>
    <t>Leegstand</t>
  </si>
  <si>
    <t>aanwezig Ja/Nee</t>
  </si>
  <si>
    <t>zonnepanelen</t>
  </si>
  <si>
    <t>Ja/Nee</t>
  </si>
  <si>
    <t>Electrische installatie</t>
  </si>
  <si>
    <t>Ja</t>
  </si>
  <si>
    <t>Uitgevoerd op 14-10-2021</t>
  </si>
  <si>
    <t>Ja, scope 8</t>
  </si>
  <si>
    <t>Nee</t>
  </si>
  <si>
    <t>Niet van toepassing</t>
  </si>
  <si>
    <t>Nee, wel rookmelders</t>
  </si>
  <si>
    <t>Onbekend</t>
  </si>
  <si>
    <t>Nee, wordt nog uitgevoerd</t>
  </si>
  <si>
    <t>Wordt uitgevoerd op 26-10-2021</t>
  </si>
  <si>
    <t>Ja, scope 8 (nieuwe dient dit jaar uitgevoerd te worden)</t>
  </si>
  <si>
    <t>Ja, scope 8 (gymzaal, overig onbekend)</t>
  </si>
  <si>
    <t>Rustenburgertuin 10</t>
  </si>
  <si>
    <t>2342 CX</t>
  </si>
  <si>
    <t>nieuw zie mail 080322</t>
  </si>
  <si>
    <t>VvE Gebouw Het Dok II</t>
  </si>
  <si>
    <t>Voormalig schoolgebouw met aantal bijgebouwen in beheer bij Ad Hoc leegstandbeheer</t>
  </si>
  <si>
    <t>2342 AJ</t>
  </si>
  <si>
    <t>per 31-12-2022</t>
  </si>
  <si>
    <t>indexcijfer 115,1</t>
  </si>
  <si>
    <t>indexcijfer 119,7</t>
  </si>
  <si>
    <t>Endegeesterstraatweg 1, 1A, 2 en 3</t>
  </si>
  <si>
    <t>verhoging vs nav mail 040723</t>
  </si>
  <si>
    <t>verhoging vs inventaris nav mail 040723</t>
  </si>
  <si>
    <t>per 31-12-2023</t>
  </si>
  <si>
    <t>indexcijfer 125,2</t>
  </si>
  <si>
    <t>indexcijfer 123,3</t>
  </si>
  <si>
    <t>Rustenburgerpad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</si>
</sst>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(&quot;€&quot;\ * #,##0.00_);_(&quot;€&quot;\ * \(#,##0.00\);_(&quot;€&quot;\ * &quot;-&quot;??_);_(@_)"/>
  </numFmts>
  <fonts count="18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i/>
      <sz val="10"/>
      <color indexed="8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0" fillId="0" borderId="0" applyFont="0" applyFill="0" applyBorder="0" applyAlignment="0" applyProtection="0"/>
    <xf numFmtId="0" fontId="11" fillId="0" borderId="0"/>
    <xf numFmtId="44" fontId="3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3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44" fontId="2" fillId="2" borderId="0" xfId="3" applyFont="1" applyFill="1" applyAlignment="1">
      <alignment horizontal="left" vertical="top"/>
    </xf>
    <xf numFmtId="44" fontId="2" fillId="0" borderId="0" xfId="3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44" fontId="3" fillId="2" borderId="0" xfId="3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44" fontId="7" fillId="2" borderId="0" xfId="3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44" fontId="8" fillId="0" borderId="1" xfId="3" applyFont="1" applyFill="1" applyBorder="1" applyAlignment="1">
      <alignment horizontal="left" vertical="top"/>
    </xf>
    <xf numFmtId="44" fontId="8" fillId="0" borderId="0" xfId="3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44" fontId="3" fillId="0" borderId="0" xfId="3" applyFont="1" applyAlignment="1">
      <alignment horizontal="left" vertical="top"/>
    </xf>
    <xf numFmtId="44" fontId="3" fillId="0" borderId="0" xfId="3" applyFont="1" applyFill="1" applyBorder="1" applyAlignment="1">
      <alignment horizontal="left" vertical="top"/>
    </xf>
    <xf numFmtId="44" fontId="3" fillId="0" borderId="0" xfId="3" applyFont="1" applyBorder="1" applyAlignment="1">
      <alignment horizontal="left" vertical="top"/>
    </xf>
    <xf numFmtId="2" fontId="16" fillId="2" borderId="0" xfId="8" applyNumberFormat="1" applyFont="1" applyFill="1" applyAlignment="1">
      <alignment horizontal="center" vertical="top" wrapText="1"/>
    </xf>
    <xf numFmtId="0" fontId="17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44" fontId="8" fillId="4" borderId="0" xfId="3" applyFont="1" applyFill="1" applyBorder="1" applyAlignment="1">
      <alignment horizontal="left"/>
    </xf>
    <xf numFmtId="0" fontId="3" fillId="0" borderId="1" xfId="0" applyFont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/>
    <xf numFmtId="0" fontId="3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4" applyBorder="1" applyAlignment="1">
      <alignment vertical="top"/>
    </xf>
    <xf numFmtId="44" fontId="1" fillId="0" borderId="1" xfId="7" applyFont="1" applyFill="1" applyBorder="1" applyAlignment="1">
      <alignment vertical="top"/>
    </xf>
    <xf numFmtId="44" fontId="1" fillId="0" borderId="1" xfId="3" applyFont="1" applyFill="1" applyBorder="1" applyAlignment="1">
      <alignment vertical="top"/>
    </xf>
    <xf numFmtId="44" fontId="1" fillId="0" borderId="0" xfId="3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9" fillId="0" borderId="0" xfId="0" applyFont="1" applyAlignment="1">
      <alignment vertical="top"/>
    </xf>
    <xf numFmtId="44" fontId="14" fillId="0" borderId="0" xfId="3" applyFont="1" applyFill="1" applyBorder="1" applyAlignment="1">
      <alignment vertical="top"/>
    </xf>
    <xf numFmtId="0" fontId="15" fillId="0" borderId="0" xfId="0" applyFont="1" applyAlignment="1">
      <alignment vertical="top"/>
    </xf>
    <xf numFmtId="44" fontId="1" fillId="0" borderId="1" xfId="3" applyFont="1" applyBorder="1" applyAlignment="1">
      <alignment vertical="top"/>
    </xf>
    <xf numFmtId="0" fontId="14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1" xfId="0" applyFont="1" applyBorder="1" applyAlignment="1">
      <alignment vertical="top"/>
    </xf>
    <xf numFmtId="44" fontId="8" fillId="0" borderId="1" xfId="3" applyFont="1" applyFill="1" applyBorder="1" applyAlignment="1">
      <alignment vertical="top"/>
    </xf>
    <xf numFmtId="44" fontId="8" fillId="0" borderId="0" xfId="3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44" fontId="1" fillId="0" borderId="1" xfId="3" applyFont="1" applyBorder="1" applyAlignment="1">
      <alignment horizontal="left" vertical="top"/>
    </xf>
    <xf numFmtId="44" fontId="1" fillId="0" borderId="0" xfId="3" applyFont="1" applyFill="1" applyBorder="1" applyAlignment="1">
      <alignment horizontal="left" vertical="top"/>
    </xf>
    <xf numFmtId="0" fontId="1" fillId="0" borderId="0" xfId="0" applyFont="1"/>
  </cellXfs>
  <cellStyles count="9">
    <cellStyle name="Euro" xfId="1" xr:uid="{00000000-0005-0000-0000-000000000000}"/>
    <cellStyle name="Euro 2" xfId="5" xr:uid="{00000000-0005-0000-0000-000001000000}"/>
    <cellStyle name="Euro 3" xfId="6" xr:uid="{00000000-0005-0000-0000-000002000000}"/>
    <cellStyle name="Standaard" xfId="0" builtinId="0"/>
    <cellStyle name="Standaard 2" xfId="4" xr:uid="{00000000-0005-0000-0000-000004000000}"/>
    <cellStyle name="Standaard 25" xfId="2" xr:uid="{00000000-0005-0000-0000-000005000000}"/>
    <cellStyle name="Standaard 3" xfId="8" xr:uid="{0FC9B64A-1191-4FFC-A3E6-AD8CFAB7D6DA}"/>
    <cellStyle name="Valuta" xfId="3" builtinId="4"/>
    <cellStyle name="Valuta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9"/>
  <sheetViews>
    <sheetView tabSelected="1" zoomScaleNormal="100" workbookViewId="0">
      <selection activeCell="X1" sqref="X1:AA1048576"/>
    </sheetView>
  </sheetViews>
  <sheetFormatPr defaultColWidth="9.1796875" defaultRowHeight="12.5" x14ac:dyDescent="0.25"/>
  <cols>
    <col min="1" max="1" width="14.7265625" style="1" bestFit="1" customWidth="1"/>
    <col min="2" max="2" width="63.54296875" style="17" customWidth="1"/>
    <col min="3" max="3" width="36.26953125" style="17" bestFit="1" customWidth="1"/>
    <col min="4" max="4" width="9.26953125" style="17" bestFit="1" customWidth="1"/>
    <col min="5" max="5" width="11.7265625" style="17" bestFit="1" customWidth="1"/>
    <col min="6" max="6" width="10" style="1" bestFit="1" customWidth="1"/>
    <col min="7" max="11" width="17.81640625" style="18" hidden="1" customWidth="1"/>
    <col min="12" max="14" width="17.81640625" style="18" customWidth="1"/>
    <col min="15" max="15" width="5.7265625" style="19" customWidth="1"/>
    <col min="16" max="16" width="18.26953125" style="29" customWidth="1"/>
    <col min="17" max="17" width="27.7265625" style="29" bestFit="1" customWidth="1"/>
    <col min="18" max="18" width="18.453125" style="29" bestFit="1" customWidth="1"/>
    <col min="19" max="19" width="47.453125" style="29" bestFit="1" customWidth="1"/>
    <col min="20" max="21" width="16.453125" style="29" bestFit="1" customWidth="1"/>
    <col min="22" max="16384" width="9.1796875" style="1"/>
  </cols>
  <sheetData>
    <row r="1" spans="1:21" ht="13" x14ac:dyDescent="0.25">
      <c r="A1" s="2" t="s">
        <v>0</v>
      </c>
      <c r="B1" s="3" t="s">
        <v>36</v>
      </c>
      <c r="C1" s="3" t="s">
        <v>20</v>
      </c>
      <c r="D1" s="3" t="s">
        <v>24</v>
      </c>
      <c r="E1" s="3" t="s">
        <v>35</v>
      </c>
      <c r="F1" s="2" t="s">
        <v>87</v>
      </c>
      <c r="G1" s="4" t="s">
        <v>23</v>
      </c>
      <c r="H1" s="4" t="s">
        <v>23</v>
      </c>
      <c r="I1" s="4" t="s">
        <v>1</v>
      </c>
      <c r="J1" s="4" t="s">
        <v>23</v>
      </c>
      <c r="K1" s="4" t="s">
        <v>1</v>
      </c>
      <c r="L1" s="4" t="s">
        <v>23</v>
      </c>
      <c r="M1" s="4" t="s">
        <v>1</v>
      </c>
      <c r="N1" s="4" t="s">
        <v>21</v>
      </c>
      <c r="O1" s="5"/>
      <c r="P1" s="21" t="s">
        <v>105</v>
      </c>
      <c r="Q1" s="21" t="s">
        <v>106</v>
      </c>
      <c r="R1" s="21" t="s">
        <v>107</v>
      </c>
      <c r="S1" s="21" t="s">
        <v>108</v>
      </c>
      <c r="T1" s="21" t="s">
        <v>109</v>
      </c>
      <c r="U1" s="21" t="s">
        <v>110</v>
      </c>
    </row>
    <row r="2" spans="1:21" s="9" customFormat="1" ht="13" x14ac:dyDescent="0.3">
      <c r="A2" s="6"/>
      <c r="B2" s="7"/>
      <c r="C2" s="7"/>
      <c r="D2" s="7"/>
      <c r="E2" s="7"/>
      <c r="F2" s="2" t="s">
        <v>88</v>
      </c>
      <c r="G2" s="4" t="s">
        <v>98</v>
      </c>
      <c r="H2" s="4" t="s">
        <v>103</v>
      </c>
      <c r="I2" s="8"/>
      <c r="J2" s="4" t="s">
        <v>132</v>
      </c>
      <c r="K2" s="4" t="s">
        <v>132</v>
      </c>
      <c r="L2" s="4" t="s">
        <v>138</v>
      </c>
      <c r="M2" s="4" t="s">
        <v>138</v>
      </c>
      <c r="N2" s="4" t="s">
        <v>22</v>
      </c>
      <c r="O2" s="5"/>
      <c r="P2" s="21" t="s">
        <v>111</v>
      </c>
      <c r="Q2" s="21" t="s">
        <v>112</v>
      </c>
      <c r="R2" s="22" t="s">
        <v>113</v>
      </c>
      <c r="S2" s="22" t="s">
        <v>114</v>
      </c>
      <c r="T2" s="23"/>
      <c r="U2" s="23"/>
    </row>
    <row r="3" spans="1:21" s="9" customFormat="1" ht="13" x14ac:dyDescent="0.3">
      <c r="A3" s="10"/>
      <c r="B3" s="7"/>
      <c r="C3" s="7"/>
      <c r="D3" s="7"/>
      <c r="E3" s="7"/>
      <c r="F3" s="10"/>
      <c r="G3" s="4" t="s">
        <v>99</v>
      </c>
      <c r="H3" s="4" t="s">
        <v>104</v>
      </c>
      <c r="I3" s="11"/>
      <c r="J3" s="4" t="s">
        <v>134</v>
      </c>
      <c r="K3" s="4" t="s">
        <v>133</v>
      </c>
      <c r="L3" s="4" t="s">
        <v>139</v>
      </c>
      <c r="M3" s="4" t="s">
        <v>140</v>
      </c>
      <c r="N3" s="4"/>
      <c r="O3" s="5"/>
      <c r="P3" s="24"/>
      <c r="Q3" s="24"/>
      <c r="R3" s="24"/>
      <c r="S3" s="24"/>
      <c r="T3" s="24"/>
      <c r="U3" s="24"/>
    </row>
    <row r="4" spans="1:21" s="36" customFormat="1" x14ac:dyDescent="0.25">
      <c r="A4" s="30" t="s">
        <v>92</v>
      </c>
      <c r="B4" s="31" t="s">
        <v>93</v>
      </c>
      <c r="C4" s="31" t="s">
        <v>51</v>
      </c>
      <c r="D4" s="31" t="s">
        <v>63</v>
      </c>
      <c r="E4" s="31" t="s">
        <v>12</v>
      </c>
      <c r="F4" s="32"/>
      <c r="G4" s="33">
        <v>2640535</v>
      </c>
      <c r="H4" s="33">
        <f>ROUND(G4/150.8*158.3,0)</f>
        <v>2771861</v>
      </c>
      <c r="I4" s="33">
        <f>4330000+30000</f>
        <v>4360000</v>
      </c>
      <c r="J4" s="33">
        <f>ROUND(H4/158.3*175.4,0)</f>
        <v>3071285</v>
      </c>
      <c r="K4" s="33">
        <f>ROUND(I4/126.6*140.8,0)</f>
        <v>4849036</v>
      </c>
      <c r="L4" s="33">
        <f>ROUND(J4/119.7*125.2,0)</f>
        <v>3212405</v>
      </c>
      <c r="M4" s="33">
        <f>ROUND(K4/115.1*123.3,0)</f>
        <v>5194493</v>
      </c>
      <c r="N4" s="34">
        <f>L4+M4</f>
        <v>8406898</v>
      </c>
      <c r="O4" s="35"/>
      <c r="P4" s="26"/>
      <c r="Q4" s="26"/>
      <c r="R4" s="26"/>
      <c r="S4" s="26"/>
      <c r="T4" s="26"/>
      <c r="U4" s="26"/>
    </row>
    <row r="5" spans="1:21" s="36" customFormat="1" ht="25" x14ac:dyDescent="0.25">
      <c r="A5" s="30" t="s">
        <v>2</v>
      </c>
      <c r="B5" s="37" t="s">
        <v>100</v>
      </c>
      <c r="C5" s="31" t="s">
        <v>51</v>
      </c>
      <c r="D5" s="31" t="s">
        <v>63</v>
      </c>
      <c r="E5" s="31" t="s">
        <v>12</v>
      </c>
      <c r="F5" s="32"/>
      <c r="G5" s="33">
        <v>26769774</v>
      </c>
      <c r="H5" s="33">
        <f t="shared" ref="H5:H45" si="0">ROUND(G5/150.8*158.3,0)</f>
        <v>28101162</v>
      </c>
      <c r="I5" s="31"/>
      <c r="J5" s="33">
        <f t="shared" ref="J5:J45" si="1">ROUND(H5/158.3*175.4,0)</f>
        <v>31136727</v>
      </c>
      <c r="K5" s="33">
        <f t="shared" ref="K5:K45" si="2">ROUND(I5/126.6*140.8,0)</f>
        <v>0</v>
      </c>
      <c r="L5" s="33">
        <f t="shared" ref="L5:L45" si="3">ROUND(J5/119.7*125.2,0)</f>
        <v>32567404</v>
      </c>
      <c r="M5" s="33">
        <f t="shared" ref="M5:M45" si="4">ROUND(K5/115.1*123.3,0)</f>
        <v>0</v>
      </c>
      <c r="N5" s="34">
        <f t="shared" ref="N5:N45" si="5">L5+M5</f>
        <v>32567404</v>
      </c>
      <c r="O5" s="35"/>
      <c r="P5" s="25" t="s">
        <v>115</v>
      </c>
      <c r="Q5" s="26"/>
      <c r="R5" s="26"/>
      <c r="S5" s="26"/>
      <c r="T5" s="26"/>
      <c r="U5" s="26"/>
    </row>
    <row r="6" spans="1:21" s="36" customFormat="1" x14ac:dyDescent="0.25">
      <c r="A6" s="30" t="s">
        <v>92</v>
      </c>
      <c r="B6" s="32" t="s">
        <v>102</v>
      </c>
      <c r="C6" s="31" t="s">
        <v>10</v>
      </c>
      <c r="D6" s="31" t="s">
        <v>31</v>
      </c>
      <c r="E6" s="31" t="s">
        <v>12</v>
      </c>
      <c r="F6" s="32"/>
      <c r="G6" s="33">
        <v>3853498</v>
      </c>
      <c r="H6" s="33">
        <f t="shared" si="0"/>
        <v>4045151</v>
      </c>
      <c r="I6" s="33">
        <f>545000+2506</f>
        <v>547506</v>
      </c>
      <c r="J6" s="33">
        <f t="shared" si="1"/>
        <v>4482119</v>
      </c>
      <c r="K6" s="33">
        <f t="shared" si="2"/>
        <v>608917</v>
      </c>
      <c r="L6" s="33">
        <f t="shared" si="3"/>
        <v>4688064</v>
      </c>
      <c r="M6" s="33">
        <f t="shared" si="4"/>
        <v>652298</v>
      </c>
      <c r="N6" s="34">
        <f t="shared" si="5"/>
        <v>5340362</v>
      </c>
      <c r="O6" s="35"/>
      <c r="P6" s="25" t="s">
        <v>115</v>
      </c>
      <c r="Q6" s="25" t="s">
        <v>116</v>
      </c>
      <c r="R6" s="25" t="s">
        <v>115</v>
      </c>
      <c r="S6" s="25" t="s">
        <v>117</v>
      </c>
      <c r="T6" s="25" t="s">
        <v>118</v>
      </c>
      <c r="U6" s="25" t="s">
        <v>118</v>
      </c>
    </row>
    <row r="7" spans="1:21" s="36" customFormat="1" x14ac:dyDescent="0.25">
      <c r="A7" s="30" t="s">
        <v>92</v>
      </c>
      <c r="B7" s="31" t="s">
        <v>59</v>
      </c>
      <c r="C7" s="31" t="s">
        <v>60</v>
      </c>
      <c r="D7" s="31" t="s">
        <v>65</v>
      </c>
      <c r="E7" s="31" t="s">
        <v>12</v>
      </c>
      <c r="F7" s="32"/>
      <c r="G7" s="33">
        <v>771564</v>
      </c>
      <c r="H7" s="33">
        <f t="shared" si="0"/>
        <v>809938</v>
      </c>
      <c r="I7" s="33">
        <v>90000</v>
      </c>
      <c r="J7" s="33">
        <f t="shared" si="1"/>
        <v>897430</v>
      </c>
      <c r="K7" s="33">
        <f t="shared" si="2"/>
        <v>100095</v>
      </c>
      <c r="L7" s="33">
        <f t="shared" si="3"/>
        <v>938665</v>
      </c>
      <c r="M7" s="33">
        <f t="shared" si="4"/>
        <v>107226</v>
      </c>
      <c r="N7" s="34">
        <f t="shared" si="5"/>
        <v>1045891</v>
      </c>
      <c r="O7" s="35"/>
      <c r="P7" s="25" t="s">
        <v>118</v>
      </c>
      <c r="Q7" s="25" t="s">
        <v>119</v>
      </c>
      <c r="R7" s="25" t="s">
        <v>120</v>
      </c>
      <c r="S7" s="25" t="s">
        <v>117</v>
      </c>
      <c r="T7" s="25" t="s">
        <v>121</v>
      </c>
      <c r="U7" s="25" t="s">
        <v>118</v>
      </c>
    </row>
    <row r="8" spans="1:21" s="38" customFormat="1" x14ac:dyDescent="0.25">
      <c r="A8" s="30" t="s">
        <v>92</v>
      </c>
      <c r="B8" s="31" t="s">
        <v>44</v>
      </c>
      <c r="C8" s="31" t="s">
        <v>45</v>
      </c>
      <c r="D8" s="31" t="s">
        <v>66</v>
      </c>
      <c r="E8" s="31" t="s">
        <v>12</v>
      </c>
      <c r="F8" s="32"/>
      <c r="G8" s="33">
        <v>4391015</v>
      </c>
      <c r="H8" s="33">
        <f t="shared" si="0"/>
        <v>4609401</v>
      </c>
      <c r="I8" s="33">
        <v>835000</v>
      </c>
      <c r="J8" s="33">
        <f t="shared" si="1"/>
        <v>5107321</v>
      </c>
      <c r="K8" s="33">
        <f t="shared" si="2"/>
        <v>928657</v>
      </c>
      <c r="L8" s="33">
        <f t="shared" si="3"/>
        <v>5341993</v>
      </c>
      <c r="M8" s="33">
        <f t="shared" si="4"/>
        <v>994817</v>
      </c>
      <c r="N8" s="34">
        <f t="shared" si="5"/>
        <v>6336810</v>
      </c>
      <c r="O8" s="35"/>
      <c r="P8" s="26"/>
      <c r="Q8" s="26"/>
      <c r="R8" s="26"/>
      <c r="S8" s="26"/>
      <c r="T8" s="26"/>
      <c r="U8" s="26"/>
    </row>
    <row r="9" spans="1:21" s="36" customFormat="1" x14ac:dyDescent="0.25">
      <c r="A9" s="30" t="s">
        <v>2</v>
      </c>
      <c r="B9" s="31" t="s">
        <v>44</v>
      </c>
      <c r="C9" s="31" t="s">
        <v>45</v>
      </c>
      <c r="D9" s="31" t="s">
        <v>66</v>
      </c>
      <c r="E9" s="31" t="s">
        <v>12</v>
      </c>
      <c r="F9" s="32"/>
      <c r="G9" s="33">
        <v>896095</v>
      </c>
      <c r="H9" s="33">
        <f t="shared" si="0"/>
        <v>940662</v>
      </c>
      <c r="I9" s="33"/>
      <c r="J9" s="33">
        <f t="shared" si="1"/>
        <v>1042275</v>
      </c>
      <c r="K9" s="33">
        <f t="shared" si="2"/>
        <v>0</v>
      </c>
      <c r="L9" s="33">
        <f t="shared" si="3"/>
        <v>1090166</v>
      </c>
      <c r="M9" s="33">
        <f t="shared" si="4"/>
        <v>0</v>
      </c>
      <c r="N9" s="34">
        <f t="shared" si="5"/>
        <v>1090166</v>
      </c>
      <c r="O9" s="35"/>
      <c r="P9" s="26"/>
      <c r="Q9" s="26"/>
      <c r="R9" s="26"/>
      <c r="S9" s="26"/>
      <c r="T9" s="26"/>
      <c r="U9" s="26"/>
    </row>
    <row r="10" spans="1:21" s="17" customFormat="1" x14ac:dyDescent="0.25">
      <c r="A10" s="30" t="s">
        <v>2</v>
      </c>
      <c r="B10" s="51" t="s">
        <v>130</v>
      </c>
      <c r="C10" s="51" t="s">
        <v>135</v>
      </c>
      <c r="D10" s="51" t="s">
        <v>131</v>
      </c>
      <c r="E10" s="51" t="s">
        <v>12</v>
      </c>
      <c r="F10" s="51"/>
      <c r="G10" s="52"/>
      <c r="H10" s="52">
        <v>1500000</v>
      </c>
      <c r="I10" s="52"/>
      <c r="J10" s="33">
        <f t="shared" si="1"/>
        <v>1662034</v>
      </c>
      <c r="K10" s="33">
        <f t="shared" si="2"/>
        <v>0</v>
      </c>
      <c r="L10" s="33">
        <f t="shared" si="3"/>
        <v>1738401</v>
      </c>
      <c r="M10" s="33">
        <f t="shared" si="4"/>
        <v>0</v>
      </c>
      <c r="N10" s="34">
        <f t="shared" si="5"/>
        <v>1738401</v>
      </c>
      <c r="O10" s="53"/>
      <c r="P10" s="54"/>
      <c r="Q10" s="54"/>
      <c r="R10" s="54"/>
      <c r="S10" s="54"/>
      <c r="T10" s="54"/>
      <c r="U10" s="54"/>
    </row>
    <row r="11" spans="1:21" s="36" customFormat="1" x14ac:dyDescent="0.25">
      <c r="A11" s="30" t="s">
        <v>2</v>
      </c>
      <c r="B11" s="31" t="s">
        <v>19</v>
      </c>
      <c r="C11" s="31" t="s">
        <v>18</v>
      </c>
      <c r="D11" s="31" t="s">
        <v>33</v>
      </c>
      <c r="E11" s="31" t="s">
        <v>12</v>
      </c>
      <c r="F11" s="32"/>
      <c r="G11" s="33">
        <v>294826</v>
      </c>
      <c r="H11" s="33">
        <f t="shared" si="0"/>
        <v>309489</v>
      </c>
      <c r="I11" s="33"/>
      <c r="J11" s="33">
        <f t="shared" si="1"/>
        <v>342921</v>
      </c>
      <c r="K11" s="33">
        <f t="shared" si="2"/>
        <v>0</v>
      </c>
      <c r="L11" s="33">
        <f t="shared" si="3"/>
        <v>358678</v>
      </c>
      <c r="M11" s="33">
        <f t="shared" si="4"/>
        <v>0</v>
      </c>
      <c r="N11" s="34">
        <f t="shared" si="5"/>
        <v>358678</v>
      </c>
      <c r="O11" s="35"/>
      <c r="P11" s="25" t="s">
        <v>118</v>
      </c>
      <c r="Q11" s="25" t="s">
        <v>119</v>
      </c>
      <c r="R11" s="25" t="s">
        <v>118</v>
      </c>
      <c r="S11" s="25" t="s">
        <v>117</v>
      </c>
      <c r="T11" s="25" t="s">
        <v>115</v>
      </c>
      <c r="U11" s="25" t="s">
        <v>119</v>
      </c>
    </row>
    <row r="12" spans="1:21" s="36" customFormat="1" x14ac:dyDescent="0.25">
      <c r="A12" s="30" t="s">
        <v>2</v>
      </c>
      <c r="B12" s="31" t="s">
        <v>40</v>
      </c>
      <c r="C12" s="31" t="s">
        <v>5</v>
      </c>
      <c r="D12" s="31" t="s">
        <v>25</v>
      </c>
      <c r="E12" s="31" t="s">
        <v>12</v>
      </c>
      <c r="F12" s="32"/>
      <c r="G12" s="33">
        <v>150548</v>
      </c>
      <c r="H12" s="33">
        <f t="shared" si="0"/>
        <v>158035</v>
      </c>
      <c r="I12" s="33"/>
      <c r="J12" s="33">
        <f t="shared" si="1"/>
        <v>175106</v>
      </c>
      <c r="K12" s="33">
        <f t="shared" si="2"/>
        <v>0</v>
      </c>
      <c r="L12" s="33">
        <f t="shared" si="3"/>
        <v>183152</v>
      </c>
      <c r="M12" s="33">
        <f t="shared" si="4"/>
        <v>0</v>
      </c>
      <c r="N12" s="34">
        <f t="shared" si="5"/>
        <v>183152</v>
      </c>
      <c r="O12" s="35"/>
      <c r="P12" s="25" t="s">
        <v>118</v>
      </c>
      <c r="Q12" s="25" t="s">
        <v>119</v>
      </c>
      <c r="R12" s="25" t="s">
        <v>121</v>
      </c>
      <c r="S12" s="25" t="s">
        <v>117</v>
      </c>
      <c r="T12" s="25" t="s">
        <v>118</v>
      </c>
      <c r="U12" s="25" t="s">
        <v>118</v>
      </c>
    </row>
    <row r="13" spans="1:21" s="36" customFormat="1" x14ac:dyDescent="0.25">
      <c r="A13" s="30" t="s">
        <v>92</v>
      </c>
      <c r="B13" s="31" t="s">
        <v>13</v>
      </c>
      <c r="C13" s="31" t="s">
        <v>76</v>
      </c>
      <c r="D13" s="31" t="s">
        <v>25</v>
      </c>
      <c r="E13" s="31" t="s">
        <v>12</v>
      </c>
      <c r="F13" s="32"/>
      <c r="G13" s="33">
        <v>3412445</v>
      </c>
      <c r="H13" s="33">
        <f t="shared" si="0"/>
        <v>3582162</v>
      </c>
      <c r="I13" s="33">
        <v>270000</v>
      </c>
      <c r="J13" s="33">
        <f t="shared" si="1"/>
        <v>3969117</v>
      </c>
      <c r="K13" s="33">
        <f t="shared" si="2"/>
        <v>300284</v>
      </c>
      <c r="L13" s="33">
        <f t="shared" si="3"/>
        <v>4151491</v>
      </c>
      <c r="M13" s="33">
        <f t="shared" si="4"/>
        <v>321677</v>
      </c>
      <c r="N13" s="34">
        <f t="shared" si="5"/>
        <v>4473168</v>
      </c>
      <c r="O13" s="35"/>
      <c r="P13" s="25" t="s">
        <v>118</v>
      </c>
      <c r="Q13" s="25" t="s">
        <v>119</v>
      </c>
      <c r="R13" s="25" t="s">
        <v>121</v>
      </c>
      <c r="S13" s="25" t="s">
        <v>117</v>
      </c>
      <c r="T13" s="25" t="s">
        <v>115</v>
      </c>
      <c r="U13" s="25" t="s">
        <v>118</v>
      </c>
    </row>
    <row r="14" spans="1:21" s="36" customFormat="1" x14ac:dyDescent="0.25">
      <c r="A14" s="30" t="s">
        <v>2</v>
      </c>
      <c r="B14" s="32" t="s">
        <v>77</v>
      </c>
      <c r="C14" s="31" t="s">
        <v>55</v>
      </c>
      <c r="D14" s="31" t="s">
        <v>67</v>
      </c>
      <c r="E14" s="31" t="s">
        <v>12</v>
      </c>
      <c r="F14" s="32"/>
      <c r="G14" s="33">
        <v>2750132</v>
      </c>
      <c r="H14" s="33">
        <f t="shared" si="0"/>
        <v>2886909</v>
      </c>
      <c r="I14" s="33"/>
      <c r="J14" s="33">
        <f t="shared" si="1"/>
        <v>3198761</v>
      </c>
      <c r="K14" s="33">
        <f t="shared" si="2"/>
        <v>0</v>
      </c>
      <c r="L14" s="33">
        <f t="shared" si="3"/>
        <v>3345738</v>
      </c>
      <c r="M14" s="33">
        <f t="shared" si="4"/>
        <v>0</v>
      </c>
      <c r="N14" s="34">
        <f t="shared" si="5"/>
        <v>3345738</v>
      </c>
      <c r="O14" s="35"/>
      <c r="P14" s="25" t="s">
        <v>115</v>
      </c>
      <c r="Q14" s="25" t="s">
        <v>122</v>
      </c>
      <c r="R14" s="25" t="s">
        <v>115</v>
      </c>
      <c r="S14" s="25" t="s">
        <v>117</v>
      </c>
      <c r="T14" s="25" t="s">
        <v>118</v>
      </c>
      <c r="U14" s="25" t="s">
        <v>118</v>
      </c>
    </row>
    <row r="15" spans="1:21" s="36" customFormat="1" x14ac:dyDescent="0.25">
      <c r="A15" s="36" t="s">
        <v>1</v>
      </c>
      <c r="B15" s="31" t="s">
        <v>96</v>
      </c>
      <c r="C15" s="31" t="s">
        <v>55</v>
      </c>
      <c r="D15" s="31" t="s">
        <v>67</v>
      </c>
      <c r="E15" s="31" t="s">
        <v>12</v>
      </c>
      <c r="F15" s="31"/>
      <c r="G15" s="33">
        <v>0</v>
      </c>
      <c r="H15" s="33">
        <f t="shared" si="0"/>
        <v>0</v>
      </c>
      <c r="I15" s="33">
        <v>113500</v>
      </c>
      <c r="J15" s="33">
        <f t="shared" si="1"/>
        <v>0</v>
      </c>
      <c r="K15" s="33">
        <f t="shared" si="2"/>
        <v>126231</v>
      </c>
      <c r="L15" s="33">
        <f t="shared" si="3"/>
        <v>0</v>
      </c>
      <c r="M15" s="33">
        <f t="shared" si="4"/>
        <v>135224</v>
      </c>
      <c r="N15" s="34">
        <f t="shared" si="5"/>
        <v>135224</v>
      </c>
      <c r="O15" s="35"/>
      <c r="P15" s="25" t="s">
        <v>119</v>
      </c>
      <c r="Q15" s="25" t="s">
        <v>123</v>
      </c>
      <c r="R15" s="25" t="s">
        <v>119</v>
      </c>
      <c r="S15" s="25" t="s">
        <v>119</v>
      </c>
      <c r="T15" s="25" t="s">
        <v>119</v>
      </c>
      <c r="U15" s="25" t="s">
        <v>119</v>
      </c>
    </row>
    <row r="16" spans="1:21" s="36" customFormat="1" x14ac:dyDescent="0.25">
      <c r="A16" s="30" t="s">
        <v>2</v>
      </c>
      <c r="B16" s="32" t="s">
        <v>57</v>
      </c>
      <c r="C16" s="31" t="s">
        <v>58</v>
      </c>
      <c r="D16" s="31" t="s">
        <v>67</v>
      </c>
      <c r="E16" s="31" t="s">
        <v>12</v>
      </c>
      <c r="F16" s="32"/>
      <c r="G16" s="33">
        <v>363826</v>
      </c>
      <c r="H16" s="33">
        <f t="shared" si="0"/>
        <v>381921</v>
      </c>
      <c r="I16" s="33"/>
      <c r="J16" s="33">
        <f t="shared" si="1"/>
        <v>423177</v>
      </c>
      <c r="K16" s="33">
        <f t="shared" si="2"/>
        <v>0</v>
      </c>
      <c r="L16" s="33">
        <f t="shared" si="3"/>
        <v>442621</v>
      </c>
      <c r="M16" s="33">
        <f t="shared" si="4"/>
        <v>0</v>
      </c>
      <c r="N16" s="34">
        <f t="shared" si="5"/>
        <v>442621</v>
      </c>
      <c r="O16" s="35"/>
      <c r="P16" s="25" t="s">
        <v>118</v>
      </c>
      <c r="Q16" s="25" t="s">
        <v>119</v>
      </c>
      <c r="R16" s="25" t="s">
        <v>120</v>
      </c>
      <c r="S16" s="25" t="s">
        <v>118</v>
      </c>
      <c r="T16" s="25" t="s">
        <v>121</v>
      </c>
      <c r="U16" s="25" t="s">
        <v>118</v>
      </c>
    </row>
    <row r="17" spans="1:22" s="36" customFormat="1" x14ac:dyDescent="0.25">
      <c r="A17" s="30" t="s">
        <v>92</v>
      </c>
      <c r="B17" s="31" t="s">
        <v>37</v>
      </c>
      <c r="C17" s="31" t="s">
        <v>38</v>
      </c>
      <c r="D17" s="31" t="s">
        <v>68</v>
      </c>
      <c r="E17" s="31" t="s">
        <v>12</v>
      </c>
      <c r="F17" s="32"/>
      <c r="G17" s="33">
        <v>4641929</v>
      </c>
      <c r="H17" s="33">
        <f t="shared" si="0"/>
        <v>4872794</v>
      </c>
      <c r="I17" s="33">
        <v>665000</v>
      </c>
      <c r="J17" s="33">
        <f t="shared" si="1"/>
        <v>5399167</v>
      </c>
      <c r="K17" s="33">
        <f t="shared" si="2"/>
        <v>739589</v>
      </c>
      <c r="L17" s="33">
        <f t="shared" si="3"/>
        <v>5647249</v>
      </c>
      <c r="M17" s="33">
        <f t="shared" si="4"/>
        <v>792279</v>
      </c>
      <c r="N17" s="34">
        <f t="shared" si="5"/>
        <v>6439528</v>
      </c>
      <c r="O17" s="35"/>
      <c r="P17" s="26"/>
      <c r="Q17" s="26"/>
      <c r="R17" s="26"/>
      <c r="S17" s="26"/>
      <c r="T17" s="26"/>
      <c r="U17" s="26"/>
    </row>
    <row r="18" spans="1:22" s="36" customFormat="1" x14ac:dyDescent="0.25">
      <c r="A18" s="30" t="s">
        <v>2</v>
      </c>
      <c r="B18" s="31" t="s">
        <v>41</v>
      </c>
      <c r="C18" s="31" t="s">
        <v>42</v>
      </c>
      <c r="D18" s="31" t="s">
        <v>69</v>
      </c>
      <c r="E18" s="31" t="s">
        <v>12</v>
      </c>
      <c r="F18" s="32"/>
      <c r="G18" s="33">
        <v>8938852</v>
      </c>
      <c r="H18" s="33">
        <f t="shared" si="0"/>
        <v>9383424</v>
      </c>
      <c r="I18" s="33"/>
      <c r="J18" s="33">
        <f t="shared" si="1"/>
        <v>10397047</v>
      </c>
      <c r="K18" s="33">
        <f t="shared" si="2"/>
        <v>0</v>
      </c>
      <c r="L18" s="33">
        <f t="shared" si="3"/>
        <v>10874773</v>
      </c>
      <c r="M18" s="33">
        <f t="shared" si="4"/>
        <v>0</v>
      </c>
      <c r="N18" s="34">
        <f t="shared" si="5"/>
        <v>10874773</v>
      </c>
      <c r="O18" s="35"/>
      <c r="P18" s="25" t="s">
        <v>118</v>
      </c>
      <c r="Q18" s="25" t="s">
        <v>119</v>
      </c>
      <c r="R18" s="25" t="s">
        <v>115</v>
      </c>
      <c r="S18" s="27" t="s">
        <v>124</v>
      </c>
      <c r="T18" s="25" t="s">
        <v>115</v>
      </c>
      <c r="U18" s="25" t="s">
        <v>118</v>
      </c>
    </row>
    <row r="19" spans="1:22" s="36" customFormat="1" x14ac:dyDescent="0.25">
      <c r="A19" s="30" t="s">
        <v>1</v>
      </c>
      <c r="B19" s="31" t="s">
        <v>43</v>
      </c>
      <c r="C19" s="31" t="s">
        <v>78</v>
      </c>
      <c r="D19" s="31" t="s">
        <v>69</v>
      </c>
      <c r="E19" s="31" t="s">
        <v>12</v>
      </c>
      <c r="F19" s="32"/>
      <c r="G19" s="33">
        <v>0</v>
      </c>
      <c r="H19" s="33">
        <f t="shared" si="0"/>
        <v>0</v>
      </c>
      <c r="I19" s="33">
        <v>1085590</v>
      </c>
      <c r="J19" s="33">
        <f t="shared" si="1"/>
        <v>0</v>
      </c>
      <c r="K19" s="33">
        <f t="shared" si="2"/>
        <v>1207354</v>
      </c>
      <c r="L19" s="33">
        <f t="shared" si="3"/>
        <v>0</v>
      </c>
      <c r="M19" s="33">
        <f t="shared" si="4"/>
        <v>1293369</v>
      </c>
      <c r="N19" s="34">
        <f t="shared" si="5"/>
        <v>1293369</v>
      </c>
      <c r="O19" s="35"/>
      <c r="P19" s="25" t="s">
        <v>119</v>
      </c>
      <c r="Q19" s="25" t="s">
        <v>119</v>
      </c>
      <c r="R19" s="25" t="s">
        <v>119</v>
      </c>
      <c r="S19" s="25" t="s">
        <v>119</v>
      </c>
      <c r="T19" s="25" t="s">
        <v>119</v>
      </c>
      <c r="U19" s="25" t="s">
        <v>119</v>
      </c>
    </row>
    <row r="20" spans="1:22" s="36" customFormat="1" x14ac:dyDescent="0.25">
      <c r="A20" s="30" t="s">
        <v>92</v>
      </c>
      <c r="B20" s="31" t="s">
        <v>61</v>
      </c>
      <c r="C20" s="31" t="s">
        <v>62</v>
      </c>
      <c r="D20" s="31" t="s">
        <v>70</v>
      </c>
      <c r="E20" s="31" t="s">
        <v>12</v>
      </c>
      <c r="F20" s="32"/>
      <c r="G20" s="33">
        <v>5206490</v>
      </c>
      <c r="H20" s="33">
        <f t="shared" si="0"/>
        <v>5465433</v>
      </c>
      <c r="I20" s="33">
        <v>751558</v>
      </c>
      <c r="J20" s="33">
        <f t="shared" si="1"/>
        <v>6055824</v>
      </c>
      <c r="K20" s="33">
        <f t="shared" si="2"/>
        <v>835856</v>
      </c>
      <c r="L20" s="33">
        <f t="shared" si="3"/>
        <v>6334078</v>
      </c>
      <c r="M20" s="33">
        <f t="shared" si="4"/>
        <v>895404</v>
      </c>
      <c r="N20" s="34">
        <f t="shared" si="5"/>
        <v>7229482</v>
      </c>
      <c r="O20" s="35"/>
      <c r="P20" s="25" t="s">
        <v>118</v>
      </c>
      <c r="Q20" s="25" t="s">
        <v>119</v>
      </c>
      <c r="R20" s="25" t="s">
        <v>115</v>
      </c>
      <c r="S20" s="25" t="s">
        <v>124</v>
      </c>
      <c r="T20" s="25" t="s">
        <v>121</v>
      </c>
      <c r="U20" s="25" t="s">
        <v>118</v>
      </c>
    </row>
    <row r="21" spans="1:22" s="36" customFormat="1" x14ac:dyDescent="0.25">
      <c r="A21" s="30" t="s">
        <v>2</v>
      </c>
      <c r="B21" s="31" t="s">
        <v>14</v>
      </c>
      <c r="C21" s="31" t="s">
        <v>7</v>
      </c>
      <c r="D21" s="31" t="s">
        <v>27</v>
      </c>
      <c r="E21" s="31" t="s">
        <v>12</v>
      </c>
      <c r="F21" s="32"/>
      <c r="G21" s="33">
        <v>6355741</v>
      </c>
      <c r="H21" s="33">
        <f t="shared" si="0"/>
        <v>6671842</v>
      </c>
      <c r="I21" s="33"/>
      <c r="J21" s="33">
        <f t="shared" si="1"/>
        <v>7392553</v>
      </c>
      <c r="K21" s="33">
        <f t="shared" si="2"/>
        <v>0</v>
      </c>
      <c r="L21" s="33">
        <f t="shared" si="3"/>
        <v>7732228</v>
      </c>
      <c r="M21" s="33">
        <f t="shared" si="4"/>
        <v>0</v>
      </c>
      <c r="N21" s="34">
        <f t="shared" si="5"/>
        <v>7732228</v>
      </c>
      <c r="O21" s="35"/>
      <c r="P21" s="25" t="s">
        <v>115</v>
      </c>
      <c r="Q21" s="25" t="s">
        <v>121</v>
      </c>
      <c r="R21" s="25" t="s">
        <v>121</v>
      </c>
      <c r="S21" s="25" t="s">
        <v>121</v>
      </c>
      <c r="T21" s="25" t="s">
        <v>121</v>
      </c>
      <c r="U21" s="25" t="s">
        <v>118</v>
      </c>
    </row>
    <row r="22" spans="1:22" s="39" customFormat="1" x14ac:dyDescent="0.25">
      <c r="A22" s="30" t="s">
        <v>1</v>
      </c>
      <c r="B22" s="31" t="s">
        <v>89</v>
      </c>
      <c r="C22" s="31" t="s">
        <v>7</v>
      </c>
      <c r="D22" s="31" t="s">
        <v>27</v>
      </c>
      <c r="E22" s="31" t="s">
        <v>12</v>
      </c>
      <c r="F22" s="32"/>
      <c r="G22" s="33">
        <v>0</v>
      </c>
      <c r="H22" s="33">
        <f t="shared" si="0"/>
        <v>0</v>
      </c>
      <c r="I22" s="33">
        <v>720000</v>
      </c>
      <c r="J22" s="33">
        <f t="shared" si="1"/>
        <v>0</v>
      </c>
      <c r="K22" s="33">
        <f t="shared" si="2"/>
        <v>800758</v>
      </c>
      <c r="L22" s="33">
        <f t="shared" si="3"/>
        <v>0</v>
      </c>
      <c r="M22" s="33">
        <f t="shared" si="4"/>
        <v>857806</v>
      </c>
      <c r="N22" s="34">
        <f t="shared" si="5"/>
        <v>857806</v>
      </c>
      <c r="O22" s="35"/>
      <c r="P22" s="25" t="s">
        <v>119</v>
      </c>
      <c r="Q22" s="25" t="s">
        <v>119</v>
      </c>
      <c r="R22" s="25" t="s">
        <v>119</v>
      </c>
      <c r="S22" s="25" t="s">
        <v>119</v>
      </c>
      <c r="T22" s="25" t="s">
        <v>119</v>
      </c>
      <c r="U22" s="25" t="s">
        <v>119</v>
      </c>
    </row>
    <row r="23" spans="1:22" s="36" customFormat="1" x14ac:dyDescent="0.25">
      <c r="A23" s="30" t="s">
        <v>1</v>
      </c>
      <c r="B23" s="31" t="s">
        <v>90</v>
      </c>
      <c r="C23" s="31" t="s">
        <v>7</v>
      </c>
      <c r="D23" s="31" t="s">
        <v>27</v>
      </c>
      <c r="E23" s="31" t="s">
        <v>12</v>
      </c>
      <c r="F23" s="32"/>
      <c r="G23" s="33">
        <v>0</v>
      </c>
      <c r="H23" s="33">
        <f t="shared" si="0"/>
        <v>0</v>
      </c>
      <c r="I23" s="33">
        <v>135000</v>
      </c>
      <c r="J23" s="33">
        <f t="shared" si="1"/>
        <v>0</v>
      </c>
      <c r="K23" s="33">
        <f>ROUND(I23/126.6*140.8,0)+100000</f>
        <v>250142</v>
      </c>
      <c r="L23" s="33">
        <f t="shared" si="3"/>
        <v>0</v>
      </c>
      <c r="M23" s="33">
        <f t="shared" si="4"/>
        <v>267963</v>
      </c>
      <c r="N23" s="34">
        <f t="shared" si="5"/>
        <v>267963</v>
      </c>
      <c r="O23" s="35"/>
      <c r="P23" s="25" t="s">
        <v>119</v>
      </c>
      <c r="Q23" s="25" t="s">
        <v>119</v>
      </c>
      <c r="R23" s="25" t="s">
        <v>119</v>
      </c>
      <c r="S23" s="25" t="s">
        <v>119</v>
      </c>
      <c r="T23" s="25" t="s">
        <v>119</v>
      </c>
      <c r="U23" s="25" t="s">
        <v>119</v>
      </c>
      <c r="V23" s="45" t="s">
        <v>136</v>
      </c>
    </row>
    <row r="24" spans="1:22" s="36" customFormat="1" x14ac:dyDescent="0.25">
      <c r="A24" s="30" t="s">
        <v>1</v>
      </c>
      <c r="B24" s="31" t="s">
        <v>91</v>
      </c>
      <c r="C24" s="31" t="s">
        <v>7</v>
      </c>
      <c r="D24" s="31" t="s">
        <v>27</v>
      </c>
      <c r="E24" s="31" t="s">
        <v>12</v>
      </c>
      <c r="F24" s="32"/>
      <c r="G24" s="33">
        <v>0</v>
      </c>
      <c r="H24" s="33">
        <f t="shared" si="0"/>
        <v>0</v>
      </c>
      <c r="I24" s="33">
        <v>830582</v>
      </c>
      <c r="J24" s="33">
        <f t="shared" si="1"/>
        <v>0</v>
      </c>
      <c r="K24" s="33">
        <f t="shared" si="2"/>
        <v>923744</v>
      </c>
      <c r="L24" s="33">
        <f t="shared" si="3"/>
        <v>0</v>
      </c>
      <c r="M24" s="33">
        <f t="shared" si="4"/>
        <v>989554</v>
      </c>
      <c r="N24" s="34">
        <f t="shared" si="5"/>
        <v>989554</v>
      </c>
      <c r="O24" s="35"/>
      <c r="P24" s="25" t="s">
        <v>119</v>
      </c>
      <c r="Q24" s="25" t="s">
        <v>119</v>
      </c>
      <c r="R24" s="25" t="s">
        <v>119</v>
      </c>
      <c r="S24" s="25" t="s">
        <v>119</v>
      </c>
      <c r="T24" s="25" t="s">
        <v>119</v>
      </c>
      <c r="U24" s="25" t="s">
        <v>119</v>
      </c>
    </row>
    <row r="25" spans="1:22" s="40" customFormat="1" ht="13" x14ac:dyDescent="0.25">
      <c r="A25" s="30" t="s">
        <v>92</v>
      </c>
      <c r="B25" s="31" t="s">
        <v>56</v>
      </c>
      <c r="C25" s="31" t="s">
        <v>79</v>
      </c>
      <c r="D25" s="31" t="s">
        <v>27</v>
      </c>
      <c r="E25" s="31" t="s">
        <v>12</v>
      </c>
      <c r="F25" s="32"/>
      <c r="G25" s="33">
        <v>1021905</v>
      </c>
      <c r="H25" s="33">
        <f t="shared" si="0"/>
        <v>1072729</v>
      </c>
      <c r="I25" s="33">
        <v>140000</v>
      </c>
      <c r="J25" s="33">
        <f t="shared" si="1"/>
        <v>1188608</v>
      </c>
      <c r="K25" s="33">
        <f t="shared" si="2"/>
        <v>155703</v>
      </c>
      <c r="L25" s="33">
        <f t="shared" si="3"/>
        <v>1243222</v>
      </c>
      <c r="M25" s="33">
        <f t="shared" si="4"/>
        <v>166796</v>
      </c>
      <c r="N25" s="34">
        <f t="shared" si="5"/>
        <v>1410018</v>
      </c>
      <c r="O25" s="35"/>
      <c r="P25" s="25" t="s">
        <v>115</v>
      </c>
      <c r="Q25" s="25" t="s">
        <v>123</v>
      </c>
      <c r="R25" s="25" t="s">
        <v>118</v>
      </c>
      <c r="S25" s="25" t="s">
        <v>117</v>
      </c>
      <c r="T25" s="25" t="s">
        <v>118</v>
      </c>
      <c r="U25" s="25" t="s">
        <v>118</v>
      </c>
    </row>
    <row r="26" spans="1:22" s="36" customFormat="1" ht="25.5" customHeight="1" x14ac:dyDescent="0.25">
      <c r="A26" s="30" t="s">
        <v>92</v>
      </c>
      <c r="B26" s="37" t="s">
        <v>94</v>
      </c>
      <c r="C26" s="31" t="s">
        <v>11</v>
      </c>
      <c r="D26" s="31" t="s">
        <v>28</v>
      </c>
      <c r="E26" s="31" t="s">
        <v>12</v>
      </c>
      <c r="F26" s="32"/>
      <c r="G26" s="33">
        <v>8938966</v>
      </c>
      <c r="H26" s="33">
        <f t="shared" si="0"/>
        <v>9383543</v>
      </c>
      <c r="I26" s="33">
        <v>1254412</v>
      </c>
      <c r="J26" s="33">
        <f t="shared" si="1"/>
        <v>10397179</v>
      </c>
      <c r="K26" s="33">
        <f t="shared" si="2"/>
        <v>1395112</v>
      </c>
      <c r="L26" s="33">
        <f t="shared" si="3"/>
        <v>10874911</v>
      </c>
      <c r="M26" s="33">
        <f t="shared" si="4"/>
        <v>1494503</v>
      </c>
      <c r="N26" s="34">
        <f t="shared" si="5"/>
        <v>12369414</v>
      </c>
      <c r="O26" s="35"/>
      <c r="P26" s="25" t="s">
        <v>115</v>
      </c>
      <c r="Q26" s="25" t="s">
        <v>121</v>
      </c>
      <c r="R26" s="25" t="s">
        <v>115</v>
      </c>
      <c r="S26" s="27" t="s">
        <v>125</v>
      </c>
      <c r="T26" s="25" t="s">
        <v>121</v>
      </c>
      <c r="U26" s="25" t="s">
        <v>118</v>
      </c>
    </row>
    <row r="27" spans="1:22" s="36" customFormat="1" x14ac:dyDescent="0.25">
      <c r="A27" s="30" t="s">
        <v>92</v>
      </c>
      <c r="B27" s="31" t="s">
        <v>15</v>
      </c>
      <c r="C27" s="31" t="s">
        <v>16</v>
      </c>
      <c r="D27" s="31" t="s">
        <v>28</v>
      </c>
      <c r="E27" s="31" t="s">
        <v>12</v>
      </c>
      <c r="F27" s="32"/>
      <c r="G27" s="33">
        <v>4453744</v>
      </c>
      <c r="H27" s="33">
        <f t="shared" si="0"/>
        <v>4675250</v>
      </c>
      <c r="I27" s="33">
        <v>445000</v>
      </c>
      <c r="J27" s="33">
        <f t="shared" si="1"/>
        <v>5180283</v>
      </c>
      <c r="K27" s="33">
        <f t="shared" si="2"/>
        <v>494913</v>
      </c>
      <c r="L27" s="33">
        <f t="shared" si="3"/>
        <v>5418308</v>
      </c>
      <c r="M27" s="33">
        <f t="shared" si="4"/>
        <v>530172</v>
      </c>
      <c r="N27" s="34">
        <f t="shared" si="5"/>
        <v>5948480</v>
      </c>
      <c r="O27" s="35"/>
      <c r="P27" s="25" t="s">
        <v>118</v>
      </c>
      <c r="Q27" s="25" t="s">
        <v>119</v>
      </c>
      <c r="R27" s="25" t="s">
        <v>115</v>
      </c>
      <c r="S27" s="25" t="s">
        <v>121</v>
      </c>
      <c r="T27" s="25" t="s">
        <v>121</v>
      </c>
      <c r="U27" s="25" t="s">
        <v>118</v>
      </c>
    </row>
    <row r="28" spans="1:22" s="40" customFormat="1" ht="13" x14ac:dyDescent="0.25">
      <c r="A28" s="30" t="s">
        <v>2</v>
      </c>
      <c r="B28" s="31" t="s">
        <v>46</v>
      </c>
      <c r="C28" s="31" t="s">
        <v>47</v>
      </c>
      <c r="D28" s="31" t="s">
        <v>71</v>
      </c>
      <c r="E28" s="31" t="s">
        <v>12</v>
      </c>
      <c r="F28" s="32"/>
      <c r="G28" s="33">
        <v>87820</v>
      </c>
      <c r="H28" s="33">
        <f t="shared" si="0"/>
        <v>92188</v>
      </c>
      <c r="I28" s="33"/>
      <c r="J28" s="33">
        <f t="shared" si="1"/>
        <v>102146</v>
      </c>
      <c r="K28" s="33">
        <f t="shared" si="2"/>
        <v>0</v>
      </c>
      <c r="L28" s="33">
        <f t="shared" si="3"/>
        <v>106839</v>
      </c>
      <c r="M28" s="33">
        <f t="shared" si="4"/>
        <v>0</v>
      </c>
      <c r="N28" s="34">
        <f t="shared" si="5"/>
        <v>106839</v>
      </c>
      <c r="O28" s="35"/>
      <c r="P28" s="25" t="s">
        <v>118</v>
      </c>
      <c r="Q28" s="25" t="s">
        <v>119</v>
      </c>
      <c r="R28" s="25" t="s">
        <v>118</v>
      </c>
      <c r="S28" s="25" t="s">
        <v>117</v>
      </c>
      <c r="T28" s="25" t="s">
        <v>118</v>
      </c>
      <c r="U28" s="25" t="s">
        <v>119</v>
      </c>
    </row>
    <row r="29" spans="1:22" s="40" customFormat="1" ht="13" x14ac:dyDescent="0.25">
      <c r="A29" s="30" t="s">
        <v>92</v>
      </c>
      <c r="B29" s="31" t="s">
        <v>39</v>
      </c>
      <c r="C29" s="32" t="s">
        <v>81</v>
      </c>
      <c r="D29" s="31" t="s">
        <v>72</v>
      </c>
      <c r="E29" s="31" t="s">
        <v>12</v>
      </c>
      <c r="F29" s="32"/>
      <c r="G29" s="33">
        <v>4055926</v>
      </c>
      <c r="H29" s="33">
        <f t="shared" si="0"/>
        <v>4257646</v>
      </c>
      <c r="I29" s="33">
        <v>770000</v>
      </c>
      <c r="J29" s="33">
        <f t="shared" si="1"/>
        <v>4717569</v>
      </c>
      <c r="K29" s="33">
        <f t="shared" si="2"/>
        <v>856367</v>
      </c>
      <c r="L29" s="33">
        <f t="shared" si="3"/>
        <v>4934333</v>
      </c>
      <c r="M29" s="33">
        <f t="shared" si="4"/>
        <v>917377</v>
      </c>
      <c r="N29" s="34">
        <f t="shared" si="5"/>
        <v>5851710</v>
      </c>
      <c r="O29" s="35"/>
      <c r="P29" s="25" t="s">
        <v>118</v>
      </c>
      <c r="Q29" s="25" t="s">
        <v>119</v>
      </c>
      <c r="R29" s="25" t="s">
        <v>121</v>
      </c>
      <c r="S29" s="25" t="s">
        <v>121</v>
      </c>
      <c r="T29" s="25" t="s">
        <v>121</v>
      </c>
      <c r="U29" s="25" t="s">
        <v>118</v>
      </c>
    </row>
    <row r="30" spans="1:22" s="40" customFormat="1" ht="13" x14ac:dyDescent="0.25">
      <c r="A30" s="30" t="s">
        <v>92</v>
      </c>
      <c r="B30" s="31" t="s">
        <v>4</v>
      </c>
      <c r="C30" s="31" t="s">
        <v>9</v>
      </c>
      <c r="D30" s="31" t="s">
        <v>30</v>
      </c>
      <c r="E30" s="31" t="s">
        <v>12</v>
      </c>
      <c r="F30" s="32"/>
      <c r="G30" s="33">
        <v>13706239</v>
      </c>
      <c r="H30" s="33">
        <f t="shared" si="0"/>
        <v>14387915</v>
      </c>
      <c r="I30" s="33">
        <v>2600000</v>
      </c>
      <c r="J30" s="33">
        <f t="shared" si="1"/>
        <v>15942137</v>
      </c>
      <c r="K30" s="33">
        <f t="shared" si="2"/>
        <v>2891627</v>
      </c>
      <c r="L30" s="33">
        <f t="shared" si="3"/>
        <v>16674650</v>
      </c>
      <c r="M30" s="33">
        <f t="shared" si="4"/>
        <v>3097633</v>
      </c>
      <c r="N30" s="34">
        <f t="shared" si="5"/>
        <v>19772283</v>
      </c>
      <c r="O30" s="35"/>
      <c r="P30" s="25" t="s">
        <v>118</v>
      </c>
      <c r="Q30" s="25" t="s">
        <v>119</v>
      </c>
      <c r="R30" s="25" t="s">
        <v>115</v>
      </c>
      <c r="S30" s="25" t="s">
        <v>117</v>
      </c>
      <c r="T30" s="25" t="s">
        <v>118</v>
      </c>
      <c r="U30" s="25" t="s">
        <v>118</v>
      </c>
    </row>
    <row r="31" spans="1:22" s="36" customFormat="1" x14ac:dyDescent="0.25">
      <c r="A31" s="30" t="s">
        <v>2</v>
      </c>
      <c r="B31" s="31" t="s">
        <v>34</v>
      </c>
      <c r="C31" s="31" t="s">
        <v>80</v>
      </c>
      <c r="D31" s="31" t="s">
        <v>30</v>
      </c>
      <c r="E31" s="31" t="s">
        <v>12</v>
      </c>
      <c r="F31" s="32"/>
      <c r="G31" s="33">
        <v>1756406</v>
      </c>
      <c r="H31" s="33">
        <f t="shared" si="0"/>
        <v>1843760</v>
      </c>
      <c r="I31" s="33"/>
      <c r="J31" s="33">
        <f t="shared" si="1"/>
        <v>2042928</v>
      </c>
      <c r="K31" s="33">
        <f t="shared" si="2"/>
        <v>0</v>
      </c>
      <c r="L31" s="33">
        <f t="shared" si="3"/>
        <v>2136797</v>
      </c>
      <c r="M31" s="33">
        <f t="shared" si="4"/>
        <v>0</v>
      </c>
      <c r="N31" s="34">
        <f t="shared" si="5"/>
        <v>2136797</v>
      </c>
      <c r="O31" s="35"/>
      <c r="P31" s="25" t="s">
        <v>118</v>
      </c>
      <c r="Q31" s="25" t="s">
        <v>119</v>
      </c>
      <c r="R31" s="25" t="s">
        <v>118</v>
      </c>
      <c r="S31" s="25" t="s">
        <v>117</v>
      </c>
      <c r="T31" s="25" t="s">
        <v>115</v>
      </c>
      <c r="U31" s="25" t="s">
        <v>118</v>
      </c>
    </row>
    <row r="32" spans="1:22" s="36" customFormat="1" x14ac:dyDescent="0.25">
      <c r="A32" s="30" t="s">
        <v>92</v>
      </c>
      <c r="B32" s="31" t="s">
        <v>53</v>
      </c>
      <c r="C32" s="31" t="s">
        <v>54</v>
      </c>
      <c r="D32" s="31" t="s">
        <v>73</v>
      </c>
      <c r="E32" s="31" t="s">
        <v>12</v>
      </c>
      <c r="F32" s="32"/>
      <c r="G32" s="33">
        <v>4171465</v>
      </c>
      <c r="H32" s="33">
        <f t="shared" si="0"/>
        <v>4378932</v>
      </c>
      <c r="I32" s="33">
        <v>559500</v>
      </c>
      <c r="J32" s="33">
        <f t="shared" si="1"/>
        <v>4851956</v>
      </c>
      <c r="K32" s="33">
        <f t="shared" si="2"/>
        <v>622256</v>
      </c>
      <c r="L32" s="33">
        <f t="shared" si="3"/>
        <v>5074895</v>
      </c>
      <c r="M32" s="33">
        <f t="shared" si="4"/>
        <v>666587</v>
      </c>
      <c r="N32" s="34">
        <f t="shared" si="5"/>
        <v>5741482</v>
      </c>
      <c r="O32" s="35"/>
      <c r="P32" s="26"/>
      <c r="Q32" s="26"/>
      <c r="R32" s="26"/>
      <c r="S32" s="26"/>
      <c r="T32" s="26"/>
      <c r="U32" s="26"/>
    </row>
    <row r="33" spans="1:22" s="40" customFormat="1" ht="13" x14ac:dyDescent="0.25">
      <c r="A33" s="30" t="s">
        <v>2</v>
      </c>
      <c r="B33" s="32" t="s">
        <v>82</v>
      </c>
      <c r="C33" s="31" t="s">
        <v>141</v>
      </c>
      <c r="D33" s="31" t="s">
        <v>32</v>
      </c>
      <c r="E33" s="31" t="s">
        <v>12</v>
      </c>
      <c r="F33" s="32"/>
      <c r="G33" s="33">
        <v>8531114</v>
      </c>
      <c r="H33" s="33">
        <f t="shared" si="0"/>
        <v>8955407</v>
      </c>
      <c r="I33" s="33"/>
      <c r="J33" s="33">
        <f t="shared" si="1"/>
        <v>9922795</v>
      </c>
      <c r="K33" s="33">
        <f t="shared" si="2"/>
        <v>0</v>
      </c>
      <c r="L33" s="33">
        <f t="shared" si="3"/>
        <v>10378730</v>
      </c>
      <c r="M33" s="33">
        <f t="shared" si="4"/>
        <v>0</v>
      </c>
      <c r="N33" s="34">
        <f t="shared" si="5"/>
        <v>10378730</v>
      </c>
      <c r="O33" s="35"/>
      <c r="P33" s="25" t="s">
        <v>118</v>
      </c>
      <c r="Q33" s="25" t="s">
        <v>119</v>
      </c>
      <c r="R33" s="25" t="s">
        <v>115</v>
      </c>
      <c r="S33" s="25" t="s">
        <v>117</v>
      </c>
      <c r="T33" s="25" t="s">
        <v>118</v>
      </c>
      <c r="U33" s="25" t="s">
        <v>118</v>
      </c>
    </row>
    <row r="34" spans="1:22" s="41" customFormat="1" ht="13" x14ac:dyDescent="0.25">
      <c r="A34" s="30" t="s">
        <v>1</v>
      </c>
      <c r="B34" s="32" t="s">
        <v>83</v>
      </c>
      <c r="C34" s="31" t="s">
        <v>141</v>
      </c>
      <c r="D34" s="31" t="s">
        <v>32</v>
      </c>
      <c r="E34" s="31" t="s">
        <v>12</v>
      </c>
      <c r="F34" s="32"/>
      <c r="G34" s="33">
        <v>0</v>
      </c>
      <c r="H34" s="33">
        <f t="shared" si="0"/>
        <v>0</v>
      </c>
      <c r="I34" s="33">
        <v>518000</v>
      </c>
      <c r="J34" s="33">
        <f t="shared" si="1"/>
        <v>0</v>
      </c>
      <c r="K34" s="33">
        <f t="shared" si="2"/>
        <v>576101</v>
      </c>
      <c r="L34" s="33">
        <f t="shared" si="3"/>
        <v>0</v>
      </c>
      <c r="M34" s="33">
        <f t="shared" si="4"/>
        <v>617144</v>
      </c>
      <c r="N34" s="34">
        <f t="shared" si="5"/>
        <v>617144</v>
      </c>
      <c r="O34" s="35"/>
      <c r="P34" s="25" t="s">
        <v>119</v>
      </c>
      <c r="Q34" s="25" t="s">
        <v>119</v>
      </c>
      <c r="R34" s="25" t="s">
        <v>119</v>
      </c>
      <c r="S34" s="25" t="s">
        <v>119</v>
      </c>
      <c r="T34" s="25" t="s">
        <v>118</v>
      </c>
      <c r="U34" s="25" t="s">
        <v>118</v>
      </c>
    </row>
    <row r="35" spans="1:22" s="40" customFormat="1" ht="13" x14ac:dyDescent="0.25">
      <c r="A35" s="30" t="s">
        <v>1</v>
      </c>
      <c r="B35" s="32" t="s">
        <v>84</v>
      </c>
      <c r="C35" s="31" t="s">
        <v>141</v>
      </c>
      <c r="D35" s="31" t="s">
        <v>32</v>
      </c>
      <c r="E35" s="31" t="s">
        <v>12</v>
      </c>
      <c r="F35" s="32"/>
      <c r="G35" s="33">
        <v>0</v>
      </c>
      <c r="H35" s="33">
        <f t="shared" si="0"/>
        <v>0</v>
      </c>
      <c r="I35" s="33">
        <v>80000</v>
      </c>
      <c r="J35" s="33">
        <f t="shared" si="1"/>
        <v>0</v>
      </c>
      <c r="K35" s="33">
        <f t="shared" si="2"/>
        <v>88973</v>
      </c>
      <c r="L35" s="33">
        <f t="shared" si="3"/>
        <v>0</v>
      </c>
      <c r="M35" s="33">
        <f t="shared" si="4"/>
        <v>95312</v>
      </c>
      <c r="N35" s="34">
        <f t="shared" si="5"/>
        <v>95312</v>
      </c>
      <c r="O35" s="35"/>
      <c r="P35" s="25" t="s">
        <v>119</v>
      </c>
      <c r="Q35" s="25" t="s">
        <v>119</v>
      </c>
      <c r="R35" s="25" t="s">
        <v>119</v>
      </c>
      <c r="S35" s="25" t="s">
        <v>119</v>
      </c>
      <c r="T35" s="25" t="s">
        <v>118</v>
      </c>
      <c r="U35" s="25" t="s">
        <v>118</v>
      </c>
    </row>
    <row r="36" spans="1:22" s="40" customFormat="1" ht="13" x14ac:dyDescent="0.25">
      <c r="A36" s="30" t="s">
        <v>1</v>
      </c>
      <c r="B36" s="32" t="s">
        <v>85</v>
      </c>
      <c r="C36" s="31" t="s">
        <v>141</v>
      </c>
      <c r="D36" s="31" t="s">
        <v>32</v>
      </c>
      <c r="E36" s="31" t="s">
        <v>12</v>
      </c>
      <c r="F36" s="32"/>
      <c r="G36" s="33">
        <v>0</v>
      </c>
      <c r="H36" s="33">
        <f t="shared" si="0"/>
        <v>0</v>
      </c>
      <c r="I36" s="33">
        <v>115000</v>
      </c>
      <c r="J36" s="33">
        <f t="shared" si="1"/>
        <v>0</v>
      </c>
      <c r="K36" s="33">
        <f t="shared" si="2"/>
        <v>127899</v>
      </c>
      <c r="L36" s="33">
        <f t="shared" si="3"/>
        <v>0</v>
      </c>
      <c r="M36" s="33">
        <f t="shared" si="4"/>
        <v>137011</v>
      </c>
      <c r="N36" s="34">
        <f t="shared" si="5"/>
        <v>137011</v>
      </c>
      <c r="O36" s="35"/>
      <c r="P36" s="25" t="s">
        <v>119</v>
      </c>
      <c r="Q36" s="25" t="s">
        <v>119</v>
      </c>
      <c r="R36" s="25" t="s">
        <v>119</v>
      </c>
      <c r="S36" s="25" t="s">
        <v>119</v>
      </c>
      <c r="T36" s="25" t="s">
        <v>118</v>
      </c>
      <c r="U36" s="25" t="s">
        <v>118</v>
      </c>
    </row>
    <row r="37" spans="1:22" s="43" customFormat="1" ht="13" x14ac:dyDescent="0.25">
      <c r="A37" s="30" t="s">
        <v>1</v>
      </c>
      <c r="B37" s="32" t="s">
        <v>97</v>
      </c>
      <c r="C37" s="31" t="s">
        <v>141</v>
      </c>
      <c r="D37" s="31" t="s">
        <v>32</v>
      </c>
      <c r="E37" s="31" t="s">
        <v>12</v>
      </c>
      <c r="F37" s="32"/>
      <c r="G37" s="33"/>
      <c r="H37" s="33">
        <f t="shared" si="0"/>
        <v>0</v>
      </c>
      <c r="I37" s="33">
        <v>100000</v>
      </c>
      <c r="J37" s="33">
        <f t="shared" si="1"/>
        <v>0</v>
      </c>
      <c r="K37" s="33">
        <f t="shared" si="2"/>
        <v>111216</v>
      </c>
      <c r="L37" s="33">
        <f t="shared" si="3"/>
        <v>0</v>
      </c>
      <c r="M37" s="33">
        <f t="shared" si="4"/>
        <v>119139</v>
      </c>
      <c r="N37" s="34">
        <f t="shared" si="5"/>
        <v>119139</v>
      </c>
      <c r="O37" s="42"/>
      <c r="P37" s="25" t="s">
        <v>119</v>
      </c>
      <c r="Q37" s="25" t="s">
        <v>119</v>
      </c>
      <c r="R37" s="25" t="s">
        <v>119</v>
      </c>
      <c r="S37" s="25" t="s">
        <v>119</v>
      </c>
      <c r="T37" s="25" t="s">
        <v>118</v>
      </c>
      <c r="U37" s="25" t="s">
        <v>118</v>
      </c>
    </row>
    <row r="38" spans="1:22" s="17" customFormat="1" x14ac:dyDescent="0.25">
      <c r="A38" s="30" t="s">
        <v>2</v>
      </c>
      <c r="B38" s="51" t="s">
        <v>129</v>
      </c>
      <c r="C38" s="51" t="s">
        <v>126</v>
      </c>
      <c r="D38" s="51" t="s">
        <v>127</v>
      </c>
      <c r="E38" s="31" t="s">
        <v>12</v>
      </c>
      <c r="F38" s="51"/>
      <c r="G38" s="52"/>
      <c r="H38" s="52">
        <v>6000000</v>
      </c>
      <c r="I38" s="52"/>
      <c r="J38" s="33">
        <f t="shared" si="1"/>
        <v>6648136</v>
      </c>
      <c r="K38" s="33">
        <f t="shared" si="2"/>
        <v>0</v>
      </c>
      <c r="L38" s="33">
        <f t="shared" si="3"/>
        <v>6953606</v>
      </c>
      <c r="M38" s="33">
        <f t="shared" si="4"/>
        <v>0</v>
      </c>
      <c r="N38" s="34">
        <f t="shared" si="5"/>
        <v>6953606</v>
      </c>
      <c r="O38" s="53"/>
      <c r="P38" s="54" t="s">
        <v>128</v>
      </c>
      <c r="Q38" s="54"/>
      <c r="R38" s="54"/>
      <c r="S38" s="54"/>
      <c r="T38" s="54"/>
      <c r="U38" s="54"/>
    </row>
    <row r="39" spans="1:22" s="36" customFormat="1" x14ac:dyDescent="0.25">
      <c r="A39" s="30" t="s">
        <v>92</v>
      </c>
      <c r="B39" s="31" t="s">
        <v>50</v>
      </c>
      <c r="C39" s="31" t="s">
        <v>75</v>
      </c>
      <c r="D39" s="31" t="s">
        <v>64</v>
      </c>
      <c r="E39" s="31" t="s">
        <v>12</v>
      </c>
      <c r="F39" s="32"/>
      <c r="G39" s="33">
        <v>5488770</v>
      </c>
      <c r="H39" s="33">
        <f t="shared" ref="H39" si="6">ROUND(G39/150.8*158.3,0)</f>
        <v>5761753</v>
      </c>
      <c r="I39" s="33">
        <f>938545+139000</f>
        <v>1077545</v>
      </c>
      <c r="J39" s="33">
        <f t="shared" si="1"/>
        <v>6384153</v>
      </c>
      <c r="K39" s="33">
        <f>ROUND(I39/126.6*140.8,0)+19400</f>
        <v>1217807</v>
      </c>
      <c r="L39" s="33">
        <f t="shared" si="3"/>
        <v>6677493</v>
      </c>
      <c r="M39" s="33">
        <f t="shared" si="4"/>
        <v>1304566</v>
      </c>
      <c r="N39" s="34">
        <f t="shared" si="5"/>
        <v>7982059</v>
      </c>
      <c r="O39" s="35"/>
      <c r="P39" s="25" t="s">
        <v>118</v>
      </c>
      <c r="Q39" s="25" t="s">
        <v>119</v>
      </c>
      <c r="R39" s="25" t="s">
        <v>121</v>
      </c>
      <c r="S39" s="25" t="s">
        <v>121</v>
      </c>
      <c r="T39" s="25" t="s">
        <v>121</v>
      </c>
      <c r="U39" s="25" t="s">
        <v>118</v>
      </c>
      <c r="V39" s="45" t="s">
        <v>137</v>
      </c>
    </row>
    <row r="40" spans="1:22" s="45" customFormat="1" x14ac:dyDescent="0.25">
      <c r="A40" s="30" t="s">
        <v>2</v>
      </c>
      <c r="B40" s="31" t="s">
        <v>101</v>
      </c>
      <c r="C40" s="31" t="s">
        <v>75</v>
      </c>
      <c r="D40" s="31" t="s">
        <v>64</v>
      </c>
      <c r="E40" s="31" t="s">
        <v>12</v>
      </c>
      <c r="F40" s="31"/>
      <c r="G40" s="33">
        <v>124883</v>
      </c>
      <c r="H40" s="33">
        <f t="shared" si="0"/>
        <v>131094</v>
      </c>
      <c r="I40" s="44"/>
      <c r="J40" s="33">
        <f t="shared" si="1"/>
        <v>145255</v>
      </c>
      <c r="K40" s="33">
        <f t="shared" si="2"/>
        <v>0</v>
      </c>
      <c r="L40" s="33">
        <f t="shared" si="3"/>
        <v>151929</v>
      </c>
      <c r="M40" s="33">
        <f t="shared" si="4"/>
        <v>0</v>
      </c>
      <c r="N40" s="34">
        <f t="shared" si="5"/>
        <v>151929</v>
      </c>
      <c r="O40" s="42"/>
      <c r="P40" s="25" t="s">
        <v>118</v>
      </c>
      <c r="Q40" s="25" t="s">
        <v>119</v>
      </c>
      <c r="R40" s="25" t="s">
        <v>118</v>
      </c>
      <c r="S40" s="25" t="s">
        <v>115</v>
      </c>
      <c r="T40" s="25" t="s">
        <v>115</v>
      </c>
      <c r="U40" s="25" t="s">
        <v>115</v>
      </c>
    </row>
    <row r="41" spans="1:22" s="36" customFormat="1" x14ac:dyDescent="0.25">
      <c r="A41" s="30" t="s">
        <v>2</v>
      </c>
      <c r="B41" s="31" t="s">
        <v>48</v>
      </c>
      <c r="C41" s="31" t="s">
        <v>49</v>
      </c>
      <c r="D41" s="31" t="s">
        <v>26</v>
      </c>
      <c r="E41" s="31" t="s">
        <v>12</v>
      </c>
      <c r="F41" s="32"/>
      <c r="G41" s="33">
        <v>388919</v>
      </c>
      <c r="H41" s="33">
        <f t="shared" si="0"/>
        <v>408262</v>
      </c>
      <c r="I41" s="33"/>
      <c r="J41" s="33">
        <f t="shared" si="1"/>
        <v>452364</v>
      </c>
      <c r="K41" s="33">
        <f t="shared" si="2"/>
        <v>0</v>
      </c>
      <c r="L41" s="33">
        <f t="shared" si="3"/>
        <v>473149</v>
      </c>
      <c r="M41" s="33">
        <f t="shared" si="4"/>
        <v>0</v>
      </c>
      <c r="N41" s="34">
        <f t="shared" si="5"/>
        <v>473149</v>
      </c>
      <c r="O41" s="35"/>
      <c r="P41" s="25" t="s">
        <v>115</v>
      </c>
      <c r="Q41" s="25" t="s">
        <v>121</v>
      </c>
      <c r="R41" s="25" t="s">
        <v>118</v>
      </c>
      <c r="S41" s="25" t="s">
        <v>117</v>
      </c>
      <c r="T41" s="25" t="s">
        <v>121</v>
      </c>
      <c r="U41" s="25" t="s">
        <v>118</v>
      </c>
    </row>
    <row r="42" spans="1:22" s="36" customFormat="1" x14ac:dyDescent="0.25">
      <c r="A42" s="30" t="s">
        <v>2</v>
      </c>
      <c r="B42" s="31" t="s">
        <v>3</v>
      </c>
      <c r="C42" s="31" t="s">
        <v>6</v>
      </c>
      <c r="D42" s="31" t="s">
        <v>26</v>
      </c>
      <c r="E42" s="31" t="s">
        <v>12</v>
      </c>
      <c r="F42" s="32"/>
      <c r="G42" s="33">
        <v>476739</v>
      </c>
      <c r="H42" s="33">
        <f t="shared" si="0"/>
        <v>500449</v>
      </c>
      <c r="I42" s="33"/>
      <c r="J42" s="33">
        <f t="shared" si="1"/>
        <v>554509</v>
      </c>
      <c r="K42" s="33">
        <f t="shared" si="2"/>
        <v>0</v>
      </c>
      <c r="L42" s="33">
        <f t="shared" si="3"/>
        <v>579988</v>
      </c>
      <c r="M42" s="33">
        <f t="shared" si="4"/>
        <v>0</v>
      </c>
      <c r="N42" s="34">
        <f t="shared" si="5"/>
        <v>579988</v>
      </c>
      <c r="O42" s="35"/>
      <c r="P42" s="25" t="s">
        <v>121</v>
      </c>
      <c r="Q42" s="25" t="s">
        <v>121</v>
      </c>
      <c r="R42" s="25" t="s">
        <v>121</v>
      </c>
      <c r="S42" s="25" t="s">
        <v>121</v>
      </c>
      <c r="T42" s="25" t="s">
        <v>121</v>
      </c>
      <c r="U42" s="25" t="s">
        <v>118</v>
      </c>
    </row>
    <row r="43" spans="1:22" s="36" customFormat="1" x14ac:dyDescent="0.25">
      <c r="A43" s="30" t="s">
        <v>92</v>
      </c>
      <c r="B43" s="31" t="s">
        <v>17</v>
      </c>
      <c r="C43" s="31" t="s">
        <v>8</v>
      </c>
      <c r="D43" s="31" t="s">
        <v>29</v>
      </c>
      <c r="E43" s="31" t="s">
        <v>12</v>
      </c>
      <c r="F43" s="32"/>
      <c r="G43" s="33">
        <v>3700997</v>
      </c>
      <c r="H43" s="33">
        <f t="shared" si="0"/>
        <v>3885065</v>
      </c>
      <c r="I43" s="33">
        <v>499000</v>
      </c>
      <c r="J43" s="33">
        <f t="shared" si="1"/>
        <v>4304740</v>
      </c>
      <c r="K43" s="33">
        <f t="shared" si="2"/>
        <v>554970</v>
      </c>
      <c r="L43" s="33">
        <f t="shared" si="3"/>
        <v>4502535</v>
      </c>
      <c r="M43" s="33">
        <f t="shared" si="4"/>
        <v>594507</v>
      </c>
      <c r="N43" s="34">
        <f t="shared" si="5"/>
        <v>5097042</v>
      </c>
      <c r="O43" s="35"/>
      <c r="P43" s="26"/>
      <c r="Q43" s="26"/>
      <c r="R43" s="26"/>
      <c r="S43" s="26"/>
      <c r="T43" s="26"/>
      <c r="U43" s="26"/>
    </row>
    <row r="44" spans="1:22" s="40" customFormat="1" ht="13" x14ac:dyDescent="0.25">
      <c r="A44" s="30" t="s">
        <v>92</v>
      </c>
      <c r="B44" s="31" t="s">
        <v>95</v>
      </c>
      <c r="C44" s="31" t="s">
        <v>52</v>
      </c>
      <c r="D44" s="31" t="s">
        <v>74</v>
      </c>
      <c r="E44" s="31" t="s">
        <v>12</v>
      </c>
      <c r="F44" s="32"/>
      <c r="G44" s="33">
        <v>12798464</v>
      </c>
      <c r="H44" s="33">
        <f t="shared" si="0"/>
        <v>13434992</v>
      </c>
      <c r="I44" s="33">
        <v>2310139</v>
      </c>
      <c r="J44" s="33">
        <f t="shared" si="1"/>
        <v>14886277</v>
      </c>
      <c r="K44" s="33">
        <f t="shared" si="2"/>
        <v>2569254</v>
      </c>
      <c r="L44" s="33">
        <f t="shared" si="3"/>
        <v>15570275</v>
      </c>
      <c r="M44" s="33">
        <f t="shared" si="4"/>
        <v>2752294</v>
      </c>
      <c r="N44" s="34">
        <f t="shared" si="5"/>
        <v>18322569</v>
      </c>
      <c r="O44" s="35"/>
      <c r="P44" s="26"/>
      <c r="Q44" s="26"/>
      <c r="R44" s="26"/>
      <c r="S44" s="26"/>
      <c r="T44" s="26"/>
      <c r="U44" s="26"/>
    </row>
    <row r="45" spans="1:22" s="40" customFormat="1" ht="13" x14ac:dyDescent="0.25">
      <c r="A45" s="30" t="s">
        <v>2</v>
      </c>
      <c r="B45" s="32" t="s">
        <v>86</v>
      </c>
      <c r="C45" s="31" t="s">
        <v>52</v>
      </c>
      <c r="D45" s="31" t="s">
        <v>74</v>
      </c>
      <c r="E45" s="31" t="s">
        <v>12</v>
      </c>
      <c r="F45" s="32"/>
      <c r="G45" s="33">
        <v>2415057</v>
      </c>
      <c r="H45" s="33">
        <f t="shared" si="0"/>
        <v>2535169</v>
      </c>
      <c r="I45" s="33"/>
      <c r="J45" s="33">
        <f t="shared" si="1"/>
        <v>2809025</v>
      </c>
      <c r="K45" s="33">
        <f t="shared" si="2"/>
        <v>0</v>
      </c>
      <c r="L45" s="33">
        <f t="shared" si="3"/>
        <v>2938095</v>
      </c>
      <c r="M45" s="33">
        <f t="shared" si="4"/>
        <v>0</v>
      </c>
      <c r="N45" s="34">
        <f t="shared" si="5"/>
        <v>2938095</v>
      </c>
      <c r="O45" s="35"/>
      <c r="P45" s="26"/>
      <c r="Q45" s="26"/>
      <c r="R45" s="26"/>
      <c r="S45" s="26"/>
      <c r="T45" s="26"/>
      <c r="U45" s="26"/>
    </row>
    <row r="46" spans="1:22" s="40" customFormat="1" ht="13" x14ac:dyDescent="0.25">
      <c r="A46" s="46"/>
      <c r="B46" s="47"/>
      <c r="C46" s="47"/>
      <c r="D46" s="47"/>
      <c r="E46" s="47"/>
      <c r="F46" s="47"/>
      <c r="G46" s="48"/>
      <c r="H46" s="48"/>
      <c r="I46" s="48"/>
      <c r="J46" s="48"/>
      <c r="K46" s="48"/>
      <c r="L46" s="48"/>
      <c r="M46" s="48"/>
      <c r="N46" s="48"/>
      <c r="O46" s="49"/>
      <c r="P46" s="50"/>
      <c r="Q46" s="50"/>
      <c r="R46" s="50"/>
      <c r="S46" s="50"/>
      <c r="T46" s="50"/>
      <c r="U46" s="50"/>
    </row>
    <row r="47" spans="1:22" s="16" customFormat="1" ht="13" x14ac:dyDescent="0.3">
      <c r="A47" s="12"/>
      <c r="B47" s="13"/>
      <c r="C47" s="13"/>
      <c r="D47" s="13"/>
      <c r="E47" s="13"/>
      <c r="F47" s="13"/>
      <c r="G47" s="14">
        <f t="shared" ref="G47:N47" si="7">SUM(G4:G46)</f>
        <v>143554684</v>
      </c>
      <c r="H47" s="14">
        <f t="shared" si="7"/>
        <v>158194338</v>
      </c>
      <c r="I47" s="14">
        <f t="shared" si="7"/>
        <v>20872332</v>
      </c>
      <c r="J47" s="14">
        <f t="shared" si="7"/>
        <v>175282924</v>
      </c>
      <c r="K47" s="14">
        <f t="shared" si="7"/>
        <v>23332861</v>
      </c>
      <c r="L47" s="14">
        <f t="shared" si="7"/>
        <v>183336861</v>
      </c>
      <c r="M47" s="14">
        <f t="shared" si="7"/>
        <v>24995151</v>
      </c>
      <c r="N47" s="14">
        <f t="shared" si="7"/>
        <v>208332012</v>
      </c>
      <c r="O47" s="15"/>
      <c r="P47" s="28"/>
      <c r="Q47" s="28"/>
      <c r="R47" s="28"/>
      <c r="S47" s="28"/>
      <c r="T47" s="28"/>
      <c r="U47" s="28"/>
    </row>
    <row r="48" spans="1:22" ht="13" x14ac:dyDescent="0.25">
      <c r="A48" s="16"/>
    </row>
    <row r="49" spans="7:14" x14ac:dyDescent="0.25">
      <c r="G49" s="20"/>
      <c r="H49" s="20"/>
      <c r="I49" s="20"/>
      <c r="J49" s="20"/>
      <c r="K49" s="20"/>
      <c r="L49" s="20"/>
      <c r="M49" s="20"/>
      <c r="N49" s="20"/>
    </row>
  </sheetData>
  <pageMargins left="0.39370078740157483" right="0.39370078740157483" top="1.5748031496062993" bottom="0.94488188976377963" header="0.31496062992125984" footer="0.70866141732283472"/>
  <pageSetup paperSize="9" scale="77" fitToHeight="2" orientation="landscape" r:id="rId1"/>
  <headerFooter>
    <oddFooter>&amp;L&amp;F &amp;A&amp;C&amp;P&amp;R&amp;D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F6FE04DD6684BAD4D6D2D39830723" ma:contentTypeVersion="12" ma:contentTypeDescription="Een nieuw document maken." ma:contentTypeScope="" ma:versionID="06e7afab1a69d67fa7b7233243ee13ff">
  <xsd:schema xmlns:xsd="http://www.w3.org/2001/XMLSchema" xmlns:xs="http://www.w3.org/2001/XMLSchema" xmlns:p="http://schemas.microsoft.com/office/2006/metadata/properties" xmlns:ns2="0485e711-00f7-49fb-9846-87ddc432b1ae" xmlns:ns3="f44d33a5-536b-488f-8061-f6e8dfec16c7" targetNamespace="http://schemas.microsoft.com/office/2006/metadata/properties" ma:root="true" ma:fieldsID="92eace1dd9b7e443765a12a9e67d2543" ns2:_="" ns3:_="">
    <xsd:import namespace="0485e711-00f7-49fb-9846-87ddc432b1ae"/>
    <xsd:import namespace="f44d33a5-536b-488f-8061-f6e8dfec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5e711-00f7-49fb-9846-87ddc432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56398cce-5e72-4ed0-8ed8-ac683322e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d33a5-536b-488f-8061-f6e8dfec16c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7b5f531-f5b1-43f7-8527-922478490159}" ma:internalName="TaxCatchAll" ma:showField="CatchAllData" ma:web="f44d33a5-536b-488f-8061-f6e8dfec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3916A8-AE0E-43E4-8C11-5C4B6BD760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16B960-B69F-40A7-9BF7-BA3A72D9E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5e711-00f7-49fb-9846-87ddc432b1ae"/>
    <ds:schemaRef ds:uri="f44d33a5-536b-488f-8061-f6e8dfec1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Company>Servicepunt71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Binkhorst, Beau</dc:creator>
  <cp:lastModifiedBy>Tessa Feller</cp:lastModifiedBy>
  <cp:lastPrinted>2023-12-21T09:59:05Z</cp:lastPrinted>
  <dcterms:created xsi:type="dcterms:W3CDTF">2013-07-04T08:52:17Z</dcterms:created>
  <dcterms:modified xsi:type="dcterms:W3CDTF">2024-09-27T19:55:34Z</dcterms:modified>
</cp:coreProperties>
</file>