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8_{3697E568-0809-4166-AF4B-978AAA6A7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catie" sheetId="1" r:id="rId1"/>
  </sheets>
  <definedNames>
    <definedName name="_xlnm._FilterDatabase" localSheetId="0" hidden="1">specificatie!$A$1:$X$107</definedName>
    <definedName name="_xlnm.Print_Area" localSheetId="0">specificatie!$B$1:$Q$110</definedName>
    <definedName name="_xlnm.Print_Titles" localSheetId="0">specificatie!$1:$4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3" i="1" l="1"/>
  <c r="L43" i="1"/>
  <c r="M43" i="1" s="1"/>
  <c r="N43" i="1" s="1"/>
  <c r="Q35" i="1" l="1"/>
  <c r="Q80" i="1"/>
  <c r="Q78" i="1"/>
  <c r="Q71" i="1"/>
  <c r="Q67" i="1"/>
  <c r="Q62" i="1"/>
  <c r="Q61" i="1"/>
  <c r="Q60" i="1"/>
  <c r="Q59" i="1"/>
  <c r="Q50" i="1"/>
  <c r="Q47" i="1"/>
  <c r="Q45" i="1"/>
  <c r="Q40" i="1"/>
  <c r="Q28" i="1"/>
  <c r="Q25" i="1"/>
  <c r="Q24" i="1"/>
  <c r="Q15" i="1"/>
  <c r="Q12" i="1"/>
  <c r="Q55" i="1"/>
  <c r="Q11" i="1"/>
  <c r="P31" i="1"/>
  <c r="P49" i="1"/>
  <c r="P54" i="1"/>
  <c r="P51" i="1"/>
  <c r="P75" i="1"/>
  <c r="P37" i="1"/>
  <c r="P33" i="1"/>
  <c r="P72" i="1"/>
  <c r="P34" i="1"/>
  <c r="P9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79" i="1"/>
  <c r="P77" i="1"/>
  <c r="P76" i="1"/>
  <c r="P73" i="1"/>
  <c r="P74" i="1"/>
  <c r="P70" i="1"/>
  <c r="P69" i="1"/>
  <c r="P68" i="1"/>
  <c r="P66" i="1"/>
  <c r="P64" i="1"/>
  <c r="P63" i="1"/>
  <c r="P58" i="1"/>
  <c r="P57" i="1"/>
  <c r="P56" i="1"/>
  <c r="P52" i="1"/>
  <c r="P53" i="1"/>
  <c r="P48" i="1"/>
  <c r="P46" i="1"/>
  <c r="P44" i="1"/>
  <c r="P42" i="1"/>
  <c r="P41" i="1"/>
  <c r="P39" i="1"/>
  <c r="P38" i="1"/>
  <c r="P32" i="1"/>
  <c r="P30" i="1"/>
  <c r="P29" i="1"/>
  <c r="P27" i="1"/>
  <c r="P26" i="1"/>
  <c r="P23" i="1"/>
  <c r="P22" i="1"/>
  <c r="P20" i="1"/>
  <c r="P21" i="1"/>
  <c r="P19" i="1"/>
  <c r="P18" i="1"/>
  <c r="P17" i="1"/>
  <c r="P16" i="1"/>
  <c r="P14" i="1"/>
  <c r="P13" i="1"/>
  <c r="P10" i="1"/>
  <c r="P8" i="1"/>
  <c r="P7" i="1"/>
  <c r="P6" i="1"/>
  <c r="P5" i="1"/>
  <c r="O36" i="1"/>
  <c r="P36" i="1" s="1"/>
  <c r="Q108" i="1" l="1"/>
  <c r="L18" i="1"/>
  <c r="M18" i="1" s="1"/>
  <c r="N18" i="1" s="1"/>
  <c r="L10" i="1"/>
  <c r="M10" i="1" s="1"/>
  <c r="N10" i="1" s="1"/>
  <c r="L51" i="1"/>
  <c r="M51" i="1" s="1"/>
  <c r="N51" i="1" s="1"/>
  <c r="L19" i="1"/>
  <c r="M19" i="1" s="1"/>
  <c r="N19" i="1" s="1"/>
  <c r="L26" i="1"/>
  <c r="M26" i="1" s="1"/>
  <c r="N26" i="1" s="1"/>
  <c r="L74" i="1"/>
  <c r="M74" i="1" s="1"/>
  <c r="N74" i="1" s="1"/>
  <c r="L73" i="1"/>
  <c r="M73" i="1" s="1"/>
  <c r="N73" i="1" s="1"/>
  <c r="L53" i="1"/>
  <c r="M53" i="1" s="1"/>
  <c r="N53" i="1" s="1"/>
  <c r="L78" i="1"/>
  <c r="M78" i="1" s="1"/>
  <c r="N78" i="1" s="1"/>
  <c r="L9" i="1"/>
  <c r="M9" i="1" s="1"/>
  <c r="N9" i="1" s="1"/>
  <c r="L42" i="1"/>
  <c r="M42" i="1" s="1"/>
  <c r="N42" i="1" s="1"/>
  <c r="M72" i="1"/>
  <c r="N72" i="1" s="1"/>
  <c r="L69" i="1"/>
  <c r="M69" i="1" s="1"/>
  <c r="N69" i="1" s="1"/>
  <c r="L32" i="1"/>
  <c r="M32" i="1" s="1"/>
  <c r="N32" i="1" s="1"/>
  <c r="L6" i="1"/>
  <c r="M6" i="1" s="1"/>
  <c r="N6" i="1" s="1"/>
  <c r="L22" i="1"/>
  <c r="M22" i="1" s="1"/>
  <c r="N22" i="1" s="1"/>
  <c r="L67" i="1"/>
  <c r="M67" i="1" s="1"/>
  <c r="N67" i="1" s="1"/>
  <c r="L66" i="1"/>
  <c r="M66" i="1" s="1"/>
  <c r="N66" i="1" s="1"/>
  <c r="L24" i="1"/>
  <c r="M24" i="1" s="1"/>
  <c r="N24" i="1" s="1"/>
  <c r="L23" i="1"/>
  <c r="M23" i="1" s="1"/>
  <c r="N23" i="1" s="1"/>
  <c r="L12" i="1"/>
  <c r="M12" i="1" s="1"/>
  <c r="N12" i="1" s="1"/>
  <c r="L64" i="1"/>
  <c r="M64" i="1" s="1"/>
  <c r="N64" i="1" s="1"/>
  <c r="L28" i="1"/>
  <c r="M28" i="1" s="1"/>
  <c r="N28" i="1" s="1"/>
  <c r="L27" i="1"/>
  <c r="M27" i="1" s="1"/>
  <c r="N27" i="1" s="1"/>
  <c r="L77" i="1"/>
  <c r="M77" i="1" s="1"/>
  <c r="N77" i="1" s="1"/>
  <c r="L8" i="1"/>
  <c r="M8" i="1" s="1"/>
  <c r="N8" i="1" s="1"/>
  <c r="L41" i="1"/>
  <c r="M41" i="1" s="1"/>
  <c r="N41" i="1" s="1"/>
  <c r="L17" i="1"/>
  <c r="M17" i="1" s="1"/>
  <c r="N17" i="1" s="1"/>
  <c r="L16" i="1"/>
  <c r="M16" i="1" s="1"/>
  <c r="N16" i="1" s="1"/>
  <c r="L34" i="1"/>
  <c r="M34" i="1" s="1"/>
  <c r="N34" i="1" s="1"/>
  <c r="L21" i="1"/>
  <c r="M21" i="1" s="1"/>
  <c r="N21" i="1" s="1"/>
  <c r="L20" i="1"/>
  <c r="M20" i="1" s="1"/>
  <c r="N20" i="1" s="1"/>
  <c r="L30" i="1"/>
  <c r="M30" i="1" s="1"/>
  <c r="N30" i="1" s="1"/>
  <c r="L29" i="1"/>
  <c r="M29" i="1" s="1"/>
  <c r="N29" i="1" s="1"/>
  <c r="L5" i="1"/>
  <c r="M5" i="1" s="1"/>
  <c r="N5" i="1" s="1"/>
  <c r="L31" i="1"/>
  <c r="M31" i="1" s="1"/>
  <c r="N31" i="1" s="1"/>
  <c r="L75" i="1"/>
  <c r="M75" i="1" s="1"/>
  <c r="N75" i="1" s="1"/>
  <c r="L38" i="1"/>
  <c r="M38" i="1" s="1"/>
  <c r="N38" i="1" s="1"/>
  <c r="L40" i="1"/>
  <c r="M40" i="1" s="1"/>
  <c r="N40" i="1" s="1"/>
  <c r="L39" i="1"/>
  <c r="M39" i="1" s="1"/>
  <c r="N39" i="1" s="1"/>
  <c r="L15" i="1"/>
  <c r="M15" i="1" s="1"/>
  <c r="N15" i="1" s="1"/>
  <c r="L14" i="1"/>
  <c r="M14" i="1" s="1"/>
  <c r="N14" i="1" s="1"/>
  <c r="L25" i="1"/>
  <c r="M25" i="1" s="1"/>
  <c r="N25" i="1" s="1"/>
  <c r="L45" i="1"/>
  <c r="M45" i="1" s="1"/>
  <c r="N45" i="1" s="1"/>
  <c r="L44" i="1"/>
  <c r="M44" i="1" s="1"/>
  <c r="N44" i="1" s="1"/>
  <c r="L11" i="1"/>
  <c r="M11" i="1" s="1"/>
  <c r="N11" i="1" s="1"/>
  <c r="L13" i="1"/>
  <c r="M13" i="1" s="1"/>
  <c r="N13" i="1" s="1"/>
  <c r="L57" i="1"/>
  <c r="M57" i="1" s="1"/>
  <c r="N57" i="1" s="1"/>
  <c r="L56" i="1"/>
  <c r="M56" i="1" s="1"/>
  <c r="N56" i="1" s="1"/>
  <c r="L48" i="1"/>
  <c r="M48" i="1" s="1"/>
  <c r="N48" i="1" s="1"/>
  <c r="M7" i="1"/>
  <c r="N7" i="1" s="1"/>
  <c r="L47" i="1"/>
  <c r="M47" i="1" s="1"/>
  <c r="N47" i="1" s="1"/>
  <c r="L46" i="1"/>
  <c r="M46" i="1" s="1"/>
  <c r="N46" i="1" s="1"/>
  <c r="L62" i="1"/>
  <c r="M62" i="1" s="1"/>
  <c r="N62" i="1" s="1"/>
  <c r="L61" i="1"/>
  <c r="M61" i="1" s="1"/>
  <c r="N61" i="1" s="1"/>
  <c r="L68" i="1"/>
  <c r="M68" i="1" s="1"/>
  <c r="N68" i="1" s="1"/>
  <c r="L80" i="1"/>
  <c r="M80" i="1" s="1"/>
  <c r="N80" i="1" s="1"/>
  <c r="L79" i="1"/>
  <c r="M79" i="1" s="1"/>
  <c r="N79" i="1" s="1"/>
  <c r="L50" i="1"/>
  <c r="M50" i="1" s="1"/>
  <c r="N50" i="1" s="1"/>
  <c r="L49" i="1"/>
  <c r="M49" i="1" s="1"/>
  <c r="N49" i="1" s="1"/>
  <c r="L60" i="1"/>
  <c r="M60" i="1" s="1"/>
  <c r="N60" i="1" s="1"/>
  <c r="L63" i="1"/>
  <c r="M63" i="1" s="1"/>
  <c r="N63" i="1" s="1"/>
  <c r="M37" i="1"/>
  <c r="N37" i="1" s="1"/>
  <c r="L76" i="1"/>
  <c r="M76" i="1" s="1"/>
  <c r="N76" i="1" s="1"/>
  <c r="L65" i="1"/>
  <c r="M65" i="1" s="1"/>
  <c r="N65" i="1" s="1"/>
  <c r="O65" i="1" s="1"/>
  <c r="P65" i="1" s="1"/>
  <c r="L52" i="1"/>
  <c r="M52" i="1" s="1"/>
  <c r="N52" i="1" s="1"/>
  <c r="L55" i="1"/>
  <c r="M55" i="1" s="1"/>
  <c r="N55" i="1" s="1"/>
  <c r="L54" i="1"/>
  <c r="M54" i="1" s="1"/>
  <c r="N54" i="1" s="1"/>
  <c r="L59" i="1"/>
  <c r="M59" i="1" s="1"/>
  <c r="N59" i="1" s="1"/>
  <c r="L58" i="1"/>
  <c r="M58" i="1" s="1"/>
  <c r="N58" i="1" s="1"/>
  <c r="L70" i="1"/>
  <c r="M70" i="1" s="1"/>
  <c r="N70" i="1" s="1"/>
  <c r="O108" i="1" l="1"/>
  <c r="P108" i="1"/>
  <c r="K108" i="1"/>
  <c r="N108" i="1" l="1"/>
  <c r="M108" i="1"/>
  <c r="L10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R5" authorId="0" shapeId="0" xr:uid="{DD18AFD6-BE4C-46A9-B58D-AA7DB697B7A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" authorId="0" shapeId="0" xr:uid="{9151C2BC-BAD3-4224-81F6-CF04F8C0C50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" authorId="0" shapeId="0" xr:uid="{01FF07E6-4BE5-4008-9B28-1C92D9A4A75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8" authorId="0" shapeId="0" xr:uid="{F7282280-364B-4796-8160-3329C529B47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0" authorId="0" shapeId="0" xr:uid="{18FD60F7-850E-42A4-A400-7027B077D12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2" authorId="0" shapeId="0" xr:uid="{6ED10A5E-39FA-4AF1-876F-4589D05067CC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13" authorId="0" shapeId="0" xr:uid="{4922B86D-F7E7-4971-9A2D-F25BA0CD8EF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4" authorId="0" shapeId="0" xr:uid="{1074863D-493F-4379-95A1-F65A2205A4D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5" authorId="0" shapeId="0" xr:uid="{5F112CD9-76DD-4B8F-902D-B0AF6E61156A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16" authorId="0" shapeId="0" xr:uid="{6C10FD3B-CE9B-4E5C-9D2B-9F572367776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7" authorId="0" shapeId="0" xr:uid="{D8C67571-045A-48ED-9639-9C543E4D8B3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8" authorId="0" shapeId="0" xr:uid="{9EB0848F-9933-42C0-AB9C-8A7F73648FB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9" authorId="0" shapeId="0" xr:uid="{E6FC6A59-1C8C-43C0-AECA-A1DC84DC0F5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0" authorId="0" shapeId="0" xr:uid="{57CC44E6-110F-4905-8DBC-A7E47244740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1" authorId="0" shapeId="0" xr:uid="{EB8C17AA-F8D9-463A-8D7A-167C87B3B35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2" authorId="0" shapeId="0" xr:uid="{60A1DE5A-BA36-447A-A677-C99C49A5D03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3" authorId="0" shapeId="0" xr:uid="{93E98D60-4997-4A74-A87D-E63A45D2E51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4" authorId="0" shapeId="0" xr:uid="{DA42D7E0-E723-49FF-AD5B-70875459C095}">
      <text>
        <r>
          <rPr>
            <sz val="9"/>
            <color indexed="81"/>
            <rFont val="Tahoma"/>
            <family val="2"/>
          </rPr>
          <t xml:space="preserve">inclusief ICT en BTW
</t>
        </r>
      </text>
    </comment>
    <comment ref="R25" authorId="0" shapeId="0" xr:uid="{56B45FC9-C491-46EE-B5B2-23F10C5BFAC0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26" authorId="0" shapeId="0" xr:uid="{326F98B6-A3BC-4CE4-A060-FA76D8ED0E4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7" authorId="0" shapeId="0" xr:uid="{C1D54FF1-5272-4CEE-97AF-2C59115E394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8" authorId="0" shapeId="0" xr:uid="{E7FC43EC-6347-4913-9868-415B8406BDB1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29" authorId="0" shapeId="0" xr:uid="{D800B968-93C0-4381-BAA0-84BFA303126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0" authorId="0" shapeId="0" xr:uid="{773DE301-64AB-41F6-8FAF-11B3564FEB2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1" authorId="0" shapeId="0" xr:uid="{111A9B1B-06CE-45FF-B26E-6D6FAE4E58F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2" authorId="0" shapeId="0" xr:uid="{DC44C3BE-972A-438F-8908-F731962F8F4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8" authorId="0" shapeId="0" xr:uid="{6550B158-C56A-4CCE-A452-47BC160D93B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9" authorId="0" shapeId="0" xr:uid="{4AE27077-E439-4E25-AB64-477ED1ECD0E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0" authorId="0" shapeId="0" xr:uid="{5E07CAB0-1852-4448-8C11-78C93A369F41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41" authorId="0" shapeId="0" xr:uid="{AA132AAA-FEE7-4FA0-8CC4-C7F996C5FE4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2" authorId="0" shapeId="0" xr:uid="{4A1AA10B-11CE-4B92-9367-1F6C131C882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3" authorId="0" shapeId="0" xr:uid="{2715680C-C616-404C-A8DF-D4E90372C22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4" authorId="0" shapeId="0" xr:uid="{EB99B4A6-5DDA-4BC3-B82E-B6AF1648E22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5" authorId="0" shapeId="0" xr:uid="{3D8EB441-DF99-4DDC-9727-28FB8422FF80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46" authorId="0" shapeId="0" xr:uid="{68991CED-F634-4A91-8873-9538686F0E5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7" authorId="0" shapeId="0" xr:uid="{BBBF0770-9B2A-4564-9C75-81D597E624FA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48" authorId="0" shapeId="0" xr:uid="{843F6405-21DB-44EF-A48E-875A84B22DB2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9" authorId="0" shapeId="0" xr:uid="{0387F217-9932-4283-AD5C-B3DA210C5C7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0" authorId="0" shapeId="0" xr:uid="{E569F235-FF58-462F-9373-89056D2CD800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51" authorId="0" shapeId="0" xr:uid="{41432D72-BB19-4357-A373-0FD16FBACF7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2" authorId="0" shapeId="0" xr:uid="{1C5C90F3-8353-4BBB-9726-85D10AE6658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3" authorId="0" shapeId="0" xr:uid="{74417EF0-FAB7-4F11-9B84-BEF70FC5489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4" authorId="0" shapeId="0" xr:uid="{EE836448-0E31-4BFC-B42A-FC420A6C80A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6" authorId="0" shapeId="0" xr:uid="{481A9BA7-B3EB-426C-8BB8-4621A66CEE0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7" authorId="0" shapeId="0" xr:uid="{2E750085-B000-4409-AFE4-16DBD0ED112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8" authorId="0" shapeId="0" xr:uid="{07F7D265-B554-419F-8423-9E9E850FABA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9" authorId="0" shapeId="0" xr:uid="{DA25B302-2D40-470D-AAB4-9B6D2574D91E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0" authorId="0" shapeId="0" xr:uid="{8803E3BF-9636-4230-B12B-5F3DEB23DEAC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1" authorId="0" shapeId="0" xr:uid="{1D56B26F-D3FD-4932-8DBC-ED0B71789B2C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2" authorId="0" shapeId="0" xr:uid="{5EC648DC-3F30-4214-9BEB-C12A8576035D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3" authorId="0" shapeId="0" xr:uid="{7E1D1EEF-C3A6-4262-93CC-DBACC60DE63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4" authorId="0" shapeId="0" xr:uid="{DAE3D67D-059A-48ED-8C65-40A7D7B7B72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6" authorId="0" shapeId="0" xr:uid="{831574D7-9FAC-47C9-AA78-56CA27699AE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7" authorId="0" shapeId="0" xr:uid="{23C51EF5-2560-4836-BB2A-F5D114101D9D}">
      <text>
        <r>
          <rPr>
            <sz val="9"/>
            <color indexed="81"/>
            <rFont val="Tahoma"/>
            <family val="2"/>
          </rPr>
          <t xml:space="preserve">inclusief ICT en BTW
</t>
        </r>
      </text>
    </comment>
    <comment ref="R68" authorId="0" shapeId="0" xr:uid="{43DB9363-D9DA-4D42-9FFE-E25B9A8534F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9" authorId="0" shapeId="0" xr:uid="{45B2EADD-7A4B-4F8A-AD72-95F84D770D9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0" authorId="0" shapeId="0" xr:uid="{1D0A14BF-1707-48FA-83EF-1D3B13E7A13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1" authorId="0" shapeId="0" xr:uid="{437E2F18-CBE3-47CC-8345-97848C636C0D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73" authorId="0" shapeId="0" xr:uid="{C3B8FA9F-66B4-4170-A599-A129BE2816A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4" authorId="0" shapeId="0" xr:uid="{2B512625-F9A2-4D08-AC6F-3529D59433F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5" authorId="0" shapeId="0" xr:uid="{1E010931-8AB1-4C6D-9C6C-907858FC3C7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6" authorId="0" shapeId="0" xr:uid="{C092D82C-FDC9-4427-B7A4-523D1F8A1E7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7" authorId="0" shapeId="0" xr:uid="{0B89C83F-83D5-489D-8142-48C135F1717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8" authorId="0" shapeId="0" xr:uid="{4C322636-5D34-4A3B-A983-67B2612D12A2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79" authorId="0" shapeId="0" xr:uid="{F5D21E9A-14B2-47EB-A781-B212FA2E205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80" authorId="0" shapeId="0" xr:uid="{0EE59C93-1B8A-49B5-B3B9-D4BDE7C587F6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81" authorId="0" shapeId="0" xr:uid="{B270E4D3-F7B4-4008-A1E8-9AE1BC554242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2" authorId="0" shapeId="0" xr:uid="{BE38F161-DF04-4E8C-9308-448C27306CFA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3" authorId="0" shapeId="0" xr:uid="{4C032495-7EAC-4A34-8CF3-5D63C5D89C1A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4" authorId="0" shapeId="0" xr:uid="{443766E5-68F2-43C9-914C-7E143D890B94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5" authorId="0" shapeId="0" xr:uid="{F433F2D2-AB45-455A-9825-3433F1D9DD9C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6" authorId="0" shapeId="0" xr:uid="{19F29409-37D2-4C51-BE77-5CEEB47B5B86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7" authorId="0" shapeId="0" xr:uid="{D685C2AF-2445-47FA-88F8-762F103053F7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8" authorId="0" shapeId="0" xr:uid="{4407F3C8-7BB7-4FF9-AE23-9D3840483B0B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9" authorId="0" shapeId="0" xr:uid="{943C2A7D-1CB9-4B3D-A2F6-D872E0A9DD62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0" authorId="0" shapeId="0" xr:uid="{E8AE4510-0A7E-4668-AA49-C73F2D2AC04F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1" authorId="0" shapeId="0" xr:uid="{59DA2A5B-013E-424D-9DA6-59DBE2CA88D6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2" authorId="0" shapeId="0" xr:uid="{F5534AF3-5AF8-4A64-BD49-C09328C0DBA2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3" authorId="0" shapeId="0" xr:uid="{1B52F838-A157-49C3-84B8-BFEAA98E3283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4" authorId="0" shapeId="0" xr:uid="{1FBA02A6-A3B9-49C1-AFDE-2C4A1822C2A7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5" authorId="0" shapeId="0" xr:uid="{CAF0131F-08B3-470F-8894-24013CCF941A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6" authorId="0" shapeId="0" xr:uid="{EDF9CC1E-0095-4207-BDA5-1122348AD0CF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7" authorId="0" shapeId="0" xr:uid="{48716D5B-90EE-42D6-B4B5-FDED42158B4C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8" authorId="0" shapeId="0" xr:uid="{707B181F-A4F8-4BE2-A0EF-021272242500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9" authorId="0" shapeId="0" xr:uid="{5B73F99F-FD07-47F3-B41C-2536F4488B0E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0" authorId="0" shapeId="0" xr:uid="{A0B1D69E-D536-46FB-A626-62FF922351B5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1" authorId="0" shapeId="0" xr:uid="{772713DF-40C6-4EE8-899B-2270CF6D6A28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2" authorId="0" shapeId="0" xr:uid="{DF143284-350D-42C7-B83B-4A22DE82C97D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3" authorId="0" shapeId="0" xr:uid="{58564873-71C6-4521-9DBE-9C084EDF64E5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4" authorId="0" shapeId="0" xr:uid="{62731D81-D3B8-499D-802A-7297752A0DC9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5" authorId="0" shapeId="0" xr:uid="{60A35797-74BF-4838-BFFD-F28FFB155008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6" authorId="0" shapeId="0" xr:uid="{F4B2DAFA-6670-4C58-A434-8A28205EF90D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7" authorId="0" shapeId="0" xr:uid="{50A426F2-2368-4763-AB93-FAF040F6D76F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</commentList>
</comments>
</file>

<file path=xl/sharedStrings.xml><?xml version="1.0" encoding="utf-8"?>
<sst xmlns="http://schemas.openxmlformats.org/spreadsheetml/2006/main" count="1196" uniqueCount="305">
  <si>
    <t>Soort</t>
  </si>
  <si>
    <t>Adres</t>
  </si>
  <si>
    <t>Ja/Nee</t>
  </si>
  <si>
    <t>Index</t>
  </si>
  <si>
    <t>Nr.</t>
  </si>
  <si>
    <t>Object</t>
  </si>
  <si>
    <t>Ja</t>
  </si>
  <si>
    <t>Opstal</t>
  </si>
  <si>
    <t>Inventaris</t>
  </si>
  <si>
    <t>Opmerkingen</t>
  </si>
  <si>
    <t>gemeentehuis</t>
  </si>
  <si>
    <t>multifunctioneel centrum De Smeltkroes</t>
  </si>
  <si>
    <t>kleedlokaal, kantine en bestuurskamer</t>
  </si>
  <si>
    <t>staantribune Sportpark de Romrijten</t>
  </si>
  <si>
    <t>woonhuis</t>
  </si>
  <si>
    <t>brandweerkazerne</t>
  </si>
  <si>
    <t>openb. basisschool De Triolier</t>
  </si>
  <si>
    <t>parkeerplaats vrachtwagens</t>
  </si>
  <si>
    <t>fietsenstalling</t>
  </si>
  <si>
    <t>jeugdhuis, Scouting Budel</t>
  </si>
  <si>
    <t>Kath.jeugdclub Budel  jeugdhuis</t>
  </si>
  <si>
    <t>Verzekerd bedrag</t>
  </si>
  <si>
    <t xml:space="preserve">na index </t>
  </si>
  <si>
    <t>Gemeentewerf</t>
  </si>
  <si>
    <t>ja</t>
  </si>
  <si>
    <t>Clubhuis Politiehondenvereniging</t>
  </si>
  <si>
    <t>Clubhuis Ledub</t>
  </si>
  <si>
    <t>Polistotaal</t>
  </si>
  <si>
    <t>Sportcomplex "De Zuiderpoort"</t>
  </si>
  <si>
    <t>Milieustraat</t>
  </si>
  <si>
    <t>Gemeentelijk bijgebouw/eigendom</t>
  </si>
  <si>
    <t>Clubhuis Postduivenclub en Palmruiters</t>
  </si>
  <si>
    <t>Fietsenstalling gemeentehuis</t>
  </si>
  <si>
    <t>gemeenschapshuis den Donk inclusief gymzaal en extra ruimte</t>
  </si>
  <si>
    <t>Gemeenschapshuis Den Donk, gymzaal</t>
  </si>
  <si>
    <t>Basisschool de Boogurt</t>
  </si>
  <si>
    <t>Gebouw handboogvereniging</t>
  </si>
  <si>
    <t>Nee</t>
  </si>
  <si>
    <t xml:space="preserve"> jongerencampus Babbelz</t>
  </si>
  <si>
    <t>Postcode</t>
  </si>
  <si>
    <t>Plaats</t>
  </si>
  <si>
    <t>Soerendonk</t>
  </si>
  <si>
    <t>Maarheeze</t>
  </si>
  <si>
    <t>Gastel</t>
  </si>
  <si>
    <t>Budel</t>
  </si>
  <si>
    <t>Budel-Dorplein</t>
  </si>
  <si>
    <t>Budel-Schoot</t>
  </si>
  <si>
    <t>Huisnummer</t>
  </si>
  <si>
    <t>6027RK</t>
  </si>
  <si>
    <t>Cranendonck</t>
  </si>
  <si>
    <t>6026ER</t>
  </si>
  <si>
    <t>Kijkakkers</t>
  </si>
  <si>
    <t>6026RD</t>
  </si>
  <si>
    <t>De Romrijten</t>
  </si>
  <si>
    <t>6026RA</t>
  </si>
  <si>
    <t>Philipsweg</t>
  </si>
  <si>
    <t>6027RL</t>
  </si>
  <si>
    <t>Van Hornelaan</t>
  </si>
  <si>
    <t>6026RW</t>
  </si>
  <si>
    <t>6026CM</t>
  </si>
  <si>
    <t>Molenstraat</t>
  </si>
  <si>
    <t>Toevoeging</t>
  </si>
  <si>
    <t>a</t>
  </si>
  <si>
    <t>6028SC</t>
  </si>
  <si>
    <t>t Stormgat</t>
  </si>
  <si>
    <t xml:space="preserve">Van Schaiklaan </t>
  </si>
  <si>
    <t>6027PL</t>
  </si>
  <si>
    <t>6026CW</t>
  </si>
  <si>
    <t>Stationsstraat</t>
  </si>
  <si>
    <t>6028RN</t>
  </si>
  <si>
    <t>St.Cornelisplein</t>
  </si>
  <si>
    <t>6026PZ</t>
  </si>
  <si>
    <t>6021CA</t>
  </si>
  <si>
    <t>De Vinnen</t>
  </si>
  <si>
    <t>6024AB</t>
  </si>
  <si>
    <t>Hoofdstraat</t>
  </si>
  <si>
    <t>6023AB</t>
  </si>
  <si>
    <t>6021BP</t>
  </si>
  <si>
    <t>A</t>
  </si>
  <si>
    <t>De Romrijten/Philipsweg</t>
  </si>
  <si>
    <t>t Lange</t>
  </si>
  <si>
    <t>Capucijnerplein</t>
  </si>
  <si>
    <t>Jan van Schoonvorstlaan</t>
  </si>
  <si>
    <t>6021LW</t>
  </si>
  <si>
    <t>De Korenbloem</t>
  </si>
  <si>
    <t>6021KD</t>
  </si>
  <si>
    <t>Weth.v.Hunselstraat</t>
  </si>
  <si>
    <t>6021KA</t>
  </si>
  <si>
    <t>Sportlaan</t>
  </si>
  <si>
    <t>sportpark Soerendonk/bouwhal Carnaval****</t>
  </si>
  <si>
    <t>sportpark Budel/bouwhal Carnaval****</t>
  </si>
  <si>
    <t>6027NL</t>
  </si>
  <si>
    <t>De Branten</t>
  </si>
  <si>
    <t>6021JZ</t>
  </si>
  <si>
    <t>Poelderstraat</t>
  </si>
  <si>
    <t>6582AX</t>
  </si>
  <si>
    <t>Berg</t>
  </si>
  <si>
    <t>6023RG</t>
  </si>
  <si>
    <t>Klein-Schoterstraat</t>
  </si>
  <si>
    <t>6021CE</t>
  </si>
  <si>
    <t>Markt</t>
  </si>
  <si>
    <t>6021RB</t>
  </si>
  <si>
    <t>6021NA</t>
  </si>
  <si>
    <t>Willem de Zwijgerstraat</t>
  </si>
  <si>
    <t>6021HL</t>
  </si>
  <si>
    <t>6021CS</t>
  </si>
  <si>
    <t>Broekkant</t>
  </si>
  <si>
    <t>Van Schaiklaan</t>
  </si>
  <si>
    <t>Jan van Schoonvorststraat</t>
  </si>
  <si>
    <t>6026EG</t>
  </si>
  <si>
    <t>Moonslaan</t>
  </si>
  <si>
    <t>6021GR</t>
  </si>
  <si>
    <t>Herenstraat</t>
  </si>
  <si>
    <t>6026PX</t>
  </si>
  <si>
    <t>Rondven</t>
  </si>
  <si>
    <t>Grensweg</t>
  </si>
  <si>
    <t>6021JW</t>
  </si>
  <si>
    <t>6024AP</t>
  </si>
  <si>
    <t>6021CB</t>
  </si>
  <si>
    <t>Dr. Ant. Mathijssenstraat</t>
  </si>
  <si>
    <t>6021BM</t>
  </si>
  <si>
    <t>akk HB</t>
  </si>
  <si>
    <t>Akk HB</t>
  </si>
  <si>
    <t>Akk WZ</t>
  </si>
  <si>
    <t>92a</t>
  </si>
  <si>
    <t xml:space="preserve">6021CK </t>
  </si>
  <si>
    <t>Akk NVG/GVH</t>
  </si>
  <si>
    <t>Eigendom club / Akkoord NVG</t>
  </si>
  <si>
    <t>Akk JB</t>
  </si>
  <si>
    <t>Akk CS</t>
  </si>
  <si>
    <t>Akk NVG</t>
  </si>
  <si>
    <t>Akk RL</t>
  </si>
  <si>
    <t>Akk GVH/WZ</t>
  </si>
  <si>
    <t>Akk FVL</t>
  </si>
  <si>
    <t>Opslag ruimte Jumbo</t>
  </si>
  <si>
    <t>Deken van Baarsstraat</t>
  </si>
  <si>
    <t>6021RW</t>
  </si>
  <si>
    <t>Akk LvdV</t>
  </si>
  <si>
    <t>Akk CR</t>
  </si>
  <si>
    <t>Akk AMvdB</t>
  </si>
  <si>
    <t>Asbest</t>
  </si>
  <si>
    <t>Leegstand</t>
  </si>
  <si>
    <t>Zonnepanelen</t>
  </si>
  <si>
    <t>nee</t>
  </si>
  <si>
    <t>onbekend</t>
  </si>
  <si>
    <t>Inclusief 21% BTW</t>
  </si>
  <si>
    <t>Akk NvG</t>
  </si>
  <si>
    <t>Rubenslaan</t>
  </si>
  <si>
    <t>6021 KE</t>
  </si>
  <si>
    <t>nvt</t>
  </si>
  <si>
    <t>6021 CT</t>
  </si>
  <si>
    <t>indexcijfer gebouwen 151,5</t>
  </si>
  <si>
    <t>indexcijfer inventaris 124,6</t>
  </si>
  <si>
    <t>indexcijfer gebouwen 159,8</t>
  </si>
  <si>
    <t>indexcijfer inventaris 131,5</t>
  </si>
  <si>
    <t>en 2c</t>
  </si>
  <si>
    <t>Pater Ullingsstraat</t>
  </si>
  <si>
    <t>Fabrieksstraat</t>
  </si>
  <si>
    <t>c,5d,5f,5g,7,7f</t>
  </si>
  <si>
    <t>5a t/m 5g, 7, 7a t/m 7f</t>
  </si>
  <si>
    <t>De Wilg</t>
  </si>
  <si>
    <t xml:space="preserve"> 4,5,6,7,8 en 10</t>
  </si>
  <si>
    <t xml:space="preserve"> 5,6,7,8 en 10</t>
  </si>
  <si>
    <t>Boszicht</t>
  </si>
  <si>
    <t>Burg. Remmenstraat</t>
  </si>
  <si>
    <t>indexcijfer gebouwen 124,0</t>
  </si>
  <si>
    <t>indexcijfer inventaris 122,3</t>
  </si>
  <si>
    <t>Van Ameyde d.d. 12-12-2022, rapportnr IW221292395-001</t>
  </si>
  <si>
    <t>en 10</t>
  </si>
  <si>
    <t>Vrijstaand pand in gebruik als tenniskantine</t>
  </si>
  <si>
    <t>en 52</t>
  </si>
  <si>
    <t>Geschakeld 2-laags pand, waarin gevestigd een gemeenschapshuis</t>
  </si>
  <si>
    <t>Vrijstaande kapel genaamd R.K. Sint-Corneliuskapel (monumentnr 1706/GA1)</t>
  </si>
  <si>
    <t>Vrijstaand pompgemaalgebouw bestaande uit een kelder met pompgebouw</t>
  </si>
  <si>
    <t>en 20a</t>
  </si>
  <si>
    <t>Vrijstaand enkellaags pand waarin gevestigd een dorpshuis</t>
  </si>
  <si>
    <t>2 vrijstaande enkellaags woonchalets</t>
  </si>
  <si>
    <t>8 sanitair units ten behoeve van de woonwagens</t>
  </si>
  <si>
    <t>Capucijnerplein
Keizer Ottostraat
Burg. Remmenstraat</t>
  </si>
  <si>
    <t>1
2
34</t>
  </si>
  <si>
    <t xml:space="preserve">
B</t>
  </si>
  <si>
    <t>Voormalig Schepenhuis uit 1616 met een winkel op de begane grond, kantoorruimt op de eerste verdieping en zolderruimte in de kap (rijksmonumentnr. 11265)</t>
  </si>
  <si>
    <t>6 vrijstaande woonchalets</t>
  </si>
  <si>
    <t>15 bergingen ten behoeve van woonwagens</t>
  </si>
  <si>
    <t>7 bergingen ten behoeve van woonwagens</t>
  </si>
  <si>
    <t>gedachteniskapel uit 1961, oorspronkelijk opgericht voor overleden Indiëveteranen (monumentnr 1706/BU15)</t>
  </si>
  <si>
    <t>ong.</t>
  </si>
  <si>
    <t>Geschakelde voormalig schooldirecteurswoning met aanbouwgarage</t>
  </si>
  <si>
    <t>16 lichtmasten ten behoeve van Hockeyvelden</t>
  </si>
  <si>
    <t>Vrijstaand 2-laags pand, voorheen in gebruik als proefboerderij, met twee loodsen en een veestal</t>
  </si>
  <si>
    <t>Niet getaxeerd?</t>
  </si>
  <si>
    <t>OBS 't Lange</t>
  </si>
  <si>
    <t>Van Ameyde d.d. 12-12-2022, rapportnr IW221292403</t>
  </si>
  <si>
    <t>BS St. Joan</t>
  </si>
  <si>
    <t>Van Ameyde d.d. 12-12-2022, rapportnr IW221292404</t>
  </si>
  <si>
    <t>BS de Wereldwijzer</t>
  </si>
  <si>
    <t>Van Ameyde d.d. 12-12-2022, rapportnr IW221292408</t>
  </si>
  <si>
    <t>Van Ameyde d.d. 12-12-2022, rapportnr IW221292409</t>
  </si>
  <si>
    <t>RK BS De Boogurt</t>
  </si>
  <si>
    <t>Van Ameyde d.d. 12-12-2022, rapportnr IW221292412</t>
  </si>
  <si>
    <t>Bravo College</t>
  </si>
  <si>
    <t>Van Ameyde d.d. 12-12-2022, rapportnr IW221292406</t>
  </si>
  <si>
    <t>Van Ameyde d.d. 12-12-2022, rapportnr IW221292417</t>
  </si>
  <si>
    <t>Van Ameyde d.d. 12-12-2022, rapportnr IW221292405</t>
  </si>
  <si>
    <t>BS de Schatkist</t>
  </si>
  <si>
    <t>Van Ameyde d.d. 12-12-2022, rapportnr IW221292410</t>
  </si>
  <si>
    <t>Van Ameyde d.d. 12-12-2022, rapportnr IW221292414</t>
  </si>
  <si>
    <t>Van Ameyde d.d. 12-12-2022, rapportnr IW221292413</t>
  </si>
  <si>
    <t>Van Ameyde d.d. 12-12-2022, rapportnr IW221292400</t>
  </si>
  <si>
    <t>Van Ameyde d.d. 12-12-2022, rapportnr IW221292401-001</t>
  </si>
  <si>
    <t>BS De Opstap</t>
  </si>
  <si>
    <t>Van Ameyde d.d. 12-12-2022, rapportnr IW221292411</t>
  </si>
  <si>
    <t>Villa Cranendonck (kasteeltje)</t>
  </si>
  <si>
    <t>Van Ameyde d.d. 12-12-2022, rapportnr IW221292416</t>
  </si>
  <si>
    <t>BS De Stapsteen</t>
  </si>
  <si>
    <t>Van Ameyde d.d. 12-12-2022, rapportnr IW221292401-002</t>
  </si>
  <si>
    <t>Van Ameyde d.d. 12-12-2022, rapportnr IW221292401-003</t>
  </si>
  <si>
    <t>Openbare School Cranendonck</t>
  </si>
  <si>
    <t>Van Ameyde d.d. 14-12-2022, rapportnr IW221292395-002</t>
  </si>
  <si>
    <t>Rioolgemaal</t>
  </si>
  <si>
    <t>Fibula</t>
  </si>
  <si>
    <t>Hamonterweg/Poelderstraat</t>
  </si>
  <si>
    <t>6023 AM</t>
  </si>
  <si>
    <t>6027 RN</t>
  </si>
  <si>
    <t>6023 BG</t>
  </si>
  <si>
    <t>6026 SE</t>
  </si>
  <si>
    <t>6026 SH</t>
  </si>
  <si>
    <t>6026 VN</t>
  </si>
  <si>
    <t>6026 EB</t>
  </si>
  <si>
    <t>6026 ET</t>
  </si>
  <si>
    <t>6026 VV</t>
  </si>
  <si>
    <t>6026 PX</t>
  </si>
  <si>
    <t>6021 EH</t>
  </si>
  <si>
    <t>6021 GJ</t>
  </si>
  <si>
    <t>6021 RV</t>
  </si>
  <si>
    <t>6021 NH</t>
  </si>
  <si>
    <t>6021 PW</t>
  </si>
  <si>
    <t>6023 CB</t>
  </si>
  <si>
    <t>6027 NC</t>
  </si>
  <si>
    <t>6027 NM</t>
  </si>
  <si>
    <t>6026 RC</t>
  </si>
  <si>
    <t>6026 XP</t>
  </si>
  <si>
    <t>6021 JX</t>
  </si>
  <si>
    <t>6026 CX</t>
  </si>
  <si>
    <t>6027 RS</t>
  </si>
  <si>
    <t>6021 ML</t>
  </si>
  <si>
    <t>6021 GM</t>
  </si>
  <si>
    <t>Gastelseweg</t>
  </si>
  <si>
    <t xml:space="preserve"> 't Stepke</t>
  </si>
  <si>
    <t>Vlassloot</t>
  </si>
  <si>
    <t>St. Lambertusstraat</t>
  </si>
  <si>
    <t>2a</t>
  </si>
  <si>
    <t>Spoortstraat</t>
  </si>
  <si>
    <t>Duitse straat/Europalaan-Noord</t>
  </si>
  <si>
    <t>Den Dam /Grensweg</t>
  </si>
  <si>
    <t>Anjerstraat</t>
  </si>
  <si>
    <t>Neerlanden/Horriken</t>
  </si>
  <si>
    <t>Beekstraat/Damenweg</t>
  </si>
  <si>
    <t>Goorstraat</t>
  </si>
  <si>
    <t>Pst. Verbakelstraat</t>
  </si>
  <si>
    <t>Randweg-Zuid</t>
  </si>
  <si>
    <t>Burg. Wijtestraat/De Berk</t>
  </si>
  <si>
    <t>Valkenlaan</t>
  </si>
  <si>
    <t>Kamersven</t>
  </si>
  <si>
    <t>Gentiaanstraat/Veenpluisstraat</t>
  </si>
  <si>
    <t>Vogelsberg/Bruine Akkers/Sterkelseweg</t>
  </si>
  <si>
    <t>Sterkselseweg</t>
  </si>
  <si>
    <t>Neerlanden</t>
  </si>
  <si>
    <t>De Smelen</t>
  </si>
  <si>
    <t>Rondven/Philipsweg</t>
  </si>
  <si>
    <t>Driebokstraat</t>
  </si>
  <si>
    <t>Gemeenschapshuis "de Borgh"</t>
  </si>
  <si>
    <t>Vrijstaand 3-laags boerderij uit omstreekks 1880 
(monumentnr 1706/SD3)</t>
  </si>
  <si>
    <t>Kunstgrasveld sportpark Budel</t>
  </si>
  <si>
    <t>nieuw per 270923 zie mail 041023</t>
  </si>
  <si>
    <t>nieuw per 250923 zie mail 080923</t>
  </si>
  <si>
    <t>b</t>
  </si>
  <si>
    <t>c</t>
  </si>
  <si>
    <t>d</t>
  </si>
  <si>
    <t>13 units  terrein de Schulp/Zuiderpoort</t>
  </si>
  <si>
    <t>volgt</t>
  </si>
  <si>
    <t>1b en 1c</t>
  </si>
  <si>
    <t>indexcijfer gebouwen 128,4</t>
  </si>
  <si>
    <t>indexcijfer inventaris 124,4</t>
  </si>
  <si>
    <t>Milieustraat met kantoorgebouwen en chemicaliënopslag</t>
  </si>
  <si>
    <t>Gemeentewerf bestaande uit kantoor-, kantine- en werkplaatsruimte</t>
  </si>
  <si>
    <t>alg. begraafplaats met daarop een overkapping en een prefab keuken- en toilet unit</t>
  </si>
  <si>
    <t>Oude bibliotheek (vanaf juni 2022 in gebruik als opvang voor vluchtelingen)</t>
  </si>
  <si>
    <t>17-11-2023 Pand is nog niet verkocht, eind 2024 nog eens checken</t>
  </si>
  <si>
    <t xml:space="preserve"> -10a</t>
  </si>
  <si>
    <t>staat geen bedrag bij relatie maar is getaxeerd</t>
  </si>
  <si>
    <t>20-11-2023 Niet taxeren, globale waarde</t>
  </si>
  <si>
    <t>17-11-2023 Mail NvG kostbaarheden op de brandpolis laten staan</t>
  </si>
  <si>
    <t>kostbaarheden</t>
  </si>
  <si>
    <t>11-03-2023 Herinnering aan Jantien / 16-11-2023 Vraag aan Jantien uitgezet / 9-11-23 gesproken met Lex van Berkel: inventaris hoeft niet getaxeerd te worden, is van verenigingen zelf. Wat wil gemeente?</t>
  </si>
  <si>
    <t>staat een ander bedrag bij relatie maar is getaxeerd</t>
  </si>
  <si>
    <t>11-03-2024 herinnering aan Jantien  / 16-11-2023 Mail naar Jantien en Niek: Verzekeren op brandpolis CR als het eigendom club is?</t>
  </si>
  <si>
    <t>17-11-2023 NvG: pand wordt mogelijk medio 2024 gesloopt</t>
  </si>
  <si>
    <t>staat niet op specificatie samengevoegd maar is getaxeerd</t>
  </si>
  <si>
    <r>
      <t xml:space="preserve">BS St. Andreas </t>
    </r>
    <r>
      <rPr>
        <sz val="9"/>
        <color rgb="FFFF0000"/>
        <rFont val="Arial"/>
        <family val="2"/>
      </rPr>
      <t>(leegstand)</t>
    </r>
  </si>
  <si>
    <t>Nee, niet getaxeerd. Wordt waarschijnlijk dit jaar gesloopt</t>
  </si>
  <si>
    <t>Laat maar staan, ook  hier in afwachting van gemeente. Sportpark Romrijten is niet duidelijk wat hier verzekerd moet worden</t>
  </si>
  <si>
    <t>In afwachting van gemeente Cranendonck, inventaris zou volgens taxateur van sportclubs zijn</t>
  </si>
  <si>
    <t>In afwachting van gemeente Cranendonck, is waarschijnlijk eigendom sportclubs</t>
  </si>
  <si>
    <t>Pand staat te koop, eind 2024 wederom checken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</si>
</sst>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 [$€-413]\ * #,##0.00_ ;_ [$€-413]\ * \-#,##0.00_ ;_ [$€-413]\ * &quot;-&quot;??_ ;_ @_ 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sz val="9"/>
      <color theme="9"/>
      <name val="Arial"/>
      <family val="2"/>
    </font>
    <font>
      <sz val="9"/>
      <color theme="4"/>
      <name val="Arial"/>
      <family val="2"/>
    </font>
    <font>
      <sz val="9"/>
      <color theme="1"/>
      <name val="Arial"/>
      <family val="2"/>
    </font>
    <font>
      <b/>
      <sz val="9"/>
      <color theme="4"/>
      <name val="Arial"/>
      <family val="2"/>
    </font>
    <font>
      <b/>
      <sz val="9"/>
      <color theme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5" xfId="0" applyFont="1" applyBorder="1" applyAlignment="1" applyProtection="1">
      <alignment horizontal="left" vertical="top"/>
      <protection hidden="1"/>
    </xf>
    <xf numFmtId="0" fontId="2" fillId="0" borderId="0" xfId="0" applyFont="1" applyAlignment="1">
      <alignment vertical="top"/>
    </xf>
    <xf numFmtId="0" fontId="2" fillId="0" borderId="5" xfId="0" applyFont="1" applyBorder="1" applyAlignment="1" applyProtection="1">
      <alignment horizontal="right" vertical="top"/>
      <protection hidden="1"/>
    </xf>
    <xf numFmtId="0" fontId="2" fillId="0" borderId="5" xfId="0" applyFont="1" applyBorder="1" applyAlignment="1" applyProtection="1">
      <alignment vertical="top"/>
      <protection hidden="1"/>
    </xf>
    <xf numFmtId="0" fontId="2" fillId="0" borderId="5" xfId="0" applyFont="1" applyFill="1" applyBorder="1" applyAlignment="1" applyProtection="1">
      <alignment vertical="top"/>
      <protection hidden="1"/>
    </xf>
    <xf numFmtId="0" fontId="2" fillId="0" borderId="5" xfId="0" applyFont="1" applyFill="1" applyBorder="1" applyAlignment="1" applyProtection="1">
      <alignment horizontal="center" vertical="top"/>
      <protection hidden="1"/>
    </xf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0" fontId="2" fillId="0" borderId="0" xfId="0" applyFont="1" applyFill="1" applyAlignment="1">
      <alignment vertical="top"/>
    </xf>
    <xf numFmtId="11" fontId="2" fillId="0" borderId="7" xfId="0" applyNumberFormat="1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vertical="top"/>
      <protection hidden="1"/>
    </xf>
    <xf numFmtId="0" fontId="2" fillId="0" borderId="5" xfId="0" applyFont="1" applyBorder="1" applyAlignment="1" applyProtection="1">
      <alignment horizontal="center" vertical="top"/>
      <protection hidden="1"/>
    </xf>
    <xf numFmtId="164" fontId="2" fillId="0" borderId="5" xfId="2" applyNumberFormat="1" applyFont="1" applyBorder="1" applyAlignment="1" applyProtection="1">
      <alignment vertical="top"/>
      <protection hidden="1"/>
    </xf>
    <xf numFmtId="167" fontId="2" fillId="0" borderId="5" xfId="2" applyNumberFormat="1" applyFont="1" applyBorder="1" applyAlignment="1" applyProtection="1">
      <alignment vertical="top"/>
      <protection hidden="1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 applyProtection="1">
      <alignment horizontal="right" vertical="top"/>
      <protection hidden="1"/>
    </xf>
    <xf numFmtId="11" fontId="2" fillId="0" borderId="5" xfId="0" applyNumberFormat="1" applyFont="1" applyFill="1" applyBorder="1" applyAlignment="1" applyProtection="1">
      <alignment horizontal="center" vertical="top"/>
      <protection hidden="1"/>
    </xf>
    <xf numFmtId="164" fontId="2" fillId="0" borderId="5" xfId="2" applyNumberFormat="1" applyFont="1" applyFill="1" applyBorder="1" applyAlignment="1" applyProtection="1">
      <alignment vertical="top"/>
      <protection hidden="1"/>
    </xf>
    <xf numFmtId="167" fontId="2" fillId="0" borderId="5" xfId="2" applyNumberFormat="1" applyFont="1" applyFill="1" applyBorder="1" applyAlignment="1" applyProtection="1">
      <alignment vertical="top"/>
      <protection hidden="1"/>
    </xf>
    <xf numFmtId="167" fontId="2" fillId="5" borderId="5" xfId="2" applyNumberFormat="1" applyFont="1" applyFill="1" applyBorder="1" applyAlignment="1" applyProtection="1">
      <alignment vertical="top"/>
      <protection hidden="1"/>
    </xf>
    <xf numFmtId="0" fontId="3" fillId="2" borderId="8" xfId="0" applyFont="1" applyFill="1" applyBorder="1" applyAlignment="1" applyProtection="1">
      <alignment horizontal="center" vertical="top"/>
      <protection hidden="1"/>
    </xf>
    <xf numFmtId="0" fontId="3" fillId="2" borderId="9" xfId="0" applyFont="1" applyFill="1" applyBorder="1" applyAlignment="1" applyProtection="1">
      <alignment vertical="top"/>
      <protection hidden="1"/>
    </xf>
    <xf numFmtId="0" fontId="3" fillId="2" borderId="16" xfId="0" applyFont="1" applyFill="1" applyBorder="1" applyAlignment="1" applyProtection="1">
      <alignment vertical="top"/>
      <protection hidden="1"/>
    </xf>
    <xf numFmtId="0" fontId="3" fillId="2" borderId="17" xfId="0" applyFont="1" applyFill="1" applyBorder="1" applyAlignment="1" applyProtection="1">
      <alignment horizontal="center" vertical="top"/>
      <protection hidden="1"/>
    </xf>
    <xf numFmtId="0" fontId="3" fillId="2" borderId="9" xfId="0" applyFont="1" applyFill="1" applyBorder="1" applyAlignment="1" applyProtection="1">
      <alignment horizontal="center" vertical="top"/>
      <protection hidden="1"/>
    </xf>
    <xf numFmtId="0" fontId="3" fillId="2" borderId="18" xfId="0" applyFont="1" applyFill="1" applyBorder="1" applyAlignment="1" applyProtection="1">
      <alignment horizontal="center" vertical="top"/>
      <protection hidden="1"/>
    </xf>
    <xf numFmtId="49" fontId="2" fillId="2" borderId="10" xfId="2" applyNumberFormat="1" applyFont="1" applyFill="1" applyBorder="1" applyAlignment="1" applyProtection="1">
      <alignment vertical="top"/>
      <protection hidden="1"/>
    </xf>
    <xf numFmtId="0" fontId="3" fillId="2" borderId="6" xfId="0" applyFont="1" applyFill="1" applyBorder="1" applyAlignment="1" applyProtection="1">
      <alignment vertical="top"/>
      <protection hidden="1"/>
    </xf>
    <xf numFmtId="17" fontId="2" fillId="0" borderId="0" xfId="0" applyNumberFormat="1" applyFont="1" applyAlignment="1">
      <alignment vertical="top"/>
    </xf>
    <xf numFmtId="0" fontId="3" fillId="2" borderId="12" xfId="0" applyFont="1" applyFill="1" applyBorder="1" applyAlignment="1" applyProtection="1">
      <alignment horizontal="center" vertical="top"/>
      <protection hidden="1"/>
    </xf>
    <xf numFmtId="0" fontId="3" fillId="2" borderId="0" xfId="0" applyFont="1" applyFill="1" applyBorder="1" applyAlignment="1" applyProtection="1">
      <alignment vertical="top"/>
      <protection hidden="1"/>
    </xf>
    <xf numFmtId="0" fontId="3" fillId="2" borderId="2" xfId="0" applyFont="1" applyFill="1" applyBorder="1" applyAlignment="1" applyProtection="1">
      <alignment vertical="top"/>
      <protection hidden="1"/>
    </xf>
    <xf numFmtId="9" fontId="3" fillId="2" borderId="1" xfId="0" applyNumberFormat="1" applyFont="1" applyFill="1" applyBorder="1" applyAlignment="1" applyProtection="1">
      <alignment horizontal="center" vertical="top"/>
      <protection hidden="1"/>
    </xf>
    <xf numFmtId="0" fontId="3" fillId="2" borderId="1" xfId="0" applyFont="1" applyFill="1" applyBorder="1" applyAlignment="1" applyProtection="1">
      <alignment horizontal="center" vertical="top"/>
      <protection hidden="1"/>
    </xf>
    <xf numFmtId="0" fontId="3" fillId="2" borderId="0" xfId="0" applyFont="1" applyFill="1" applyBorder="1" applyAlignment="1" applyProtection="1">
      <alignment horizontal="center" vertical="top"/>
      <protection hidden="1"/>
    </xf>
    <xf numFmtId="0" fontId="3" fillId="2" borderId="19" xfId="0" applyFont="1" applyFill="1" applyBorder="1" applyAlignment="1" applyProtection="1">
      <alignment horizontal="center" vertical="top"/>
      <protection hidden="1"/>
    </xf>
    <xf numFmtId="49" fontId="2" fillId="2" borderId="11" xfId="2" applyNumberFormat="1" applyFont="1" applyFill="1" applyBorder="1" applyAlignment="1" applyProtection="1">
      <alignment vertical="top"/>
      <protection hidden="1"/>
    </xf>
    <xf numFmtId="49" fontId="2" fillId="2" borderId="0" xfId="2" applyNumberFormat="1" applyFont="1" applyFill="1" applyBorder="1" applyAlignment="1" applyProtection="1">
      <alignment vertical="top"/>
      <protection hidden="1"/>
    </xf>
    <xf numFmtId="0" fontId="3" fillId="2" borderId="20" xfId="0" applyFont="1" applyFill="1" applyBorder="1" applyAlignment="1" applyProtection="1">
      <alignment horizontal="center" vertical="top"/>
      <protection hidden="1"/>
    </xf>
    <xf numFmtId="0" fontId="3" fillId="2" borderId="21" xfId="0" applyFont="1" applyFill="1" applyBorder="1" applyAlignment="1" applyProtection="1">
      <alignment vertical="top"/>
      <protection hidden="1"/>
    </xf>
    <xf numFmtId="0" fontId="3" fillId="2" borderId="22" xfId="0" applyFont="1" applyFill="1" applyBorder="1" applyAlignment="1" applyProtection="1">
      <alignment vertical="top"/>
      <protection hidden="1"/>
    </xf>
    <xf numFmtId="9" fontId="3" fillId="2" borderId="23" xfId="0" applyNumberFormat="1" applyFont="1" applyFill="1" applyBorder="1" applyAlignment="1" applyProtection="1">
      <alignment horizontal="center" vertical="top"/>
      <protection hidden="1"/>
    </xf>
    <xf numFmtId="0" fontId="3" fillId="2" borderId="23" xfId="0" applyFont="1" applyFill="1" applyBorder="1" applyAlignment="1" applyProtection="1">
      <alignment horizontal="center" vertical="top"/>
      <protection hidden="1"/>
    </xf>
    <xf numFmtId="0" fontId="3" fillId="2" borderId="21" xfId="0" applyFont="1" applyFill="1" applyBorder="1" applyAlignment="1" applyProtection="1">
      <alignment horizontal="center" vertical="top"/>
      <protection hidden="1"/>
    </xf>
    <xf numFmtId="0" fontId="3" fillId="2" borderId="24" xfId="0" applyFont="1" applyFill="1" applyBorder="1" applyAlignment="1" applyProtection="1">
      <alignment horizontal="center" vertical="top"/>
      <protection hidden="1"/>
    </xf>
    <xf numFmtId="11" fontId="2" fillId="0" borderId="5" xfId="0" applyNumberFormat="1" applyFont="1" applyBorder="1" applyAlignment="1" applyProtection="1">
      <alignment horizontal="center" vertical="top"/>
      <protection hidden="1"/>
    </xf>
    <xf numFmtId="11" fontId="2" fillId="0" borderId="13" xfId="0" applyNumberFormat="1" applyFont="1" applyFill="1" applyBorder="1" applyAlignment="1" applyProtection="1">
      <alignment horizontal="center" vertical="top"/>
      <protection hidden="1"/>
    </xf>
    <xf numFmtId="164" fontId="2" fillId="0" borderId="0" xfId="0" applyNumberFormat="1" applyFont="1" applyFill="1" applyAlignment="1">
      <alignment horizontal="center" vertical="top"/>
    </xf>
    <xf numFmtId="164" fontId="2" fillId="0" borderId="0" xfId="0" applyNumberFormat="1" applyFont="1" applyFill="1" applyAlignment="1">
      <alignment vertical="top"/>
    </xf>
    <xf numFmtId="0" fontId="2" fillId="0" borderId="7" xfId="0" applyFont="1" applyFill="1" applyBorder="1" applyAlignment="1" applyProtection="1">
      <alignment vertical="top"/>
      <protection hidden="1"/>
    </xf>
    <xf numFmtId="0" fontId="2" fillId="0" borderId="13" xfId="0" applyFont="1" applyBorder="1" applyAlignment="1" applyProtection="1">
      <alignment vertical="top"/>
      <protection hidden="1"/>
    </xf>
    <xf numFmtId="0" fontId="2" fillId="0" borderId="13" xfId="0" applyFont="1" applyFill="1" applyBorder="1" applyAlignment="1" applyProtection="1">
      <alignment vertical="top"/>
      <protection hidden="1"/>
    </xf>
    <xf numFmtId="0" fontId="2" fillId="4" borderId="0" xfId="0" applyFont="1" applyFill="1" applyAlignment="1">
      <alignment vertical="top"/>
    </xf>
    <xf numFmtId="0" fontId="2" fillId="4" borderId="5" xfId="0" applyFont="1" applyFill="1" applyBorder="1" applyAlignment="1" applyProtection="1">
      <alignment horizontal="right" vertical="top"/>
      <protection hidden="1"/>
    </xf>
    <xf numFmtId="0" fontId="2" fillId="4" borderId="5" xfId="0" applyFont="1" applyFill="1" applyBorder="1" applyAlignment="1" applyProtection="1">
      <alignment vertical="top"/>
      <protection hidden="1"/>
    </xf>
    <xf numFmtId="0" fontId="2" fillId="4" borderId="5" xfId="0" applyFont="1" applyFill="1" applyBorder="1" applyAlignment="1" applyProtection="1">
      <alignment horizontal="center" vertical="top"/>
      <protection hidden="1"/>
    </xf>
    <xf numFmtId="164" fontId="2" fillId="4" borderId="5" xfId="2" applyNumberFormat="1" applyFont="1" applyFill="1" applyBorder="1" applyAlignment="1" applyProtection="1">
      <alignment vertical="top"/>
      <protection hidden="1"/>
    </xf>
    <xf numFmtId="164" fontId="2" fillId="4" borderId="0" xfId="0" applyNumberFormat="1" applyFont="1" applyFill="1" applyAlignment="1">
      <alignment horizontal="center" vertical="top"/>
    </xf>
    <xf numFmtId="164" fontId="2" fillId="4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0" borderId="5" xfId="0" quotePrefix="1" applyFont="1" applyBorder="1" applyAlignment="1" applyProtection="1">
      <alignment vertical="top"/>
      <protection hidden="1"/>
    </xf>
    <xf numFmtId="0" fontId="2" fillId="0" borderId="7" xfId="0" applyFont="1" applyBorder="1" applyAlignment="1" applyProtection="1">
      <alignment horizontal="right" vertical="top"/>
      <protection hidden="1"/>
    </xf>
    <xf numFmtId="0" fontId="2" fillId="0" borderId="7" xfId="0" applyFont="1" applyBorder="1" applyAlignment="1" applyProtection="1">
      <alignment vertical="top"/>
      <protection hidden="1"/>
    </xf>
    <xf numFmtId="164" fontId="4" fillId="0" borderId="0" xfId="0" applyNumberFormat="1" applyFont="1" applyFill="1" applyAlignment="1">
      <alignment horizontal="left" vertical="top"/>
    </xf>
    <xf numFmtId="0" fontId="2" fillId="0" borderId="7" xfId="0" applyFont="1" applyBorder="1" applyAlignment="1" applyProtection="1">
      <alignment horizontal="center" vertical="top"/>
      <protection hidden="1"/>
    </xf>
    <xf numFmtId="0" fontId="2" fillId="0" borderId="5" xfId="0" applyFont="1" applyBorder="1" applyAlignment="1" applyProtection="1">
      <alignment vertical="top" wrapText="1"/>
      <protection hidden="1"/>
    </xf>
    <xf numFmtId="0" fontId="2" fillId="0" borderId="5" xfId="0" applyFont="1" applyBorder="1" applyAlignment="1">
      <alignment vertical="top"/>
    </xf>
    <xf numFmtId="0" fontId="2" fillId="0" borderId="13" xfId="0" applyFont="1" applyFill="1" applyBorder="1" applyAlignment="1" applyProtection="1">
      <alignment horizontal="center" vertical="top"/>
      <protection hidden="1"/>
    </xf>
    <xf numFmtId="0" fontId="2" fillId="0" borderId="5" xfId="0" applyFont="1" applyFill="1" applyBorder="1" applyAlignment="1" applyProtection="1">
      <alignment horizontal="left" vertical="top"/>
      <protection hidden="1"/>
    </xf>
    <xf numFmtId="0" fontId="2" fillId="4" borderId="5" xfId="0" applyFont="1" applyFill="1" applyBorder="1" applyAlignment="1">
      <alignment vertical="top"/>
    </xf>
    <xf numFmtId="164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 applyProtection="1">
      <alignment vertical="top"/>
      <protection hidden="1"/>
    </xf>
    <xf numFmtId="167" fontId="2" fillId="0" borderId="0" xfId="2" applyNumberFormat="1" applyFont="1" applyAlignment="1" applyProtection="1">
      <alignment vertical="top"/>
      <protection hidden="1"/>
    </xf>
    <xf numFmtId="0" fontId="4" fillId="0" borderId="5" xfId="0" applyFont="1" applyBorder="1" applyAlignment="1">
      <alignment vertical="top"/>
    </xf>
    <xf numFmtId="0" fontId="2" fillId="0" borderId="3" xfId="0" applyFont="1" applyFill="1" applyBorder="1" applyAlignment="1" applyProtection="1">
      <alignment vertical="top"/>
      <protection hidden="1"/>
    </xf>
    <xf numFmtId="0" fontId="2" fillId="0" borderId="4" xfId="0" applyFont="1" applyBorder="1" applyAlignment="1" applyProtection="1">
      <alignment vertical="top"/>
      <protection hidden="1"/>
    </xf>
    <xf numFmtId="0" fontId="3" fillId="0" borderId="4" xfId="0" applyFont="1" applyFill="1" applyBorder="1" applyAlignment="1" applyProtection="1">
      <alignment vertical="top"/>
      <protection hidden="1"/>
    </xf>
    <xf numFmtId="44" fontId="2" fillId="0" borderId="5" xfId="2" applyNumberFormat="1" applyFont="1" applyBorder="1" applyAlignment="1" applyProtection="1">
      <alignment vertical="top"/>
      <protection hidden="1"/>
    </xf>
    <xf numFmtId="44" fontId="3" fillId="0" borderId="25" xfId="2" applyNumberFormat="1" applyFont="1" applyBorder="1" applyAlignment="1" applyProtection="1">
      <alignment vertical="top"/>
      <protection hidden="1"/>
    </xf>
    <xf numFmtId="164" fontId="2" fillId="0" borderId="5" xfId="0" applyNumberFormat="1" applyFont="1" applyBorder="1" applyAlignment="1">
      <alignment horizontal="center" vertical="top"/>
    </xf>
    <xf numFmtId="165" fontId="2" fillId="0" borderId="6" xfId="0" applyNumberFormat="1" applyFont="1" applyBorder="1" applyAlignment="1" applyProtection="1">
      <alignment vertical="top"/>
      <protection hidden="1"/>
    </xf>
    <xf numFmtId="164" fontId="2" fillId="0" borderId="6" xfId="2" applyNumberFormat="1" applyFont="1" applyBorder="1" applyAlignment="1" applyProtection="1">
      <alignment vertical="top"/>
      <protection hidden="1"/>
    </xf>
    <xf numFmtId="167" fontId="2" fillId="0" borderId="6" xfId="2" applyNumberFormat="1" applyFont="1" applyBorder="1" applyAlignment="1" applyProtection="1">
      <alignment vertical="top"/>
      <protection hidden="1"/>
    </xf>
    <xf numFmtId="167" fontId="2" fillId="0" borderId="0" xfId="2" applyNumberFormat="1" applyFont="1" applyBorder="1" applyAlignment="1" applyProtection="1">
      <alignment vertical="top"/>
      <protection hidden="1"/>
    </xf>
    <xf numFmtId="165" fontId="2" fillId="0" borderId="0" xfId="2" applyNumberFormat="1" applyFont="1" applyAlignment="1" applyProtection="1">
      <alignment vertical="top"/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165" fontId="2" fillId="0" borderId="0" xfId="0" applyNumberFormat="1" applyFont="1" applyFill="1" applyBorder="1" applyAlignment="1" applyProtection="1">
      <alignment vertical="top"/>
      <protection hidden="1"/>
    </xf>
    <xf numFmtId="164" fontId="2" fillId="0" borderId="0" xfId="2" applyNumberFormat="1" applyFont="1" applyAlignment="1" applyProtection="1">
      <alignment vertical="top"/>
      <protection hidden="1"/>
    </xf>
    <xf numFmtId="0" fontId="2" fillId="0" borderId="0" xfId="0" applyFont="1" applyAlignment="1" applyProtection="1">
      <alignment horizontal="right"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vertical="top"/>
      <protection hidden="1"/>
    </xf>
    <xf numFmtId="0" fontId="4" fillId="0" borderId="3" xfId="0" applyFont="1" applyBorder="1" applyAlignment="1" applyProtection="1">
      <alignment vertical="top"/>
      <protection hidden="1"/>
    </xf>
    <xf numFmtId="0" fontId="2" fillId="0" borderId="0" xfId="0" applyFont="1" applyFill="1" applyBorder="1" applyAlignment="1">
      <alignment vertical="top"/>
    </xf>
    <xf numFmtId="0" fontId="2" fillId="0" borderId="3" xfId="0" applyFont="1" applyBorder="1" applyAlignment="1" applyProtection="1">
      <alignment horizontal="right" vertical="top"/>
      <protection hidden="1"/>
    </xf>
    <xf numFmtId="0" fontId="2" fillId="4" borderId="13" xfId="0" applyFont="1" applyFill="1" applyBorder="1" applyAlignment="1" applyProtection="1">
      <alignment horizontal="right" vertical="top"/>
      <protection hidden="1"/>
    </xf>
    <xf numFmtId="0" fontId="2" fillId="0" borderId="3" xfId="0" applyFont="1" applyFill="1" applyBorder="1" applyAlignment="1" applyProtection="1">
      <alignment horizontal="right" vertical="top"/>
      <protection hidden="1"/>
    </xf>
    <xf numFmtId="0" fontId="2" fillId="0" borderId="13" xfId="0" applyFont="1" applyFill="1" applyBorder="1" applyAlignment="1" applyProtection="1">
      <alignment horizontal="right" vertical="top"/>
      <protection hidden="1"/>
    </xf>
    <xf numFmtId="0" fontId="2" fillId="4" borderId="3" xfId="0" applyFont="1" applyFill="1" applyBorder="1" applyAlignment="1" applyProtection="1">
      <alignment horizontal="right" vertical="top"/>
      <protection hidden="1"/>
    </xf>
    <xf numFmtId="0" fontId="2" fillId="4" borderId="13" xfId="0" applyFont="1" applyFill="1" applyBorder="1" applyAlignment="1" applyProtection="1">
      <alignment vertical="top"/>
      <protection hidden="1"/>
    </xf>
    <xf numFmtId="0" fontId="2" fillId="0" borderId="7" xfId="0" applyFont="1" applyFill="1" applyBorder="1" applyAlignment="1" applyProtection="1">
      <alignment horizontal="center" vertical="top"/>
      <protection hidden="1"/>
    </xf>
    <xf numFmtId="11" fontId="2" fillId="0" borderId="15" xfId="0" applyNumberFormat="1" applyFont="1" applyBorder="1" applyAlignment="1" applyProtection="1">
      <alignment horizontal="center" vertical="top"/>
      <protection hidden="1"/>
    </xf>
    <xf numFmtId="164" fontId="2" fillId="0" borderId="0" xfId="2" applyNumberFormat="1" applyFont="1" applyBorder="1" applyAlignment="1" applyProtection="1">
      <alignment vertical="top"/>
      <protection hidden="1"/>
    </xf>
    <xf numFmtId="164" fontId="2" fillId="0" borderId="13" xfId="2" applyNumberFormat="1" applyFont="1" applyFill="1" applyBorder="1" applyAlignment="1" applyProtection="1">
      <alignment vertical="top"/>
      <protection hidden="1"/>
    </xf>
    <xf numFmtId="164" fontId="2" fillId="4" borderId="0" xfId="2" applyNumberFormat="1" applyFont="1" applyFill="1" applyBorder="1" applyAlignment="1" applyProtection="1">
      <alignment vertical="top"/>
      <protection hidden="1"/>
    </xf>
    <xf numFmtId="167" fontId="2" fillId="0" borderId="13" xfId="2" applyNumberFormat="1" applyFont="1" applyFill="1" applyBorder="1" applyAlignment="1" applyProtection="1">
      <alignment vertical="top"/>
      <protection hidden="1"/>
    </xf>
    <xf numFmtId="0" fontId="2" fillId="0" borderId="3" xfId="0" applyFont="1" applyBorder="1" applyAlignment="1" applyProtection="1">
      <alignment vertical="top"/>
      <protection hidden="1"/>
    </xf>
    <xf numFmtId="0" fontId="2" fillId="4" borderId="3" xfId="0" applyFont="1" applyFill="1" applyBorder="1" applyAlignment="1" applyProtection="1">
      <alignment vertical="top"/>
      <protection hidden="1"/>
    </xf>
    <xf numFmtId="0" fontId="2" fillId="0" borderId="15" xfId="0" applyFont="1" applyFill="1" applyBorder="1" applyAlignment="1" applyProtection="1">
      <alignment vertical="top"/>
      <protection hidden="1"/>
    </xf>
    <xf numFmtId="0" fontId="2" fillId="4" borderId="15" xfId="0" applyFont="1" applyFill="1" applyBorder="1" applyAlignment="1" applyProtection="1">
      <alignment vertical="top"/>
      <protection hidden="1"/>
    </xf>
    <xf numFmtId="0" fontId="2" fillId="4" borderId="5" xfId="0" applyFont="1" applyFill="1" applyBorder="1" applyProtection="1">
      <protection hidden="1"/>
    </xf>
    <xf numFmtId="0" fontId="2" fillId="5" borderId="5" xfId="0" applyFont="1" applyFill="1" applyBorder="1" applyProtection="1">
      <protection hidden="1"/>
    </xf>
    <xf numFmtId="0" fontId="2" fillId="0" borderId="5" xfId="0" applyFont="1" applyFill="1" applyBorder="1" applyAlignment="1">
      <alignment vertical="top" wrapText="1"/>
    </xf>
    <xf numFmtId="44" fontId="3" fillId="0" borderId="26" xfId="2" applyNumberFormat="1" applyFont="1" applyBorder="1" applyAlignment="1" applyProtection="1">
      <alignment vertical="top"/>
      <protection hidden="1"/>
    </xf>
    <xf numFmtId="167" fontId="6" fillId="0" borderId="5" xfId="2" applyNumberFormat="1" applyFont="1" applyBorder="1" applyAlignment="1" applyProtection="1">
      <alignment vertical="top"/>
      <protection hidden="1"/>
    </xf>
    <xf numFmtId="167" fontId="6" fillId="0" borderId="13" xfId="2" applyNumberFormat="1" applyFont="1" applyBorder="1" applyAlignment="1" applyProtection="1">
      <alignment vertical="top"/>
      <protection hidden="1"/>
    </xf>
    <xf numFmtId="167" fontId="6" fillId="0" borderId="7" xfId="2" applyNumberFormat="1" applyFont="1" applyBorder="1" applyAlignment="1" applyProtection="1">
      <alignment vertical="top"/>
      <protection hidden="1"/>
    </xf>
    <xf numFmtId="0" fontId="6" fillId="0" borderId="5" xfId="0" applyFont="1" applyBorder="1" applyAlignment="1" applyProtection="1">
      <alignment vertical="top"/>
      <protection hidden="1"/>
    </xf>
    <xf numFmtId="0" fontId="2" fillId="0" borderId="3" xfId="0" applyFont="1" applyBorder="1" applyAlignment="1" applyProtection="1">
      <alignment horizontal="left" vertical="top"/>
      <protection hidden="1"/>
    </xf>
    <xf numFmtId="0" fontId="2" fillId="0" borderId="5" xfId="0" applyFont="1" applyFill="1" applyBorder="1" applyProtection="1">
      <protection hidden="1"/>
    </xf>
    <xf numFmtId="0" fontId="2" fillId="4" borderId="4" xfId="0" applyFont="1" applyFill="1" applyBorder="1" applyAlignment="1" applyProtection="1">
      <alignment vertical="top"/>
      <protection hidden="1"/>
    </xf>
    <xf numFmtId="0" fontId="2" fillId="0" borderId="5" xfId="0" applyFont="1" applyFill="1" applyBorder="1" applyAlignment="1" applyProtection="1">
      <alignment vertical="top" wrapText="1"/>
      <protection hidden="1"/>
    </xf>
    <xf numFmtId="0" fontId="2" fillId="0" borderId="5" xfId="0" applyFont="1" applyBorder="1" applyAlignment="1" applyProtection="1">
      <alignment horizontal="right" vertical="top" wrapText="1"/>
      <protection hidden="1"/>
    </xf>
    <xf numFmtId="0" fontId="2" fillId="5" borderId="5" xfId="0" applyFont="1" applyFill="1" applyBorder="1" applyAlignment="1" applyProtection="1">
      <alignment vertical="top"/>
      <protection hidden="1"/>
    </xf>
    <xf numFmtId="0" fontId="2" fillId="0" borderId="13" xfId="0" applyFont="1" applyBorder="1" applyAlignment="1" applyProtection="1">
      <alignment horizontal="center" vertical="top"/>
      <protection hidden="1"/>
    </xf>
    <xf numFmtId="0" fontId="7" fillId="0" borderId="15" xfId="0" applyFont="1" applyBorder="1" applyAlignment="1" applyProtection="1">
      <alignment vertical="top"/>
      <protection hidden="1"/>
    </xf>
    <xf numFmtId="0" fontId="7" fillId="0" borderId="5" xfId="0" applyFont="1" applyBorder="1" applyAlignment="1" applyProtection="1">
      <alignment vertical="top"/>
      <protection hidden="1"/>
    </xf>
    <xf numFmtId="0" fontId="8" fillId="5" borderId="14" xfId="0" applyFont="1" applyFill="1" applyBorder="1" applyProtection="1">
      <protection hidden="1"/>
    </xf>
    <xf numFmtId="164" fontId="2" fillId="5" borderId="0" xfId="0" applyNumberFormat="1" applyFont="1" applyFill="1" applyAlignment="1">
      <alignment horizontal="left" vertical="top"/>
    </xf>
    <xf numFmtId="167" fontId="2" fillId="0" borderId="7" xfId="2" applyNumberFormat="1" applyFont="1" applyBorder="1" applyAlignment="1" applyProtection="1">
      <alignment vertical="top"/>
      <protection hidden="1"/>
    </xf>
    <xf numFmtId="167" fontId="2" fillId="0" borderId="15" xfId="2" applyNumberFormat="1" applyFont="1" applyBorder="1" applyAlignment="1" applyProtection="1">
      <alignment vertical="top"/>
      <protection hidden="1"/>
    </xf>
    <xf numFmtId="167" fontId="7" fillId="5" borderId="5" xfId="2" applyNumberFormat="1" applyFont="1" applyFill="1" applyBorder="1" applyAlignment="1" applyProtection="1">
      <alignment vertical="top"/>
      <protection hidden="1"/>
    </xf>
    <xf numFmtId="167" fontId="7" fillId="0" borderId="13" xfId="2" applyNumberFormat="1" applyFont="1" applyFill="1" applyBorder="1" applyAlignment="1" applyProtection="1">
      <alignment vertical="top"/>
      <protection hidden="1"/>
    </xf>
    <xf numFmtId="167" fontId="7" fillId="0" borderId="5" xfId="2" applyNumberFormat="1" applyFont="1" applyFill="1" applyBorder="1" applyAlignment="1" applyProtection="1">
      <alignment vertical="top"/>
      <protection hidden="1"/>
    </xf>
    <xf numFmtId="167" fontId="4" fillId="0" borderId="13" xfId="2" applyNumberFormat="1" applyFont="1" applyFill="1" applyBorder="1" applyAlignment="1" applyProtection="1">
      <alignment vertical="top"/>
      <protection hidden="1"/>
    </xf>
    <xf numFmtId="167" fontId="7" fillId="0" borderId="7" xfId="2" applyNumberFormat="1" applyFont="1" applyFill="1" applyBorder="1" applyAlignment="1" applyProtection="1">
      <alignment vertical="top"/>
      <protection hidden="1"/>
    </xf>
    <xf numFmtId="167" fontId="2" fillId="5" borderId="13" xfId="2" applyNumberFormat="1" applyFont="1" applyFill="1" applyBorder="1" applyAlignment="1" applyProtection="1">
      <alignment vertical="top"/>
      <protection hidden="1"/>
    </xf>
    <xf numFmtId="0" fontId="2" fillId="5" borderId="14" xfId="0" applyFont="1" applyFill="1" applyBorder="1" applyAlignment="1" applyProtection="1">
      <alignment horizontal="left"/>
      <protection hidden="1"/>
    </xf>
    <xf numFmtId="164" fontId="4" fillId="0" borderId="0" xfId="0" applyNumberFormat="1" applyFont="1" applyAlignment="1">
      <alignment horizontal="left" vertical="top"/>
    </xf>
    <xf numFmtId="0" fontId="2" fillId="0" borderId="15" xfId="0" applyFont="1" applyBorder="1" applyAlignment="1" applyProtection="1">
      <alignment vertical="top"/>
      <protection hidden="1"/>
    </xf>
    <xf numFmtId="167" fontId="9" fillId="0" borderId="7" xfId="2" applyNumberFormat="1" applyFont="1" applyFill="1" applyBorder="1" applyAlignment="1" applyProtection="1">
      <alignment vertical="top"/>
      <protection hidden="1"/>
    </xf>
    <xf numFmtId="167" fontId="10" fillId="0" borderId="5" xfId="2" applyNumberFormat="1" applyFont="1" applyBorder="1" applyAlignment="1" applyProtection="1">
      <alignment vertical="top"/>
      <protection hidden="1"/>
    </xf>
    <xf numFmtId="167" fontId="10" fillId="0" borderId="13" xfId="2" applyNumberFormat="1" applyFont="1" applyBorder="1" applyAlignment="1" applyProtection="1">
      <alignment vertical="top"/>
      <protection hidden="1"/>
    </xf>
    <xf numFmtId="49" fontId="2" fillId="2" borderId="6" xfId="2" applyNumberFormat="1" applyFont="1" applyFill="1" applyBorder="1" applyAlignment="1" applyProtection="1">
      <alignment vertical="top"/>
      <protection hidden="1"/>
    </xf>
    <xf numFmtId="0" fontId="2" fillId="6" borderId="15" xfId="0" applyFont="1" applyFill="1" applyBorder="1" applyAlignment="1" applyProtection="1">
      <alignment vertical="top"/>
      <protection hidden="1"/>
    </xf>
    <xf numFmtId="0" fontId="4" fillId="0" borderId="15" xfId="0" applyFont="1" applyBorder="1" applyAlignment="1" applyProtection="1">
      <alignment vertical="top"/>
      <protection hidden="1"/>
    </xf>
    <xf numFmtId="165" fontId="2" fillId="6" borderId="15" xfId="2" applyFont="1" applyFill="1" applyBorder="1" applyAlignment="1" applyProtection="1">
      <alignment vertical="top"/>
      <protection hidden="1"/>
    </xf>
    <xf numFmtId="0" fontId="2" fillId="6" borderId="5" xfId="0" applyFont="1" applyFill="1" applyBorder="1" applyAlignment="1" applyProtection="1">
      <alignment vertical="top"/>
      <protection hidden="1"/>
    </xf>
    <xf numFmtId="0" fontId="6" fillId="0" borderId="15" xfId="0" applyFont="1" applyBorder="1" applyAlignment="1" applyProtection="1">
      <alignment vertical="top"/>
      <protection hidden="1"/>
    </xf>
    <xf numFmtId="165" fontId="2" fillId="0" borderId="0" xfId="2" applyFont="1" applyAlignment="1" applyProtection="1">
      <alignment vertical="top"/>
      <protection hidden="1"/>
    </xf>
    <xf numFmtId="0" fontId="2" fillId="0" borderId="27" xfId="0" applyFont="1" applyBorder="1" applyAlignment="1" applyProtection="1">
      <alignment vertical="top"/>
      <protection hidden="1"/>
    </xf>
    <xf numFmtId="164" fontId="2" fillId="0" borderId="0" xfId="0" applyNumberFormat="1" applyFont="1" applyBorder="1" applyAlignment="1">
      <alignment vertical="top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S112"/>
  <sheetViews>
    <sheetView tabSelected="1" topLeftCell="G1" zoomScaleNormal="100" zoomScaleSheetLayoutView="100" workbookViewId="0">
      <pane ySplit="2" topLeftCell="A74" activePane="bottomLeft" state="frozen"/>
      <selection activeCell="D12" sqref="D12"/>
      <selection pane="bottomLeft" activeCell="Q111" sqref="Q111"/>
    </sheetView>
  </sheetViews>
  <sheetFormatPr defaultRowHeight="12" x14ac:dyDescent="0.2"/>
  <cols>
    <col min="1" max="1" width="13.28515625" style="2" customWidth="1"/>
    <col min="2" max="2" width="4.42578125" style="74" customWidth="1"/>
    <col min="3" max="3" width="52.140625" style="74" customWidth="1"/>
    <col min="4" max="4" width="31" style="74" customWidth="1"/>
    <col min="5" max="5" width="12.140625" style="74" customWidth="1"/>
    <col min="6" max="6" width="18" style="74" bestFit="1" customWidth="1"/>
    <col min="7" max="7" width="8.5703125" style="74" customWidth="1"/>
    <col min="8" max="8" width="16.42578125" style="74" customWidth="1"/>
    <col min="9" max="9" width="14.7109375" style="74" hidden="1" customWidth="1"/>
    <col min="10" max="10" width="6.5703125" style="93" bestFit="1" customWidth="1"/>
    <col min="11" max="12" width="15.7109375" style="74" hidden="1" customWidth="1"/>
    <col min="13" max="13" width="15.7109375" style="75" hidden="1" customWidth="1"/>
    <col min="14" max="15" width="23.7109375" style="75" hidden="1" customWidth="1"/>
    <col min="16" max="17" width="23.7109375" style="75" customWidth="1"/>
    <col min="18" max="18" width="47.42578125" style="87" customWidth="1"/>
    <col min="19" max="19" width="64.85546875" style="152" customWidth="1"/>
    <col min="20" max="22" width="9.140625" style="2"/>
    <col min="23" max="23" width="36.85546875" style="2" bestFit="1" customWidth="1"/>
    <col min="24" max="16384" width="9.140625" style="2"/>
  </cols>
  <sheetData>
    <row r="1" spans="1:123" x14ac:dyDescent="0.2">
      <c r="B1" s="21"/>
      <c r="C1" s="22"/>
      <c r="D1" s="22"/>
      <c r="E1" s="22"/>
      <c r="F1" s="22"/>
      <c r="G1" s="22"/>
      <c r="H1" s="22"/>
      <c r="I1" s="23"/>
      <c r="J1" s="24" t="s">
        <v>3</v>
      </c>
      <c r="K1" s="24" t="s">
        <v>21</v>
      </c>
      <c r="L1" s="24" t="s">
        <v>21</v>
      </c>
      <c r="M1" s="25" t="s">
        <v>145</v>
      </c>
      <c r="N1" s="26" t="s">
        <v>21</v>
      </c>
      <c r="O1" s="26" t="s">
        <v>21</v>
      </c>
      <c r="P1" s="26" t="s">
        <v>21</v>
      </c>
      <c r="Q1" s="26" t="s">
        <v>21</v>
      </c>
      <c r="R1" s="27" t="s">
        <v>9</v>
      </c>
      <c r="S1" s="146"/>
      <c r="T1" s="28" t="s">
        <v>140</v>
      </c>
      <c r="U1" s="28" t="s">
        <v>141</v>
      </c>
      <c r="V1" s="28" t="s">
        <v>142</v>
      </c>
      <c r="W1" s="7"/>
    </row>
    <row r="2" spans="1:123" ht="12.75" thickBot="1" x14ac:dyDescent="0.25">
      <c r="A2" s="29">
        <v>44166</v>
      </c>
      <c r="B2" s="30" t="s">
        <v>4</v>
      </c>
      <c r="C2" s="31" t="s">
        <v>5</v>
      </c>
      <c r="D2" s="31" t="s">
        <v>1</v>
      </c>
      <c r="E2" s="31" t="s">
        <v>47</v>
      </c>
      <c r="F2" s="31" t="s">
        <v>61</v>
      </c>
      <c r="G2" s="31" t="s">
        <v>39</v>
      </c>
      <c r="H2" s="31" t="s">
        <v>40</v>
      </c>
      <c r="I2" s="32" t="s">
        <v>0</v>
      </c>
      <c r="J2" s="33" t="s">
        <v>2</v>
      </c>
      <c r="K2" s="34" t="s">
        <v>22</v>
      </c>
      <c r="L2" s="34" t="s">
        <v>22</v>
      </c>
      <c r="M2" s="35"/>
      <c r="N2" s="36" t="s">
        <v>22</v>
      </c>
      <c r="O2" s="36" t="s">
        <v>22</v>
      </c>
      <c r="P2" s="36" t="s">
        <v>22</v>
      </c>
      <c r="Q2" s="36" t="s">
        <v>22</v>
      </c>
      <c r="R2" s="37"/>
      <c r="S2" s="38"/>
      <c r="T2" s="32" t="s">
        <v>2</v>
      </c>
      <c r="U2" s="32" t="s">
        <v>2</v>
      </c>
      <c r="V2" s="32" t="s">
        <v>2</v>
      </c>
      <c r="W2" s="7"/>
    </row>
    <row r="3" spans="1:123" x14ac:dyDescent="0.2">
      <c r="A3" s="29"/>
      <c r="B3" s="30"/>
      <c r="C3" s="31"/>
      <c r="D3" s="31"/>
      <c r="E3" s="31"/>
      <c r="F3" s="31"/>
      <c r="G3" s="31"/>
      <c r="H3" s="31"/>
      <c r="I3" s="32"/>
      <c r="J3" s="33"/>
      <c r="K3" s="34"/>
      <c r="L3" s="34" t="s">
        <v>151</v>
      </c>
      <c r="M3" s="35"/>
      <c r="N3" s="36" t="s">
        <v>153</v>
      </c>
      <c r="O3" s="36" t="s">
        <v>165</v>
      </c>
      <c r="P3" s="36" t="s">
        <v>282</v>
      </c>
      <c r="Q3" s="36" t="s">
        <v>283</v>
      </c>
      <c r="R3" s="38"/>
      <c r="S3" s="38"/>
      <c r="T3" s="31"/>
      <c r="U3" s="31"/>
      <c r="V3" s="31"/>
      <c r="W3" s="7"/>
    </row>
    <row r="4" spans="1:123" ht="12.75" thickBot="1" x14ac:dyDescent="0.25">
      <c r="A4" s="29"/>
      <c r="B4" s="39"/>
      <c r="C4" s="40"/>
      <c r="D4" s="40"/>
      <c r="E4" s="40"/>
      <c r="F4" s="40"/>
      <c r="G4" s="40"/>
      <c r="H4" s="40"/>
      <c r="I4" s="41"/>
      <c r="J4" s="42"/>
      <c r="K4" s="43"/>
      <c r="L4" s="43" t="s">
        <v>152</v>
      </c>
      <c r="M4" s="44"/>
      <c r="N4" s="45" t="s">
        <v>154</v>
      </c>
      <c r="O4" s="45" t="s">
        <v>166</v>
      </c>
      <c r="P4" s="36"/>
      <c r="Q4" s="36"/>
      <c r="R4" s="38"/>
      <c r="S4" s="38"/>
      <c r="T4" s="31"/>
      <c r="U4" s="31"/>
      <c r="V4" s="31"/>
      <c r="W4" s="7"/>
    </row>
    <row r="5" spans="1:123" ht="12.75" thickBot="1" x14ac:dyDescent="0.25">
      <c r="A5" s="9" t="s">
        <v>130</v>
      </c>
      <c r="B5" s="3">
        <v>55</v>
      </c>
      <c r="C5" s="4" t="s">
        <v>20</v>
      </c>
      <c r="D5" s="4" t="s">
        <v>96</v>
      </c>
      <c r="E5" s="4">
        <v>21</v>
      </c>
      <c r="F5" s="4"/>
      <c r="G5" s="5" t="s">
        <v>95</v>
      </c>
      <c r="H5" s="4" t="s">
        <v>44</v>
      </c>
      <c r="I5" s="4" t="s">
        <v>7</v>
      </c>
      <c r="J5" s="6" t="s">
        <v>6</v>
      </c>
      <c r="K5" s="13">
        <v>450000</v>
      </c>
      <c r="L5" s="14">
        <f>ROUND(K5/144.3*151.1,0)</f>
        <v>471206</v>
      </c>
      <c r="M5" s="14">
        <f t="shared" ref="M5:M32" si="0">ROUND(L5*1.21,0)</f>
        <v>570159</v>
      </c>
      <c r="N5" s="14">
        <f t="shared" ref="N5:N13" si="1">ROUND(M5/151.1*159.8,-2)</f>
        <v>603000</v>
      </c>
      <c r="O5" s="135">
        <v>900000</v>
      </c>
      <c r="P5" s="14">
        <f>ROUND(O5/119.7*128.4,-2)</f>
        <v>965400</v>
      </c>
      <c r="Q5" s="86"/>
      <c r="R5" s="153" t="s">
        <v>167</v>
      </c>
      <c r="S5" s="129"/>
      <c r="T5" s="4" t="s">
        <v>144</v>
      </c>
      <c r="U5" s="4" t="s">
        <v>143</v>
      </c>
      <c r="V5" s="4" t="s">
        <v>143</v>
      </c>
      <c r="W5" s="7"/>
      <c r="X5" s="8"/>
    </row>
    <row r="6" spans="1:123" x14ac:dyDescent="0.2">
      <c r="A6" s="9" t="s">
        <v>130</v>
      </c>
      <c r="B6" s="3">
        <v>79</v>
      </c>
      <c r="C6" s="4" t="s">
        <v>25</v>
      </c>
      <c r="D6" s="4" t="s">
        <v>96</v>
      </c>
      <c r="E6" s="4">
        <v>32</v>
      </c>
      <c r="F6" s="4"/>
      <c r="G6" s="5" t="s">
        <v>136</v>
      </c>
      <c r="H6" s="4" t="s">
        <v>44</v>
      </c>
      <c r="I6" s="4" t="s">
        <v>7</v>
      </c>
      <c r="J6" s="12" t="s">
        <v>6</v>
      </c>
      <c r="K6" s="13">
        <v>4570</v>
      </c>
      <c r="L6" s="14">
        <f>ROUND(K6/144.3*151.1,0)</f>
        <v>4785</v>
      </c>
      <c r="M6" s="14">
        <f t="shared" si="0"/>
        <v>5790</v>
      </c>
      <c r="N6" s="14">
        <f t="shared" si="1"/>
        <v>6100</v>
      </c>
      <c r="O6" s="136">
        <v>55000</v>
      </c>
      <c r="P6" s="14">
        <f t="shared" ref="P6:P13" si="2">ROUND(O6/119.7*128.4,-2)</f>
        <v>59000</v>
      </c>
      <c r="Q6" s="133"/>
      <c r="R6" s="78" t="s">
        <v>167</v>
      </c>
      <c r="S6" s="129"/>
      <c r="T6" s="4" t="s">
        <v>144</v>
      </c>
      <c r="U6" s="4" t="s">
        <v>143</v>
      </c>
      <c r="V6" s="4" t="s">
        <v>143</v>
      </c>
      <c r="W6" s="7"/>
      <c r="X6" s="8"/>
    </row>
    <row r="7" spans="1:123" ht="24" x14ac:dyDescent="0.2">
      <c r="A7" s="96" t="s">
        <v>146</v>
      </c>
      <c r="B7" s="16">
        <v>26</v>
      </c>
      <c r="C7" s="124" t="s">
        <v>173</v>
      </c>
      <c r="D7" s="5" t="s">
        <v>106</v>
      </c>
      <c r="E7" s="5">
        <v>2</v>
      </c>
      <c r="F7" s="5"/>
      <c r="G7" s="5" t="s">
        <v>150</v>
      </c>
      <c r="H7" s="5" t="s">
        <v>44</v>
      </c>
      <c r="I7" s="5" t="s">
        <v>7</v>
      </c>
      <c r="J7" s="6" t="s">
        <v>6</v>
      </c>
      <c r="K7" s="18"/>
      <c r="L7" s="19">
        <v>500000</v>
      </c>
      <c r="M7" s="19">
        <f t="shared" si="0"/>
        <v>605000</v>
      </c>
      <c r="N7" s="19">
        <f t="shared" si="1"/>
        <v>639800</v>
      </c>
      <c r="O7" s="135">
        <v>175000</v>
      </c>
      <c r="P7" s="14">
        <f t="shared" si="2"/>
        <v>187700</v>
      </c>
      <c r="Q7" s="133"/>
      <c r="R7" s="78" t="s">
        <v>167</v>
      </c>
      <c r="S7" s="129"/>
      <c r="T7" s="5" t="s">
        <v>144</v>
      </c>
      <c r="U7" s="5" t="s">
        <v>149</v>
      </c>
      <c r="V7" s="5" t="s">
        <v>143</v>
      </c>
      <c r="W7" s="64"/>
      <c r="X7" s="4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</row>
    <row r="8" spans="1:123" x14ac:dyDescent="0.2">
      <c r="A8" s="9" t="s">
        <v>139</v>
      </c>
      <c r="B8" s="3">
        <v>65</v>
      </c>
      <c r="C8" s="4" t="s">
        <v>19</v>
      </c>
      <c r="D8" s="63" t="s">
        <v>106</v>
      </c>
      <c r="E8" s="63">
        <v>81</v>
      </c>
      <c r="F8" s="63"/>
      <c r="G8" s="5" t="s">
        <v>105</v>
      </c>
      <c r="H8" s="4" t="s">
        <v>44</v>
      </c>
      <c r="I8" s="4" t="s">
        <v>7</v>
      </c>
      <c r="J8" s="6" t="s">
        <v>6</v>
      </c>
      <c r="K8" s="13">
        <v>390000</v>
      </c>
      <c r="L8" s="14">
        <f>ROUND(K8/144.3*151.1,0)</f>
        <v>408378</v>
      </c>
      <c r="M8" s="14">
        <f t="shared" si="0"/>
        <v>494137</v>
      </c>
      <c r="N8" s="14">
        <f t="shared" si="1"/>
        <v>522600</v>
      </c>
      <c r="O8" s="136">
        <v>750000</v>
      </c>
      <c r="P8" s="14">
        <f t="shared" si="2"/>
        <v>804500</v>
      </c>
      <c r="Q8" s="133"/>
      <c r="R8" s="78" t="s">
        <v>167</v>
      </c>
      <c r="S8" s="129"/>
      <c r="T8" s="4" t="s">
        <v>144</v>
      </c>
      <c r="U8" s="4" t="s">
        <v>143</v>
      </c>
      <c r="V8" s="4" t="s">
        <v>143</v>
      </c>
      <c r="W8" s="7"/>
      <c r="X8" s="8"/>
    </row>
    <row r="9" spans="1:123" s="9" customFormat="1" x14ac:dyDescent="0.2">
      <c r="A9" s="15" t="s">
        <v>122</v>
      </c>
      <c r="B9" s="3">
        <v>84</v>
      </c>
      <c r="C9" s="121" t="s">
        <v>32</v>
      </c>
      <c r="D9" s="122" t="s">
        <v>164</v>
      </c>
      <c r="E9" s="122">
        <v>34</v>
      </c>
      <c r="F9" s="122" t="s">
        <v>276</v>
      </c>
      <c r="G9" s="111" t="s">
        <v>118</v>
      </c>
      <c r="H9" s="4" t="s">
        <v>44</v>
      </c>
      <c r="I9" s="4" t="s">
        <v>7</v>
      </c>
      <c r="J9" s="6" t="s">
        <v>6</v>
      </c>
      <c r="K9" s="13">
        <v>11798</v>
      </c>
      <c r="L9" s="14">
        <f>ROUND(K9/144.3*151.1,0)</f>
        <v>12354</v>
      </c>
      <c r="M9" s="14">
        <f t="shared" si="0"/>
        <v>14948</v>
      </c>
      <c r="N9" s="14">
        <f t="shared" si="1"/>
        <v>15800</v>
      </c>
      <c r="O9" s="108">
        <v>12000</v>
      </c>
      <c r="P9" s="132">
        <f>ROUND(O9/124*128.4,-2)</f>
        <v>12400</v>
      </c>
      <c r="Q9" s="132"/>
      <c r="R9" s="109" t="s">
        <v>190</v>
      </c>
      <c r="S9" s="150" t="s">
        <v>37</v>
      </c>
      <c r="T9" s="4" t="s">
        <v>143</v>
      </c>
      <c r="U9" s="4" t="s">
        <v>143</v>
      </c>
      <c r="V9" s="4" t="s">
        <v>143</v>
      </c>
      <c r="W9" s="7"/>
      <c r="X9" s="154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</row>
    <row r="10" spans="1:123" x14ac:dyDescent="0.2">
      <c r="A10" s="9" t="s">
        <v>122</v>
      </c>
      <c r="B10" s="3">
        <v>94</v>
      </c>
      <c r="C10" s="4" t="s">
        <v>38</v>
      </c>
      <c r="D10" s="51" t="s">
        <v>164</v>
      </c>
      <c r="E10" s="51">
        <v>42</v>
      </c>
      <c r="F10" s="51"/>
      <c r="G10" s="5" t="s">
        <v>120</v>
      </c>
      <c r="H10" s="4" t="s">
        <v>44</v>
      </c>
      <c r="I10" s="4" t="s">
        <v>7</v>
      </c>
      <c r="J10" s="6" t="s">
        <v>6</v>
      </c>
      <c r="K10" s="13">
        <v>200000</v>
      </c>
      <c r="L10" s="14">
        <f>ROUND(K10/144.3*151.1,0)</f>
        <v>209425</v>
      </c>
      <c r="M10" s="14">
        <f t="shared" si="0"/>
        <v>253404</v>
      </c>
      <c r="N10" s="14">
        <f t="shared" si="1"/>
        <v>268000</v>
      </c>
      <c r="O10" s="135">
        <v>490000</v>
      </c>
      <c r="P10" s="14">
        <f t="shared" si="2"/>
        <v>525600</v>
      </c>
      <c r="Q10" s="133"/>
      <c r="R10" s="78" t="s">
        <v>167</v>
      </c>
      <c r="S10" s="129"/>
      <c r="T10" s="4" t="s">
        <v>143</v>
      </c>
      <c r="U10" s="4" t="s">
        <v>143</v>
      </c>
      <c r="V10" s="4" t="s">
        <v>143</v>
      </c>
      <c r="W10" s="71"/>
      <c r="X10" s="72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</row>
    <row r="11" spans="1:123" ht="11.25" customHeight="1" x14ac:dyDescent="0.2">
      <c r="A11" s="53" t="s">
        <v>123</v>
      </c>
      <c r="B11" s="98">
        <v>34</v>
      </c>
      <c r="C11" s="102" t="s">
        <v>10</v>
      </c>
      <c r="D11" s="63" t="s">
        <v>81</v>
      </c>
      <c r="E11" s="102">
        <v>1</v>
      </c>
      <c r="F11" s="102"/>
      <c r="G11" s="102" t="s">
        <v>72</v>
      </c>
      <c r="H11" s="102" t="s">
        <v>44</v>
      </c>
      <c r="I11" s="102" t="s">
        <v>8</v>
      </c>
      <c r="J11" s="56" t="s">
        <v>6</v>
      </c>
      <c r="K11" s="57">
        <v>923757</v>
      </c>
      <c r="L11" s="14">
        <f>ROUND(K11/122.3*124.6,0)</f>
        <v>941129</v>
      </c>
      <c r="M11" s="14">
        <f>ROUND(L11*1.21,0)</f>
        <v>1138766</v>
      </c>
      <c r="N11" s="14">
        <f>ROUND(M11/124.6*131.5,-2)</f>
        <v>1201800</v>
      </c>
      <c r="O11" s="108">
        <v>284823</v>
      </c>
      <c r="P11" s="14"/>
      <c r="Q11" s="14">
        <f>ROUND(O11/122.3*124.4,-2)</f>
        <v>289700</v>
      </c>
      <c r="R11" s="110" t="s">
        <v>292</v>
      </c>
      <c r="S11" s="150" t="s">
        <v>292</v>
      </c>
      <c r="T11" s="55" t="s">
        <v>143</v>
      </c>
      <c r="U11" s="4" t="s">
        <v>143</v>
      </c>
      <c r="V11" s="4" t="s">
        <v>143</v>
      </c>
      <c r="W11" s="7"/>
      <c r="X11" s="8"/>
    </row>
    <row r="12" spans="1:123" s="9" customFormat="1" x14ac:dyDescent="0.2">
      <c r="A12" s="9" t="s">
        <v>123</v>
      </c>
      <c r="B12" s="62">
        <v>71</v>
      </c>
      <c r="C12" s="102" t="s">
        <v>293</v>
      </c>
      <c r="D12" s="63" t="s">
        <v>81</v>
      </c>
      <c r="E12" s="63">
        <v>1</v>
      </c>
      <c r="F12" s="63"/>
      <c r="G12" s="50" t="s">
        <v>72</v>
      </c>
      <c r="H12" s="63" t="s">
        <v>44</v>
      </c>
      <c r="I12" s="63" t="s">
        <v>8</v>
      </c>
      <c r="J12" s="65" t="s">
        <v>6</v>
      </c>
      <c r="K12" s="13">
        <v>284823</v>
      </c>
      <c r="L12" s="14">
        <f>ROUND(K12/122.3*124.6,0)</f>
        <v>290179</v>
      </c>
      <c r="M12" s="14">
        <f>ROUND(L12*1.21,0)</f>
        <v>351117</v>
      </c>
      <c r="N12" s="14">
        <f>ROUND(M12/124.6*131.5,-2)</f>
        <v>370600</v>
      </c>
      <c r="O12" s="135">
        <v>2057000</v>
      </c>
      <c r="P12" s="14"/>
      <c r="Q12" s="14">
        <f>ROUND(O12/115.1*124.4,-2)</f>
        <v>2223200</v>
      </c>
      <c r="R12" s="109" t="s">
        <v>201</v>
      </c>
      <c r="S12" s="129"/>
      <c r="T12" s="4" t="s">
        <v>144</v>
      </c>
      <c r="U12" s="4" t="s">
        <v>143</v>
      </c>
      <c r="V12" s="4" t="s">
        <v>143</v>
      </c>
      <c r="W12" s="7"/>
      <c r="X12" s="8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</row>
    <row r="13" spans="1:123" s="60" customFormat="1" ht="36" x14ac:dyDescent="0.2">
      <c r="A13" s="2" t="s">
        <v>121</v>
      </c>
      <c r="B13" s="3">
        <v>33</v>
      </c>
      <c r="C13" s="4" t="s">
        <v>10</v>
      </c>
      <c r="D13" s="66" t="s">
        <v>178</v>
      </c>
      <c r="E13" s="125" t="s">
        <v>179</v>
      </c>
      <c r="F13" s="66" t="s">
        <v>180</v>
      </c>
      <c r="G13" s="5" t="s">
        <v>72</v>
      </c>
      <c r="H13" s="4" t="s">
        <v>44</v>
      </c>
      <c r="I13" s="4" t="s">
        <v>7</v>
      </c>
      <c r="J13" s="6" t="s">
        <v>6</v>
      </c>
      <c r="K13" s="13">
        <v>7500000</v>
      </c>
      <c r="L13" s="14">
        <f>ROUND(K13/144.3*151.1,0)</f>
        <v>7853430</v>
      </c>
      <c r="M13" s="14">
        <f t="shared" si="0"/>
        <v>9502650</v>
      </c>
      <c r="N13" s="14">
        <f t="shared" si="1"/>
        <v>10049800</v>
      </c>
      <c r="O13" s="136">
        <v>9000000</v>
      </c>
      <c r="P13" s="14">
        <f t="shared" si="2"/>
        <v>9654100</v>
      </c>
      <c r="Q13" s="133"/>
      <c r="R13" s="78" t="s">
        <v>167</v>
      </c>
      <c r="S13" s="129"/>
      <c r="T13" s="4" t="s">
        <v>143</v>
      </c>
      <c r="U13" s="4" t="s">
        <v>143</v>
      </c>
      <c r="V13" s="4" t="s">
        <v>24</v>
      </c>
      <c r="W13" s="7"/>
      <c r="X13" s="8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</row>
    <row r="14" spans="1:123" x14ac:dyDescent="0.2">
      <c r="A14" s="2" t="s">
        <v>128</v>
      </c>
      <c r="B14" s="3">
        <v>42</v>
      </c>
      <c r="C14" s="55" t="s">
        <v>204</v>
      </c>
      <c r="D14" s="4" t="s">
        <v>84</v>
      </c>
      <c r="E14" s="4">
        <v>2</v>
      </c>
      <c r="F14" s="4"/>
      <c r="G14" s="5" t="s">
        <v>83</v>
      </c>
      <c r="H14" s="4" t="s">
        <v>44</v>
      </c>
      <c r="I14" s="4" t="s">
        <v>7</v>
      </c>
      <c r="J14" s="46" t="s">
        <v>6</v>
      </c>
      <c r="K14" s="13">
        <v>2360400</v>
      </c>
      <c r="L14" s="14">
        <f>ROUND(K14/144.3*151.1,0)</f>
        <v>2471632</v>
      </c>
      <c r="M14" s="14">
        <f t="shared" si="0"/>
        <v>2990675</v>
      </c>
      <c r="N14" s="14">
        <f>ROUND(M14/151.1*159.8,-2)</f>
        <v>3162900</v>
      </c>
      <c r="O14" s="136">
        <v>3650000</v>
      </c>
      <c r="P14" s="14">
        <f>ROUND(O14/119.7*128.4,-2)</f>
        <v>3915300</v>
      </c>
      <c r="Q14" s="133"/>
      <c r="R14" s="142" t="s">
        <v>167</v>
      </c>
      <c r="S14" s="128"/>
      <c r="T14" s="4" t="s">
        <v>144</v>
      </c>
      <c r="U14" s="4" t="s">
        <v>143</v>
      </c>
      <c r="V14" s="4" t="s">
        <v>143</v>
      </c>
      <c r="W14" s="7"/>
      <c r="X14" s="8"/>
    </row>
    <row r="15" spans="1:123" x14ac:dyDescent="0.2">
      <c r="A15" s="53" t="s">
        <v>128</v>
      </c>
      <c r="B15" s="54">
        <v>43</v>
      </c>
      <c r="C15" s="55" t="s">
        <v>204</v>
      </c>
      <c r="D15" s="4" t="s">
        <v>84</v>
      </c>
      <c r="E15" s="55">
        <v>2</v>
      </c>
      <c r="F15" s="55"/>
      <c r="G15" s="55" t="s">
        <v>83</v>
      </c>
      <c r="H15" s="55" t="s">
        <v>44</v>
      </c>
      <c r="I15" s="55" t="s">
        <v>8</v>
      </c>
      <c r="J15" s="56" t="s">
        <v>6</v>
      </c>
      <c r="K15" s="57">
        <v>320825</v>
      </c>
      <c r="L15" s="14">
        <f>ROUND(K15/122.3*124.6,0)</f>
        <v>326859</v>
      </c>
      <c r="M15" s="14">
        <f t="shared" si="0"/>
        <v>395499</v>
      </c>
      <c r="N15" s="14">
        <f>ROUND(M15/124.6*131.5,-2)</f>
        <v>417400</v>
      </c>
      <c r="O15" s="136">
        <v>526350</v>
      </c>
      <c r="P15" s="14"/>
      <c r="Q15" s="14">
        <f>ROUND(O15/115.1*124.4,-2)</f>
        <v>568900</v>
      </c>
      <c r="R15" s="4" t="s">
        <v>205</v>
      </c>
      <c r="S15" s="128"/>
      <c r="T15" s="4" t="s">
        <v>144</v>
      </c>
      <c r="U15" s="4" t="s">
        <v>143</v>
      </c>
      <c r="V15" s="4" t="s">
        <v>143</v>
      </c>
      <c r="W15" s="7"/>
      <c r="X15" s="8"/>
    </row>
    <row r="16" spans="1:123" x14ac:dyDescent="0.2">
      <c r="A16" s="9" t="s">
        <v>129</v>
      </c>
      <c r="B16" s="3">
        <v>62</v>
      </c>
      <c r="C16" s="4" t="s">
        <v>184</v>
      </c>
      <c r="D16" s="4" t="s">
        <v>160</v>
      </c>
      <c r="E16" s="4">
        <v>2</v>
      </c>
      <c r="F16" s="4" t="s">
        <v>161</v>
      </c>
      <c r="G16" s="5" t="s">
        <v>102</v>
      </c>
      <c r="H16" s="4" t="s">
        <v>44</v>
      </c>
      <c r="I16" s="4" t="s">
        <v>7</v>
      </c>
      <c r="J16" s="46" t="s">
        <v>6</v>
      </c>
      <c r="K16" s="13">
        <v>133326</v>
      </c>
      <c r="L16" s="14">
        <f t="shared" ref="L16:L23" si="3">ROUND(K16/144.3*151.1,0)</f>
        <v>139609</v>
      </c>
      <c r="M16" s="14">
        <f t="shared" si="0"/>
        <v>168927</v>
      </c>
      <c r="N16" s="14">
        <f t="shared" ref="N16:N23" si="4">ROUND(M16/151.1*159.8,-2)</f>
        <v>178700</v>
      </c>
      <c r="O16" s="135">
        <v>325000</v>
      </c>
      <c r="P16" s="14">
        <f t="shared" ref="P16:P23" si="5">ROUND(O16/119.7*128.4,-2)</f>
        <v>348600</v>
      </c>
      <c r="Q16" s="133"/>
      <c r="R16" s="142" t="s">
        <v>167</v>
      </c>
      <c r="S16" s="129"/>
      <c r="T16" s="4" t="s">
        <v>144</v>
      </c>
      <c r="U16" s="4" t="s">
        <v>143</v>
      </c>
      <c r="V16" s="4" t="s">
        <v>143</v>
      </c>
      <c r="W16" s="7"/>
      <c r="X16" s="8"/>
    </row>
    <row r="17" spans="1:123" s="60" customFormat="1" x14ac:dyDescent="0.2">
      <c r="A17" s="9" t="s">
        <v>129</v>
      </c>
      <c r="B17" s="3">
        <v>63</v>
      </c>
      <c r="C17" s="4" t="s">
        <v>182</v>
      </c>
      <c r="D17" s="4" t="s">
        <v>160</v>
      </c>
      <c r="E17" s="4">
        <v>4</v>
      </c>
      <c r="F17" s="4" t="s">
        <v>162</v>
      </c>
      <c r="G17" s="5" t="s">
        <v>102</v>
      </c>
      <c r="H17" s="4" t="s">
        <v>44</v>
      </c>
      <c r="I17" s="4" t="s">
        <v>7</v>
      </c>
      <c r="J17" s="46" t="s">
        <v>6</v>
      </c>
      <c r="K17" s="13">
        <v>282590</v>
      </c>
      <c r="L17" s="14">
        <f t="shared" si="3"/>
        <v>295907</v>
      </c>
      <c r="M17" s="14">
        <f t="shared" si="0"/>
        <v>358047</v>
      </c>
      <c r="N17" s="14">
        <f t="shared" si="4"/>
        <v>378700</v>
      </c>
      <c r="O17" s="136">
        <v>925000</v>
      </c>
      <c r="P17" s="14">
        <f t="shared" si="5"/>
        <v>992200</v>
      </c>
      <c r="Q17" s="133"/>
      <c r="R17" s="142" t="s">
        <v>167</v>
      </c>
      <c r="S17" s="128"/>
      <c r="T17" s="4" t="s">
        <v>144</v>
      </c>
      <c r="U17" s="4" t="s">
        <v>143</v>
      </c>
      <c r="V17" s="4" t="s">
        <v>143</v>
      </c>
      <c r="W17" s="7"/>
      <c r="X17" s="8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</row>
    <row r="18" spans="1:123" s="60" customFormat="1" x14ac:dyDescent="0.2">
      <c r="A18" s="53" t="s">
        <v>122</v>
      </c>
      <c r="B18" s="54">
        <v>95</v>
      </c>
      <c r="C18" s="55" t="s">
        <v>134</v>
      </c>
      <c r="D18" s="55" t="s">
        <v>135</v>
      </c>
      <c r="E18" s="55">
        <v>4</v>
      </c>
      <c r="F18" s="55"/>
      <c r="G18" s="55"/>
      <c r="H18" s="55" t="s">
        <v>44</v>
      </c>
      <c r="I18" s="4" t="s">
        <v>7</v>
      </c>
      <c r="J18" s="6" t="s">
        <v>6</v>
      </c>
      <c r="K18" s="57">
        <v>9000</v>
      </c>
      <c r="L18" s="14">
        <f t="shared" si="3"/>
        <v>9424</v>
      </c>
      <c r="M18" s="14">
        <f t="shared" si="0"/>
        <v>11403</v>
      </c>
      <c r="N18" s="14">
        <f t="shared" si="4"/>
        <v>12100</v>
      </c>
      <c r="O18" s="136">
        <v>80000</v>
      </c>
      <c r="P18" s="14">
        <f t="shared" si="5"/>
        <v>85800</v>
      </c>
      <c r="Q18" s="133"/>
      <c r="R18" s="142" t="s">
        <v>167</v>
      </c>
      <c r="S18" s="128"/>
      <c r="T18" s="55" t="s">
        <v>144</v>
      </c>
      <c r="U18" s="4" t="s">
        <v>143</v>
      </c>
      <c r="V18" s="4" t="s">
        <v>143</v>
      </c>
      <c r="W18" s="58"/>
      <c r="X18" s="59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</row>
    <row r="19" spans="1:123" x14ac:dyDescent="0.2">
      <c r="A19" s="53" t="s">
        <v>138</v>
      </c>
      <c r="B19" s="54" t="s">
        <v>124</v>
      </c>
      <c r="C19" s="70" t="s">
        <v>271</v>
      </c>
      <c r="D19" s="70" t="s">
        <v>119</v>
      </c>
      <c r="E19" s="70">
        <v>15</v>
      </c>
      <c r="F19" s="70"/>
      <c r="G19" s="70" t="s">
        <v>125</v>
      </c>
      <c r="H19" s="55" t="s">
        <v>44</v>
      </c>
      <c r="I19" s="4" t="s">
        <v>7</v>
      </c>
      <c r="J19" s="56" t="s">
        <v>6</v>
      </c>
      <c r="K19" s="57">
        <v>8000000</v>
      </c>
      <c r="L19" s="14">
        <f t="shared" si="3"/>
        <v>8376992</v>
      </c>
      <c r="M19" s="14">
        <f t="shared" si="0"/>
        <v>10136160</v>
      </c>
      <c r="N19" s="14">
        <f t="shared" si="4"/>
        <v>10719800</v>
      </c>
      <c r="O19" s="136">
        <v>9800000</v>
      </c>
      <c r="P19" s="14">
        <f t="shared" si="5"/>
        <v>10512300</v>
      </c>
      <c r="Q19" s="133"/>
      <c r="R19" s="142" t="s">
        <v>167</v>
      </c>
      <c r="S19" s="129"/>
      <c r="T19" s="4" t="s">
        <v>144</v>
      </c>
      <c r="U19" s="4" t="s">
        <v>143</v>
      </c>
      <c r="V19" s="4" t="s">
        <v>24</v>
      </c>
      <c r="W19" s="7"/>
      <c r="X19" s="8"/>
    </row>
    <row r="20" spans="1:123" x14ac:dyDescent="0.2">
      <c r="A20" s="9" t="s">
        <v>129</v>
      </c>
      <c r="B20" s="62">
        <v>59</v>
      </c>
      <c r="C20" s="4" t="s">
        <v>182</v>
      </c>
      <c r="D20" s="63" t="s">
        <v>157</v>
      </c>
      <c r="E20" s="63">
        <v>5</v>
      </c>
      <c r="F20" s="63" t="s">
        <v>158</v>
      </c>
      <c r="G20" s="50" t="s">
        <v>101</v>
      </c>
      <c r="H20" s="63" t="s">
        <v>44</v>
      </c>
      <c r="I20" s="63" t="s">
        <v>7</v>
      </c>
      <c r="J20" s="46" t="s">
        <v>6</v>
      </c>
      <c r="K20" s="13">
        <v>299310</v>
      </c>
      <c r="L20" s="14">
        <f t="shared" si="3"/>
        <v>313415</v>
      </c>
      <c r="M20" s="14">
        <f t="shared" si="0"/>
        <v>379232</v>
      </c>
      <c r="N20" s="14">
        <f t="shared" si="4"/>
        <v>401100</v>
      </c>
      <c r="O20" s="136">
        <v>775000</v>
      </c>
      <c r="P20" s="14">
        <f t="shared" si="5"/>
        <v>831300</v>
      </c>
      <c r="Q20" s="133"/>
      <c r="R20" s="142" t="s">
        <v>167</v>
      </c>
      <c r="S20" s="129"/>
      <c r="T20" s="4" t="s">
        <v>144</v>
      </c>
      <c r="U20" s="4" t="s">
        <v>143</v>
      </c>
      <c r="V20" s="4" t="s">
        <v>143</v>
      </c>
      <c r="W20" s="7"/>
      <c r="X20" s="8"/>
    </row>
    <row r="21" spans="1:123" s="9" customFormat="1" x14ac:dyDescent="0.2">
      <c r="A21" s="15" t="s">
        <v>129</v>
      </c>
      <c r="B21" s="3">
        <v>60</v>
      </c>
      <c r="C21" s="4" t="s">
        <v>183</v>
      </c>
      <c r="D21" s="4" t="s">
        <v>157</v>
      </c>
      <c r="E21" s="4">
        <v>5</v>
      </c>
      <c r="F21" s="4" t="s">
        <v>159</v>
      </c>
      <c r="G21" s="5" t="s">
        <v>101</v>
      </c>
      <c r="H21" s="4" t="s">
        <v>44</v>
      </c>
      <c r="I21" s="4" t="s">
        <v>7</v>
      </c>
      <c r="J21" s="104" t="s">
        <v>6</v>
      </c>
      <c r="K21" s="13">
        <v>285698</v>
      </c>
      <c r="L21" s="14">
        <f>ROUND(K21/144.3*151.1,0)</f>
        <v>299161</v>
      </c>
      <c r="M21" s="14">
        <f>ROUND(L21*1.21,0)</f>
        <v>361985</v>
      </c>
      <c r="N21" s="14">
        <f>ROUND(M21/151.1*159.8,-2)</f>
        <v>382800</v>
      </c>
      <c r="O21" s="135">
        <v>350000</v>
      </c>
      <c r="P21" s="14">
        <f>ROUND(O21/119.7*128.4,-2)</f>
        <v>375400</v>
      </c>
      <c r="Q21" s="133"/>
      <c r="R21" s="142" t="s">
        <v>167</v>
      </c>
      <c r="S21" s="128"/>
      <c r="T21" s="4" t="s">
        <v>144</v>
      </c>
      <c r="U21" s="4" t="s">
        <v>143</v>
      </c>
      <c r="V21" s="4" t="s">
        <v>143</v>
      </c>
      <c r="W21" s="7"/>
      <c r="X21" s="8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</row>
    <row r="22" spans="1:123" x14ac:dyDescent="0.2">
      <c r="A22" s="9" t="s">
        <v>122</v>
      </c>
      <c r="B22" s="3">
        <v>77</v>
      </c>
      <c r="C22" s="4" t="s">
        <v>15</v>
      </c>
      <c r="D22" s="4" t="s">
        <v>115</v>
      </c>
      <c r="E22" s="4">
        <v>11</v>
      </c>
      <c r="F22" s="4"/>
      <c r="G22" s="5" t="s">
        <v>116</v>
      </c>
      <c r="H22" s="4" t="s">
        <v>44</v>
      </c>
      <c r="I22" s="4" t="s">
        <v>7</v>
      </c>
      <c r="J22" s="103" t="s">
        <v>6</v>
      </c>
      <c r="K22" s="13">
        <v>1250000</v>
      </c>
      <c r="L22" s="14">
        <f t="shared" si="3"/>
        <v>1308905</v>
      </c>
      <c r="M22" s="14">
        <f t="shared" si="0"/>
        <v>1583775</v>
      </c>
      <c r="N22" s="14">
        <f t="shared" si="4"/>
        <v>1675000</v>
      </c>
      <c r="O22" s="135">
        <v>2050000</v>
      </c>
      <c r="P22" s="14">
        <f t="shared" si="5"/>
        <v>2199000</v>
      </c>
      <c r="Q22" s="133"/>
      <c r="R22" s="142" t="s">
        <v>167</v>
      </c>
      <c r="S22" s="129"/>
      <c r="T22" s="4" t="s">
        <v>143</v>
      </c>
      <c r="U22" s="4" t="s">
        <v>143</v>
      </c>
      <c r="V22" s="4" t="s">
        <v>143</v>
      </c>
      <c r="W22" s="7"/>
      <c r="X22" s="8"/>
    </row>
    <row r="23" spans="1:123" ht="24" x14ac:dyDescent="0.2">
      <c r="A23" s="9" t="s">
        <v>122</v>
      </c>
      <c r="B23" s="3">
        <v>73</v>
      </c>
      <c r="C23" s="66" t="s">
        <v>285</v>
      </c>
      <c r="D23" s="4" t="s">
        <v>112</v>
      </c>
      <c r="E23" s="4">
        <v>37</v>
      </c>
      <c r="F23" s="4"/>
      <c r="G23" s="5" t="s">
        <v>111</v>
      </c>
      <c r="H23" s="4" t="s">
        <v>44</v>
      </c>
      <c r="I23" s="4" t="s">
        <v>7</v>
      </c>
      <c r="J23" s="6" t="s">
        <v>6</v>
      </c>
      <c r="K23" s="13">
        <v>1020000</v>
      </c>
      <c r="L23" s="14">
        <f t="shared" si="3"/>
        <v>1068067</v>
      </c>
      <c r="M23" s="14">
        <f t="shared" si="0"/>
        <v>1292361</v>
      </c>
      <c r="N23" s="14">
        <f t="shared" si="4"/>
        <v>1366800</v>
      </c>
      <c r="O23" s="135">
        <v>1575000</v>
      </c>
      <c r="P23" s="14">
        <f t="shared" si="5"/>
        <v>1689500</v>
      </c>
      <c r="Q23" s="133"/>
      <c r="R23" s="142" t="s">
        <v>167</v>
      </c>
      <c r="S23" s="128"/>
      <c r="T23" s="4" t="s">
        <v>143</v>
      </c>
      <c r="U23" s="4" t="s">
        <v>143</v>
      </c>
      <c r="V23" s="4" t="s">
        <v>143</v>
      </c>
      <c r="W23" s="7"/>
      <c r="X23" s="8"/>
    </row>
    <row r="24" spans="1:123" x14ac:dyDescent="0.2">
      <c r="A24" s="9" t="s">
        <v>132</v>
      </c>
      <c r="B24" s="3">
        <v>74</v>
      </c>
      <c r="C24" s="4" t="s">
        <v>23</v>
      </c>
      <c r="D24" s="4" t="s">
        <v>112</v>
      </c>
      <c r="E24" s="4">
        <v>37</v>
      </c>
      <c r="F24" s="4"/>
      <c r="G24" s="5" t="s">
        <v>111</v>
      </c>
      <c r="H24" s="4" t="s">
        <v>44</v>
      </c>
      <c r="I24" s="4" t="s">
        <v>8</v>
      </c>
      <c r="J24" s="12" t="s">
        <v>6</v>
      </c>
      <c r="K24" s="13">
        <v>58611</v>
      </c>
      <c r="L24" s="14">
        <f>ROUND(K24/122.3*124.6,0)</f>
        <v>59713</v>
      </c>
      <c r="M24" s="14">
        <f t="shared" si="0"/>
        <v>72253</v>
      </c>
      <c r="N24" s="14">
        <f>ROUND(M24/124.6*131.5,-2)</f>
        <v>76300</v>
      </c>
      <c r="O24" s="136">
        <v>314600</v>
      </c>
      <c r="P24" s="14"/>
      <c r="Q24" s="14">
        <f t="shared" ref="Q24:Q25" si="6">ROUND(O24/115.1*124.4,-2)</f>
        <v>340000</v>
      </c>
      <c r="R24" s="4" t="s">
        <v>199</v>
      </c>
      <c r="S24" s="128"/>
      <c r="T24" s="4" t="s">
        <v>144</v>
      </c>
      <c r="U24" s="4" t="s">
        <v>143</v>
      </c>
      <c r="V24" s="4" t="s">
        <v>143</v>
      </c>
      <c r="W24" s="7"/>
      <c r="X24" s="8"/>
    </row>
    <row r="25" spans="1:123" x14ac:dyDescent="0.2">
      <c r="A25" s="53" t="s">
        <v>128</v>
      </c>
      <c r="B25" s="54">
        <v>40</v>
      </c>
      <c r="C25" s="55" t="s">
        <v>198</v>
      </c>
      <c r="D25" s="55" t="s">
        <v>82</v>
      </c>
      <c r="E25" s="55">
        <v>2</v>
      </c>
      <c r="F25" s="55"/>
      <c r="G25" s="55" t="s">
        <v>77</v>
      </c>
      <c r="H25" s="55" t="s">
        <v>44</v>
      </c>
      <c r="I25" s="55" t="s">
        <v>8</v>
      </c>
      <c r="J25" s="56" t="s">
        <v>6</v>
      </c>
      <c r="K25" s="57">
        <v>341595</v>
      </c>
      <c r="L25" s="14">
        <f>ROUND(K25/122.3*124.6,0)</f>
        <v>348019</v>
      </c>
      <c r="M25" s="14">
        <f t="shared" si="0"/>
        <v>421103</v>
      </c>
      <c r="N25" s="14">
        <f>ROUND(M25/124.6*131.5,-2)</f>
        <v>444400</v>
      </c>
      <c r="O25" s="136">
        <v>1812580</v>
      </c>
      <c r="P25" s="14"/>
      <c r="Q25" s="14">
        <f t="shared" si="6"/>
        <v>1959000</v>
      </c>
      <c r="R25" s="4" t="s">
        <v>202</v>
      </c>
      <c r="S25" s="128"/>
      <c r="T25" s="55" t="s">
        <v>144</v>
      </c>
      <c r="U25" s="4" t="s">
        <v>143</v>
      </c>
      <c r="V25" s="4" t="s">
        <v>143</v>
      </c>
      <c r="W25" s="7"/>
      <c r="X25" s="8"/>
    </row>
    <row r="26" spans="1:123" x14ac:dyDescent="0.2">
      <c r="A26" s="9" t="s">
        <v>128</v>
      </c>
      <c r="B26" s="3">
        <v>91</v>
      </c>
      <c r="C26" s="4" t="s">
        <v>35</v>
      </c>
      <c r="D26" s="4" t="s">
        <v>82</v>
      </c>
      <c r="E26" s="4">
        <v>2</v>
      </c>
      <c r="F26" s="4"/>
      <c r="G26" s="5" t="s">
        <v>77</v>
      </c>
      <c r="H26" s="4" t="s">
        <v>44</v>
      </c>
      <c r="I26" s="4" t="s">
        <v>7</v>
      </c>
      <c r="J26" s="6" t="s">
        <v>6</v>
      </c>
      <c r="K26" s="13">
        <v>2850000</v>
      </c>
      <c r="L26" s="14">
        <f>ROUND(K26/144.3*151.1,0)</f>
        <v>2984304</v>
      </c>
      <c r="M26" s="14">
        <f t="shared" si="0"/>
        <v>3611008</v>
      </c>
      <c r="N26" s="14">
        <f>ROUND(M26/151.1*159.8,-2)</f>
        <v>3818900</v>
      </c>
      <c r="O26" s="136">
        <v>5150000</v>
      </c>
      <c r="P26" s="14">
        <f>ROUND(O26/119.7*128.4,-2)</f>
        <v>5524300</v>
      </c>
      <c r="Q26" s="133"/>
      <c r="R26" s="142" t="s">
        <v>167</v>
      </c>
      <c r="S26" s="128"/>
      <c r="T26" s="4" t="s">
        <v>144</v>
      </c>
      <c r="U26" s="4" t="s">
        <v>143</v>
      </c>
      <c r="V26" s="4" t="s">
        <v>143</v>
      </c>
      <c r="W26" s="7"/>
      <c r="X26" s="8"/>
    </row>
    <row r="27" spans="1:123" x14ac:dyDescent="0.2">
      <c r="A27" s="9" t="s">
        <v>128</v>
      </c>
      <c r="B27" s="3">
        <v>67</v>
      </c>
      <c r="C27" s="5" t="s">
        <v>200</v>
      </c>
      <c r="D27" s="4" t="s">
        <v>108</v>
      </c>
      <c r="E27" s="4">
        <v>1</v>
      </c>
      <c r="F27" s="4"/>
      <c r="G27" s="5" t="s">
        <v>77</v>
      </c>
      <c r="H27" s="4" t="s">
        <v>44</v>
      </c>
      <c r="I27" s="4" t="s">
        <v>7</v>
      </c>
      <c r="J27" s="6" t="s">
        <v>6</v>
      </c>
      <c r="K27" s="13">
        <v>5950000</v>
      </c>
      <c r="L27" s="14">
        <f>ROUND(K27/144.3*151.1,0)</f>
        <v>6230388</v>
      </c>
      <c r="M27" s="14">
        <f t="shared" si="0"/>
        <v>7538769</v>
      </c>
      <c r="N27" s="14">
        <f>ROUND(M27/151.1*159.8,-2)</f>
        <v>7972800</v>
      </c>
      <c r="O27" s="135">
        <v>10800000</v>
      </c>
      <c r="P27" s="14">
        <f t="shared" ref="P27:P32" si="7">ROUND(O27/119.7*128.4,-2)</f>
        <v>11585000</v>
      </c>
      <c r="Q27" s="133"/>
      <c r="R27" s="142" t="s">
        <v>167</v>
      </c>
      <c r="S27" s="128"/>
      <c r="T27" s="4" t="s">
        <v>144</v>
      </c>
      <c r="U27" s="4" t="s">
        <v>143</v>
      </c>
      <c r="V27" s="4" t="s">
        <v>143</v>
      </c>
      <c r="W27" s="7"/>
      <c r="X27" s="8"/>
    </row>
    <row r="28" spans="1:123" x14ac:dyDescent="0.2">
      <c r="A28" s="9" t="s">
        <v>128</v>
      </c>
      <c r="B28" s="16">
        <v>68</v>
      </c>
      <c r="C28" s="5" t="s">
        <v>200</v>
      </c>
      <c r="D28" s="4" t="s">
        <v>108</v>
      </c>
      <c r="E28" s="5">
        <v>1</v>
      </c>
      <c r="F28" s="5"/>
      <c r="G28" s="5" t="s">
        <v>77</v>
      </c>
      <c r="H28" s="5" t="s">
        <v>44</v>
      </c>
      <c r="I28" s="5" t="s">
        <v>8</v>
      </c>
      <c r="J28" s="6" t="s">
        <v>6</v>
      </c>
      <c r="K28" s="18">
        <v>1460229</v>
      </c>
      <c r="L28" s="19">
        <f>ROUND(K28/122.3*124.6,0)</f>
        <v>1487690</v>
      </c>
      <c r="M28" s="19">
        <f>ROUND(L28*1.21,0)</f>
        <v>1800105</v>
      </c>
      <c r="N28" s="19">
        <f>ROUND(M28/124.6*131.5,-2)</f>
        <v>1899800</v>
      </c>
      <c r="O28" s="135">
        <v>762300</v>
      </c>
      <c r="P28" s="14"/>
      <c r="Q28" s="14">
        <f>ROUND(O28/115.1*124.4,-2)</f>
        <v>823900</v>
      </c>
      <c r="R28" s="4" t="s">
        <v>197</v>
      </c>
      <c r="S28" s="128"/>
      <c r="T28" s="5" t="s">
        <v>144</v>
      </c>
      <c r="U28" s="5" t="s">
        <v>143</v>
      </c>
      <c r="V28" s="5" t="s">
        <v>143</v>
      </c>
      <c r="W28" s="48"/>
      <c r="X28" s="4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</row>
    <row r="29" spans="1:123" ht="24" x14ac:dyDescent="0.2">
      <c r="A29" s="9" t="s">
        <v>122</v>
      </c>
      <c r="B29" s="3">
        <v>56</v>
      </c>
      <c r="C29" s="66" t="s">
        <v>286</v>
      </c>
      <c r="D29" s="4" t="s">
        <v>98</v>
      </c>
      <c r="E29" s="4">
        <v>2</v>
      </c>
      <c r="F29" s="4"/>
      <c r="G29" s="5" t="s">
        <v>97</v>
      </c>
      <c r="H29" s="4" t="s">
        <v>44</v>
      </c>
      <c r="I29" s="4" t="s">
        <v>7</v>
      </c>
      <c r="J29" s="6" t="s">
        <v>6</v>
      </c>
      <c r="K29" s="13">
        <v>130000</v>
      </c>
      <c r="L29" s="14">
        <f>ROUND(K29/144.3*151.1,0)</f>
        <v>136126</v>
      </c>
      <c r="M29" s="14">
        <f t="shared" si="0"/>
        <v>164712</v>
      </c>
      <c r="N29" s="14">
        <f>ROUND(M29/151.1*159.8,-2)</f>
        <v>174200</v>
      </c>
      <c r="O29" s="136">
        <v>170000</v>
      </c>
      <c r="P29" s="14">
        <f t="shared" si="7"/>
        <v>182400</v>
      </c>
      <c r="Q29" s="133"/>
      <c r="R29" s="142" t="s">
        <v>167</v>
      </c>
      <c r="S29" s="128"/>
      <c r="T29" s="4" t="s">
        <v>143</v>
      </c>
      <c r="U29" s="4" t="s">
        <v>143</v>
      </c>
      <c r="V29" s="4" t="s">
        <v>143</v>
      </c>
      <c r="W29" s="7"/>
      <c r="X29" s="8"/>
    </row>
    <row r="30" spans="1:123" ht="36" x14ac:dyDescent="0.2">
      <c r="A30" s="9" t="s">
        <v>122</v>
      </c>
      <c r="B30" s="3">
        <v>57</v>
      </c>
      <c r="C30" s="66" t="s">
        <v>181</v>
      </c>
      <c r="D30" s="4" t="s">
        <v>100</v>
      </c>
      <c r="E30" s="4">
        <v>28</v>
      </c>
      <c r="F30" s="4"/>
      <c r="G30" s="5" t="s">
        <v>99</v>
      </c>
      <c r="H30" s="4" t="s">
        <v>44</v>
      </c>
      <c r="I30" s="4" t="s">
        <v>7</v>
      </c>
      <c r="J30" s="6" t="s">
        <v>6</v>
      </c>
      <c r="K30" s="13">
        <v>1020000</v>
      </c>
      <c r="L30" s="14">
        <f>ROUND(K30/144.3*151.1,0)</f>
        <v>1068067</v>
      </c>
      <c r="M30" s="14">
        <f t="shared" si="0"/>
        <v>1292361</v>
      </c>
      <c r="N30" s="14">
        <f>ROUND(M30/151.1*159.8,-2)</f>
        <v>1366800</v>
      </c>
      <c r="O30" s="135">
        <v>1875000</v>
      </c>
      <c r="P30" s="14">
        <f t="shared" si="7"/>
        <v>2011300</v>
      </c>
      <c r="Q30" s="133"/>
      <c r="R30" s="142" t="s">
        <v>167</v>
      </c>
      <c r="S30" s="128"/>
      <c r="T30" s="4" t="s">
        <v>144</v>
      </c>
      <c r="U30" s="4" t="s">
        <v>143</v>
      </c>
      <c r="V30" s="4" t="s">
        <v>143</v>
      </c>
      <c r="W30" s="7"/>
      <c r="X30" s="8"/>
    </row>
    <row r="31" spans="1:123" x14ac:dyDescent="0.2">
      <c r="A31" s="9" t="s">
        <v>122</v>
      </c>
      <c r="B31" s="3">
        <v>53</v>
      </c>
      <c r="C31" s="4" t="s">
        <v>90</v>
      </c>
      <c r="D31" s="4" t="s">
        <v>94</v>
      </c>
      <c r="E31" s="4">
        <v>6</v>
      </c>
      <c r="F31" s="4" t="s">
        <v>277</v>
      </c>
      <c r="G31" s="5" t="s">
        <v>93</v>
      </c>
      <c r="H31" s="4" t="s">
        <v>44</v>
      </c>
      <c r="I31" s="4" t="s">
        <v>7</v>
      </c>
      <c r="J31" s="12" t="s">
        <v>6</v>
      </c>
      <c r="K31" s="13">
        <v>358368</v>
      </c>
      <c r="L31" s="14">
        <f>ROUND(K31/144.3*151.1,0)</f>
        <v>375256</v>
      </c>
      <c r="M31" s="14">
        <f t="shared" si="0"/>
        <v>454060</v>
      </c>
      <c r="N31" s="14">
        <f>ROUND(M31/151.1*159.8,-2)</f>
        <v>480200</v>
      </c>
      <c r="O31" s="136">
        <v>860000</v>
      </c>
      <c r="P31" s="14">
        <f t="shared" si="7"/>
        <v>922500</v>
      </c>
      <c r="Q31" s="133"/>
      <c r="R31" s="142" t="s">
        <v>167</v>
      </c>
      <c r="S31" s="129"/>
      <c r="T31" s="4" t="s">
        <v>143</v>
      </c>
      <c r="U31" s="4" t="s">
        <v>143</v>
      </c>
      <c r="V31" s="4" t="s">
        <v>143</v>
      </c>
      <c r="W31" s="7"/>
      <c r="X31" s="8"/>
    </row>
    <row r="32" spans="1:123" x14ac:dyDescent="0.2">
      <c r="A32" s="9" t="s">
        <v>130</v>
      </c>
      <c r="B32" s="3">
        <v>80</v>
      </c>
      <c r="C32" s="4" t="s">
        <v>26</v>
      </c>
      <c r="D32" s="4" t="s">
        <v>94</v>
      </c>
      <c r="E32" s="4">
        <v>6</v>
      </c>
      <c r="F32" s="4" t="s">
        <v>78</v>
      </c>
      <c r="G32" s="5" t="s">
        <v>93</v>
      </c>
      <c r="H32" s="4" t="s">
        <v>44</v>
      </c>
      <c r="I32" s="4" t="s">
        <v>7</v>
      </c>
      <c r="J32" s="12" t="s">
        <v>6</v>
      </c>
      <c r="K32" s="13">
        <v>22859</v>
      </c>
      <c r="L32" s="14">
        <f>ROUND(K32/144.3*151.1,0)</f>
        <v>23936</v>
      </c>
      <c r="M32" s="14">
        <f t="shared" si="0"/>
        <v>28963</v>
      </c>
      <c r="N32" s="14">
        <f>ROUND(M32/151.1*159.8,-2)</f>
        <v>30600</v>
      </c>
      <c r="O32" s="136">
        <v>90000</v>
      </c>
      <c r="P32" s="14">
        <f t="shared" si="7"/>
        <v>96500</v>
      </c>
      <c r="Q32" s="133"/>
      <c r="R32" s="142" t="s">
        <v>167</v>
      </c>
      <c r="S32" s="129"/>
      <c r="T32" s="4" t="s">
        <v>144</v>
      </c>
      <c r="U32" s="4" t="s">
        <v>143</v>
      </c>
      <c r="V32" s="4" t="s">
        <v>143</v>
      </c>
      <c r="W32" s="7"/>
      <c r="X32" s="8"/>
    </row>
    <row r="33" spans="1:123" x14ac:dyDescent="0.2">
      <c r="A33" s="73"/>
      <c r="B33" s="11"/>
      <c r="C33" s="4" t="s">
        <v>273</v>
      </c>
      <c r="D33" s="4" t="s">
        <v>94</v>
      </c>
      <c r="E33" s="5">
        <v>6</v>
      </c>
      <c r="F33" s="5"/>
      <c r="G33" s="5" t="s">
        <v>93</v>
      </c>
      <c r="H33" s="55" t="s">
        <v>44</v>
      </c>
      <c r="I33" s="4" t="s">
        <v>7</v>
      </c>
      <c r="J33" s="12" t="s">
        <v>37</v>
      </c>
      <c r="K33" s="4"/>
      <c r="L33" s="4"/>
      <c r="M33" s="14"/>
      <c r="N33" s="14"/>
      <c r="O33" s="137">
        <v>480000</v>
      </c>
      <c r="P33" s="14">
        <f>O33</f>
        <v>480000</v>
      </c>
      <c r="Q33" s="14"/>
      <c r="R33" s="4" t="s">
        <v>274</v>
      </c>
      <c r="S33" s="148"/>
      <c r="T33" s="76"/>
      <c r="U33" s="76"/>
      <c r="V33" s="76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</row>
    <row r="34" spans="1:123" x14ac:dyDescent="0.2">
      <c r="A34" s="9" t="s">
        <v>122</v>
      </c>
      <c r="B34" s="3">
        <v>61</v>
      </c>
      <c r="C34" s="4" t="s">
        <v>17</v>
      </c>
      <c r="D34" s="4" t="s">
        <v>94</v>
      </c>
      <c r="E34" s="4" t="s">
        <v>186</v>
      </c>
      <c r="F34" s="4"/>
      <c r="G34" s="5" t="s">
        <v>93</v>
      </c>
      <c r="H34" s="4" t="s">
        <v>44</v>
      </c>
      <c r="I34" s="4" t="s">
        <v>7</v>
      </c>
      <c r="J34" s="10" t="s">
        <v>6</v>
      </c>
      <c r="K34" s="13">
        <v>6281</v>
      </c>
      <c r="L34" s="14">
        <f>ROUND(K34/144.3*151.1,0)</f>
        <v>6577</v>
      </c>
      <c r="M34" s="14">
        <f>ROUND(L34*1.21,0)</f>
        <v>7958</v>
      </c>
      <c r="N34" s="14">
        <f>ROUND(M34/151.1*159.8,-2)</f>
        <v>8400</v>
      </c>
      <c r="O34" s="108">
        <v>10000</v>
      </c>
      <c r="P34" s="14">
        <f>ROUND(O34/124*128.4,-2)</f>
        <v>10400</v>
      </c>
      <c r="Q34" s="14"/>
      <c r="R34" s="4" t="s">
        <v>291</v>
      </c>
      <c r="S34" s="4"/>
      <c r="T34" s="4" t="s">
        <v>143</v>
      </c>
      <c r="U34" s="4" t="s">
        <v>143</v>
      </c>
      <c r="V34" s="4" t="s">
        <v>143</v>
      </c>
      <c r="W34" s="7"/>
      <c r="X34" s="8"/>
    </row>
    <row r="35" spans="1:123" x14ac:dyDescent="0.2">
      <c r="A35" s="73"/>
      <c r="B35" s="95"/>
      <c r="C35" s="114" t="s">
        <v>279</v>
      </c>
      <c r="D35" s="4" t="s">
        <v>94</v>
      </c>
      <c r="E35" s="114" t="s">
        <v>280</v>
      </c>
      <c r="F35" s="4"/>
      <c r="G35" s="126"/>
      <c r="H35" s="55" t="s">
        <v>44</v>
      </c>
      <c r="I35" s="4" t="s">
        <v>8</v>
      </c>
      <c r="J35" s="127" t="s">
        <v>24</v>
      </c>
      <c r="K35" s="4"/>
      <c r="L35" s="4"/>
      <c r="M35" s="14"/>
      <c r="N35" s="14"/>
      <c r="O35" s="137">
        <v>40100</v>
      </c>
      <c r="P35" s="14"/>
      <c r="Q35" s="14">
        <f>ROUND(O35/122.5*124.4,-2)</f>
        <v>40700</v>
      </c>
      <c r="R35" s="4" t="s">
        <v>275</v>
      </c>
      <c r="S35" s="148"/>
      <c r="T35" s="76"/>
      <c r="U35" s="76"/>
      <c r="V35" s="7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</row>
    <row r="36" spans="1:123" x14ac:dyDescent="0.2">
      <c r="A36" s="73"/>
      <c r="B36" s="95"/>
      <c r="C36" s="114" t="s">
        <v>279</v>
      </c>
      <c r="D36" s="4" t="s">
        <v>94</v>
      </c>
      <c r="E36" s="114" t="s">
        <v>280</v>
      </c>
      <c r="F36" s="4"/>
      <c r="G36" s="126"/>
      <c r="H36" s="55" t="s">
        <v>44</v>
      </c>
      <c r="I36" s="4" t="s">
        <v>7</v>
      </c>
      <c r="J36" s="12" t="s">
        <v>24</v>
      </c>
      <c r="K36" s="4"/>
      <c r="L36" s="4"/>
      <c r="M36" s="14"/>
      <c r="N36" s="14"/>
      <c r="O36" s="137">
        <f>600000*1.21</f>
        <v>726000</v>
      </c>
      <c r="P36" s="14">
        <f>ROUND(O36/125.1*128.4,-2)</f>
        <v>745200</v>
      </c>
      <c r="Q36" s="14"/>
      <c r="R36" s="4" t="s">
        <v>275</v>
      </c>
      <c r="S36" s="148"/>
      <c r="T36" s="76"/>
      <c r="U36" s="76"/>
      <c r="V36" s="76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</row>
    <row r="37" spans="1:123" ht="24.75" thickBot="1" x14ac:dyDescent="0.25">
      <c r="A37" s="96" t="s">
        <v>146</v>
      </c>
      <c r="B37" s="16">
        <v>11</v>
      </c>
      <c r="C37" s="115" t="s">
        <v>287</v>
      </c>
      <c r="D37" s="15" t="s">
        <v>147</v>
      </c>
      <c r="E37" s="5">
        <v>1</v>
      </c>
      <c r="F37" s="5"/>
      <c r="G37" s="5" t="s">
        <v>148</v>
      </c>
      <c r="H37" s="5" t="s">
        <v>44</v>
      </c>
      <c r="I37" s="5" t="s">
        <v>7</v>
      </c>
      <c r="J37" s="17" t="s">
        <v>37</v>
      </c>
      <c r="K37" s="18"/>
      <c r="L37" s="19">
        <v>43500</v>
      </c>
      <c r="M37" s="19">
        <f t="shared" ref="M37:M70" si="8">ROUND(L37*1.21,0)</f>
        <v>52635</v>
      </c>
      <c r="N37" s="20">
        <f>ROUND(M37,-2)</f>
        <v>52600</v>
      </c>
      <c r="O37" s="139">
        <v>75300</v>
      </c>
      <c r="P37" s="132">
        <f>O37</f>
        <v>75300</v>
      </c>
      <c r="Q37" s="132"/>
      <c r="R37" s="4" t="s">
        <v>190</v>
      </c>
      <c r="S37" s="149" t="s">
        <v>300</v>
      </c>
      <c r="T37" s="5" t="s">
        <v>144</v>
      </c>
      <c r="U37" s="5" t="s">
        <v>6</v>
      </c>
      <c r="V37" s="5" t="s">
        <v>37</v>
      </c>
      <c r="W37" s="140" t="s">
        <v>297</v>
      </c>
      <c r="X37" s="8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</row>
    <row r="38" spans="1:123" x14ac:dyDescent="0.2">
      <c r="A38" s="9" t="s">
        <v>122</v>
      </c>
      <c r="B38" s="3">
        <v>48</v>
      </c>
      <c r="C38" s="4" t="s">
        <v>28</v>
      </c>
      <c r="D38" s="4" t="s">
        <v>88</v>
      </c>
      <c r="E38" s="4">
        <v>7</v>
      </c>
      <c r="F38" s="4"/>
      <c r="G38" s="5" t="s">
        <v>87</v>
      </c>
      <c r="H38" s="4" t="s">
        <v>44</v>
      </c>
      <c r="I38" s="4" t="s">
        <v>7</v>
      </c>
      <c r="J38" s="6" t="s">
        <v>6</v>
      </c>
      <c r="K38" s="13">
        <v>9500000</v>
      </c>
      <c r="L38" s="14">
        <f>ROUND(K38/144.3*151.1,0)</f>
        <v>9947678</v>
      </c>
      <c r="M38" s="14">
        <f t="shared" si="8"/>
        <v>12036690</v>
      </c>
      <c r="N38" s="14">
        <f>ROUND(M38/151.1*159.8,-2)</f>
        <v>12729700</v>
      </c>
      <c r="O38" s="135">
        <v>23250000</v>
      </c>
      <c r="P38" s="14">
        <f t="shared" ref="P38:P39" si="9">ROUND(O38/119.7*128.4,-2)</f>
        <v>24939800</v>
      </c>
      <c r="Q38" s="133"/>
      <c r="R38" s="142" t="s">
        <v>167</v>
      </c>
      <c r="S38" s="128"/>
      <c r="T38" s="4" t="s">
        <v>144</v>
      </c>
      <c r="U38" s="4" t="s">
        <v>143</v>
      </c>
      <c r="V38" s="4" t="s">
        <v>143</v>
      </c>
      <c r="W38" s="7"/>
      <c r="X38" s="8"/>
    </row>
    <row r="39" spans="1:123" ht="12" customHeight="1" x14ac:dyDescent="0.2">
      <c r="A39" s="2" t="s">
        <v>128</v>
      </c>
      <c r="B39" s="3">
        <v>44</v>
      </c>
      <c r="C39" s="4" t="s">
        <v>16</v>
      </c>
      <c r="D39" s="4" t="s">
        <v>86</v>
      </c>
      <c r="E39" s="4">
        <v>13</v>
      </c>
      <c r="F39" s="4"/>
      <c r="G39" s="5" t="s">
        <v>85</v>
      </c>
      <c r="H39" s="4" t="s">
        <v>44</v>
      </c>
      <c r="I39" s="4" t="s">
        <v>7</v>
      </c>
      <c r="J39" s="6" t="s">
        <v>6</v>
      </c>
      <c r="K39" s="13">
        <v>2040000</v>
      </c>
      <c r="L39" s="14">
        <f>ROUND(K39/144.3*151.1,0)</f>
        <v>2136133</v>
      </c>
      <c r="M39" s="14">
        <f t="shared" si="8"/>
        <v>2584721</v>
      </c>
      <c r="N39" s="14">
        <f>ROUND(M39/151.1*159.8,-2)</f>
        <v>2733500</v>
      </c>
      <c r="O39" s="135">
        <v>3600000</v>
      </c>
      <c r="P39" s="14">
        <f t="shared" si="9"/>
        <v>3861700</v>
      </c>
      <c r="Q39" s="133"/>
      <c r="R39" s="142" t="s">
        <v>167</v>
      </c>
      <c r="S39" s="128"/>
      <c r="T39" s="4" t="s">
        <v>144</v>
      </c>
      <c r="U39" s="4" t="s">
        <v>143</v>
      </c>
      <c r="V39" s="4" t="s">
        <v>143</v>
      </c>
      <c r="W39" s="7"/>
      <c r="X39" s="8"/>
    </row>
    <row r="40" spans="1:123" ht="12" customHeight="1" x14ac:dyDescent="0.2">
      <c r="A40" s="53" t="s">
        <v>128</v>
      </c>
      <c r="B40" s="54">
        <v>45</v>
      </c>
      <c r="C40" s="55" t="s">
        <v>16</v>
      </c>
      <c r="D40" s="55" t="s">
        <v>86</v>
      </c>
      <c r="E40" s="55">
        <v>13</v>
      </c>
      <c r="F40" s="55"/>
      <c r="G40" s="55" t="s">
        <v>85</v>
      </c>
      <c r="H40" s="55" t="s">
        <v>44</v>
      </c>
      <c r="I40" s="55" t="s">
        <v>8</v>
      </c>
      <c r="J40" s="56" t="s">
        <v>6</v>
      </c>
      <c r="K40" s="57">
        <v>394129</v>
      </c>
      <c r="L40" s="14">
        <f>ROUND(K40/122.3*124.6,0)</f>
        <v>401541</v>
      </c>
      <c r="M40" s="14">
        <f t="shared" si="8"/>
        <v>485865</v>
      </c>
      <c r="N40" s="14">
        <f>ROUND(M40/124.6*131.5,-2)</f>
        <v>512800</v>
      </c>
      <c r="O40" s="135">
        <v>532400</v>
      </c>
      <c r="P40" s="14"/>
      <c r="Q40" s="14">
        <f>ROUND(O40/115.1*124.4,-2)</f>
        <v>575400</v>
      </c>
      <c r="R40" s="4" t="s">
        <v>211</v>
      </c>
      <c r="S40" s="129"/>
      <c r="T40" s="4" t="s">
        <v>144</v>
      </c>
      <c r="U40" s="4" t="s">
        <v>143</v>
      </c>
      <c r="V40" s="4" t="s">
        <v>143</v>
      </c>
      <c r="W40" s="7"/>
      <c r="X40" s="8"/>
    </row>
    <row r="41" spans="1:123" ht="24" x14ac:dyDescent="0.2">
      <c r="A41" s="9" t="s">
        <v>122</v>
      </c>
      <c r="B41" s="3">
        <v>64</v>
      </c>
      <c r="C41" s="66" t="s">
        <v>185</v>
      </c>
      <c r="D41" s="4" t="s">
        <v>103</v>
      </c>
      <c r="E41" s="4">
        <v>47</v>
      </c>
      <c r="F41" s="4"/>
      <c r="G41" s="5" t="s">
        <v>104</v>
      </c>
      <c r="H41" s="4" t="s">
        <v>44</v>
      </c>
      <c r="I41" s="4" t="s">
        <v>7</v>
      </c>
      <c r="J41" s="46" t="s">
        <v>6</v>
      </c>
      <c r="K41" s="13">
        <v>43959</v>
      </c>
      <c r="L41" s="14">
        <f>ROUND(K41/144.3*151.1,0)</f>
        <v>46031</v>
      </c>
      <c r="M41" s="14">
        <f t="shared" si="8"/>
        <v>55698</v>
      </c>
      <c r="N41" s="14">
        <f>ROUND(M41/151.1*159.8,-2)</f>
        <v>58900</v>
      </c>
      <c r="O41" s="135">
        <v>70000</v>
      </c>
      <c r="P41" s="14">
        <f t="shared" ref="P41:P43" si="10">ROUND(O41/119.7*128.4,-2)</f>
        <v>75100</v>
      </c>
      <c r="Q41" s="133"/>
      <c r="R41" s="142" t="s">
        <v>167</v>
      </c>
      <c r="S41" s="129"/>
      <c r="T41" s="4" t="s">
        <v>143</v>
      </c>
      <c r="U41" s="4" t="s">
        <v>143</v>
      </c>
      <c r="V41" s="4" t="s">
        <v>143</v>
      </c>
      <c r="W41" s="7"/>
      <c r="X41" s="8"/>
    </row>
    <row r="42" spans="1:123" x14ac:dyDescent="0.2">
      <c r="A42" s="9" t="s">
        <v>122</v>
      </c>
      <c r="B42" s="3">
        <v>83</v>
      </c>
      <c r="C42" s="1" t="s">
        <v>31</v>
      </c>
      <c r="D42" s="4" t="s">
        <v>163</v>
      </c>
      <c r="E42" s="4">
        <v>216</v>
      </c>
      <c r="F42" s="4" t="s">
        <v>62</v>
      </c>
      <c r="G42" s="5" t="s">
        <v>117</v>
      </c>
      <c r="H42" s="4" t="s">
        <v>45</v>
      </c>
      <c r="I42" s="4" t="s">
        <v>7</v>
      </c>
      <c r="J42" s="6" t="s">
        <v>6</v>
      </c>
      <c r="K42" s="13">
        <v>181687</v>
      </c>
      <c r="L42" s="14">
        <f>ROUND(K42/144.3*151.1,0)</f>
        <v>190249</v>
      </c>
      <c r="M42" s="14">
        <f t="shared" si="8"/>
        <v>230201</v>
      </c>
      <c r="N42" s="14">
        <f>ROUND(M42/151.1*159.8,-2)</f>
        <v>243500</v>
      </c>
      <c r="O42" s="135">
        <v>600000</v>
      </c>
      <c r="P42" s="14">
        <f t="shared" si="10"/>
        <v>643600</v>
      </c>
      <c r="Q42" s="133"/>
      <c r="R42" s="142" t="s">
        <v>167</v>
      </c>
      <c r="S42" s="129"/>
      <c r="T42" s="4" t="s">
        <v>144</v>
      </c>
      <c r="U42" s="4" t="s">
        <v>143</v>
      </c>
      <c r="V42" s="4" t="s">
        <v>143</v>
      </c>
      <c r="W42" s="7"/>
      <c r="X42" s="8"/>
    </row>
    <row r="43" spans="1:123" x14ac:dyDescent="0.2">
      <c r="A43" s="2" t="s">
        <v>128</v>
      </c>
      <c r="B43" s="3">
        <v>35</v>
      </c>
      <c r="C43" s="55" t="s">
        <v>299</v>
      </c>
      <c r="D43" s="4" t="s">
        <v>75</v>
      </c>
      <c r="E43" s="4">
        <v>212</v>
      </c>
      <c r="F43" s="4"/>
      <c r="G43" s="5" t="s">
        <v>74</v>
      </c>
      <c r="H43" s="4" t="s">
        <v>45</v>
      </c>
      <c r="I43" s="4" t="s">
        <v>7</v>
      </c>
      <c r="J43" s="103" t="s">
        <v>6</v>
      </c>
      <c r="K43" s="13">
        <v>930000</v>
      </c>
      <c r="L43" s="14">
        <f>ROUND(K43/144.3*151.1,0)</f>
        <v>973825</v>
      </c>
      <c r="M43" s="14">
        <f t="shared" si="8"/>
        <v>1178328</v>
      </c>
      <c r="N43" s="14">
        <f>ROUND(M43/151.1*159.8,-2)</f>
        <v>1246200</v>
      </c>
      <c r="O43" s="19">
        <v>1550000</v>
      </c>
      <c r="P43" s="14">
        <f t="shared" si="10"/>
        <v>1662700</v>
      </c>
      <c r="Q43" s="133"/>
      <c r="R43" s="142" t="s">
        <v>167</v>
      </c>
      <c r="T43" s="4" t="s">
        <v>144</v>
      </c>
      <c r="U43" s="4" t="s">
        <v>143</v>
      </c>
      <c r="V43" s="4" t="s">
        <v>143</v>
      </c>
      <c r="W43" s="141"/>
      <c r="X43" s="8"/>
    </row>
    <row r="44" spans="1:123" x14ac:dyDescent="0.2">
      <c r="A44" s="2" t="s">
        <v>128</v>
      </c>
      <c r="B44" s="3">
        <v>38</v>
      </c>
      <c r="C44" s="55" t="s">
        <v>195</v>
      </c>
      <c r="D44" s="4" t="s">
        <v>156</v>
      </c>
      <c r="E44" s="4">
        <v>3</v>
      </c>
      <c r="F44" s="1"/>
      <c r="G44" s="5" t="s">
        <v>76</v>
      </c>
      <c r="H44" s="4" t="s">
        <v>46</v>
      </c>
      <c r="I44" s="4" t="s">
        <v>7</v>
      </c>
      <c r="J44" s="6" t="s">
        <v>6</v>
      </c>
      <c r="K44" s="13">
        <v>2520000</v>
      </c>
      <c r="L44" s="14">
        <f>ROUND(K44/144.3*151.1,0)</f>
        <v>2638753</v>
      </c>
      <c r="M44" s="14">
        <f t="shared" si="8"/>
        <v>3192891</v>
      </c>
      <c r="N44" s="14">
        <f>ROUND(M44/151.1*159.8,-2)</f>
        <v>3376700</v>
      </c>
      <c r="O44" s="135">
        <v>3150000</v>
      </c>
      <c r="P44" s="14">
        <f>ROUND(O44/119.7*128.4,-2)</f>
        <v>3378900</v>
      </c>
      <c r="Q44" s="133"/>
      <c r="R44" s="142" t="s">
        <v>167</v>
      </c>
      <c r="S44" s="128"/>
      <c r="T44" s="55" t="s">
        <v>144</v>
      </c>
      <c r="U44" s="4" t="s">
        <v>143</v>
      </c>
      <c r="V44" s="4" t="s">
        <v>143</v>
      </c>
      <c r="W44" s="7"/>
      <c r="X44" s="8"/>
    </row>
    <row r="45" spans="1:123" s="9" customFormat="1" x14ac:dyDescent="0.2">
      <c r="A45" s="53" t="s">
        <v>128</v>
      </c>
      <c r="B45" s="54">
        <v>39</v>
      </c>
      <c r="C45" s="55" t="s">
        <v>195</v>
      </c>
      <c r="D45" s="4" t="s">
        <v>156</v>
      </c>
      <c r="E45" s="4">
        <v>3</v>
      </c>
      <c r="F45" s="1"/>
      <c r="G45" s="55" t="s">
        <v>76</v>
      </c>
      <c r="H45" s="55" t="s">
        <v>46</v>
      </c>
      <c r="I45" s="55" t="s">
        <v>8</v>
      </c>
      <c r="J45" s="56" t="s">
        <v>6</v>
      </c>
      <c r="K45" s="57">
        <v>210249</v>
      </c>
      <c r="L45" s="14">
        <f>ROUND(K45/122.3*124.6,0)</f>
        <v>214203</v>
      </c>
      <c r="M45" s="14">
        <f t="shared" si="8"/>
        <v>259186</v>
      </c>
      <c r="N45" s="14">
        <f>ROUND(M45/124.6*131.5,-2)</f>
        <v>273500</v>
      </c>
      <c r="O45" s="136">
        <v>429550</v>
      </c>
      <c r="P45" s="14"/>
      <c r="Q45" s="14">
        <f>ROUND(O45/115.1*124.4,-2)</f>
        <v>464300</v>
      </c>
      <c r="R45" s="4" t="s">
        <v>196</v>
      </c>
      <c r="S45" s="128"/>
      <c r="T45" s="55" t="s">
        <v>144</v>
      </c>
      <c r="U45" s="4" t="s">
        <v>143</v>
      </c>
      <c r="V45" s="4" t="s">
        <v>143</v>
      </c>
      <c r="W45" s="7"/>
      <c r="X45" s="8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</row>
    <row r="46" spans="1:123" ht="24" x14ac:dyDescent="0.2">
      <c r="A46" s="2" t="s">
        <v>121</v>
      </c>
      <c r="B46" s="3">
        <v>24</v>
      </c>
      <c r="C46" s="66" t="s">
        <v>172</v>
      </c>
      <c r="D46" s="4" t="s">
        <v>70</v>
      </c>
      <c r="E46" s="4">
        <v>1</v>
      </c>
      <c r="F46" s="4"/>
      <c r="G46" s="5" t="s">
        <v>69</v>
      </c>
      <c r="H46" s="4" t="s">
        <v>43</v>
      </c>
      <c r="I46" s="4" t="s">
        <v>7</v>
      </c>
      <c r="J46" s="6" t="s">
        <v>6</v>
      </c>
      <c r="K46" s="13">
        <v>355000</v>
      </c>
      <c r="L46" s="14">
        <f>ROUND(K46/144.3*151.1,0)</f>
        <v>371729</v>
      </c>
      <c r="M46" s="14">
        <f t="shared" si="8"/>
        <v>449792</v>
      </c>
      <c r="N46" s="14">
        <f>ROUND(M46/151.1*159.8,-2)</f>
        <v>475700</v>
      </c>
      <c r="O46" s="136">
        <v>675000</v>
      </c>
      <c r="P46" s="14">
        <f>ROUND(O46/119.7*128.4,-2)</f>
        <v>724100</v>
      </c>
      <c r="Q46" s="133"/>
      <c r="R46" s="142" t="s">
        <v>167</v>
      </c>
      <c r="S46" s="129"/>
      <c r="T46" s="4" t="s">
        <v>144</v>
      </c>
      <c r="U46" s="4" t="s">
        <v>143</v>
      </c>
      <c r="V46" s="4" t="s">
        <v>143</v>
      </c>
      <c r="W46" s="7"/>
      <c r="X46" s="8"/>
    </row>
    <row r="47" spans="1:123" ht="24" x14ac:dyDescent="0.2">
      <c r="A47" s="2" t="s">
        <v>121</v>
      </c>
      <c r="B47" s="3">
        <v>25</v>
      </c>
      <c r="C47" s="66" t="s">
        <v>172</v>
      </c>
      <c r="D47" s="4" t="s">
        <v>70</v>
      </c>
      <c r="E47" s="4">
        <v>1</v>
      </c>
      <c r="F47" s="4"/>
      <c r="G47" s="5" t="s">
        <v>69</v>
      </c>
      <c r="H47" s="4" t="s">
        <v>43</v>
      </c>
      <c r="I47" s="4" t="s">
        <v>8</v>
      </c>
      <c r="J47" s="12" t="s">
        <v>6</v>
      </c>
      <c r="K47" s="13">
        <v>5743</v>
      </c>
      <c r="L47" s="14">
        <f>ROUND(K47/122.3*124.6,0)</f>
        <v>5851</v>
      </c>
      <c r="M47" s="14">
        <f t="shared" si="8"/>
        <v>7080</v>
      </c>
      <c r="N47" s="14">
        <f>ROUND(M47/124.6*131.5,-2)</f>
        <v>7500</v>
      </c>
      <c r="O47" s="136">
        <v>45375</v>
      </c>
      <c r="P47" s="14"/>
      <c r="Q47" s="14">
        <f>ROUND(O47/115.1*124.4,-2)</f>
        <v>49000</v>
      </c>
      <c r="R47" s="4" t="s">
        <v>203</v>
      </c>
      <c r="S47" s="128"/>
      <c r="T47" s="4" t="s">
        <v>144</v>
      </c>
      <c r="U47" s="4" t="s">
        <v>143</v>
      </c>
      <c r="V47" s="4" t="s">
        <v>143</v>
      </c>
      <c r="W47" s="7"/>
      <c r="X47" s="8"/>
    </row>
    <row r="48" spans="1:123" x14ac:dyDescent="0.2">
      <c r="A48" s="2" t="s">
        <v>121</v>
      </c>
      <c r="B48" s="3">
        <v>30</v>
      </c>
      <c r="C48" s="4" t="s">
        <v>175</v>
      </c>
      <c r="D48" s="61" t="s">
        <v>80</v>
      </c>
      <c r="E48" s="4">
        <v>20</v>
      </c>
      <c r="F48" s="4" t="s">
        <v>174</v>
      </c>
      <c r="G48" s="5" t="s">
        <v>58</v>
      </c>
      <c r="H48" s="4" t="s">
        <v>43</v>
      </c>
      <c r="I48" s="4" t="s">
        <v>7</v>
      </c>
      <c r="J48" s="46" t="s">
        <v>6</v>
      </c>
      <c r="K48" s="13">
        <v>537553</v>
      </c>
      <c r="L48" s="14">
        <f>ROUND(K48/144.3*151.1,0)</f>
        <v>562885</v>
      </c>
      <c r="M48" s="14">
        <f t="shared" si="8"/>
        <v>681091</v>
      </c>
      <c r="N48" s="14">
        <f>ROUND(M48/151.1*159.8,-2)</f>
        <v>720300</v>
      </c>
      <c r="O48" s="136">
        <v>900000</v>
      </c>
      <c r="P48" s="14">
        <f t="shared" ref="P48:P49" si="11">ROUND(O48/119.7*128.4,-2)</f>
        <v>965400</v>
      </c>
      <c r="Q48" s="133"/>
      <c r="R48" s="142" t="s">
        <v>167</v>
      </c>
      <c r="S48" s="128"/>
      <c r="T48" s="4" t="s">
        <v>144</v>
      </c>
      <c r="U48" s="4" t="s">
        <v>143</v>
      </c>
      <c r="V48" s="4" t="s">
        <v>143</v>
      </c>
      <c r="W48" s="7"/>
      <c r="X48" s="8"/>
    </row>
    <row r="49" spans="1:123" x14ac:dyDescent="0.2">
      <c r="A49" s="2" t="s">
        <v>128</v>
      </c>
      <c r="B49" s="3">
        <v>15</v>
      </c>
      <c r="C49" s="55" t="s">
        <v>191</v>
      </c>
      <c r="D49" s="61" t="s">
        <v>64</v>
      </c>
      <c r="E49" s="4">
        <v>1</v>
      </c>
      <c r="F49" s="4"/>
      <c r="G49" s="5" t="s">
        <v>63</v>
      </c>
      <c r="H49" s="4" t="s">
        <v>43</v>
      </c>
      <c r="I49" s="4" t="s">
        <v>7</v>
      </c>
      <c r="J49" s="6" t="s">
        <v>6</v>
      </c>
      <c r="K49" s="13">
        <v>970000</v>
      </c>
      <c r="L49" s="14">
        <f>ROUND(K49/144.3*151.1,0)</f>
        <v>1015710</v>
      </c>
      <c r="M49" s="14">
        <f t="shared" si="8"/>
        <v>1229009</v>
      </c>
      <c r="N49" s="14">
        <f>ROUND(M49/151.1*159.8,-2)</f>
        <v>1299800</v>
      </c>
      <c r="O49" s="136">
        <v>1800000</v>
      </c>
      <c r="P49" s="14">
        <f t="shared" si="11"/>
        <v>1930800</v>
      </c>
      <c r="Q49" s="133"/>
      <c r="R49" s="142" t="s">
        <v>167</v>
      </c>
      <c r="S49" s="128"/>
      <c r="T49" s="4" t="s">
        <v>144</v>
      </c>
      <c r="U49" s="4" t="s">
        <v>143</v>
      </c>
      <c r="V49" s="4" t="s">
        <v>143</v>
      </c>
      <c r="W49" s="58"/>
      <c r="X49" s="59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</row>
    <row r="50" spans="1:123" x14ac:dyDescent="0.2">
      <c r="A50" s="53" t="s">
        <v>128</v>
      </c>
      <c r="B50" s="54">
        <v>16</v>
      </c>
      <c r="C50" s="55" t="s">
        <v>191</v>
      </c>
      <c r="D50" s="61" t="s">
        <v>64</v>
      </c>
      <c r="E50" s="55">
        <v>1</v>
      </c>
      <c r="F50" s="55"/>
      <c r="G50" s="55" t="s">
        <v>63</v>
      </c>
      <c r="H50" s="55" t="s">
        <v>43</v>
      </c>
      <c r="I50" s="55" t="s">
        <v>8</v>
      </c>
      <c r="J50" s="56" t="s">
        <v>6</v>
      </c>
      <c r="K50" s="57">
        <v>210955</v>
      </c>
      <c r="L50" s="14">
        <f>ROUND(K50/122.3*124.6,0)</f>
        <v>214922</v>
      </c>
      <c r="M50" s="14">
        <f t="shared" si="8"/>
        <v>260056</v>
      </c>
      <c r="N50" s="14">
        <f>ROUND(M50/124.6*131.5,-2)</f>
        <v>274500</v>
      </c>
      <c r="O50" s="136">
        <v>248050</v>
      </c>
      <c r="P50" s="14"/>
      <c r="Q50" s="14">
        <f>ROUND(O50/115.1*124.4,-2)</f>
        <v>268100</v>
      </c>
      <c r="R50" s="4" t="s">
        <v>192</v>
      </c>
      <c r="S50" s="129"/>
      <c r="T50" s="4" t="s">
        <v>144</v>
      </c>
      <c r="U50" s="4" t="s">
        <v>143</v>
      </c>
      <c r="V50" s="4" t="s">
        <v>143</v>
      </c>
      <c r="W50" s="58"/>
      <c r="X50" s="59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</row>
    <row r="51" spans="1:123" x14ac:dyDescent="0.2">
      <c r="A51" s="9" t="s">
        <v>137</v>
      </c>
      <c r="B51" s="3">
        <v>93</v>
      </c>
      <c r="C51" s="4" t="s">
        <v>36</v>
      </c>
      <c r="D51" s="4" t="s">
        <v>53</v>
      </c>
      <c r="E51" s="4">
        <v>4</v>
      </c>
      <c r="F51" s="4"/>
      <c r="G51" s="5" t="s">
        <v>52</v>
      </c>
      <c r="H51" s="4" t="s">
        <v>42</v>
      </c>
      <c r="I51" s="4" t="s">
        <v>7</v>
      </c>
      <c r="J51" s="6" t="s">
        <v>6</v>
      </c>
      <c r="K51" s="13">
        <v>56200</v>
      </c>
      <c r="L51" s="14">
        <f>ROUND(K51/144.3*151.1,0)</f>
        <v>58848</v>
      </c>
      <c r="M51" s="14">
        <f t="shared" ref="M51:M56" si="12">ROUND(L51*1.21,0)</f>
        <v>71206</v>
      </c>
      <c r="N51" s="14">
        <f>ROUND(M51/151.1*159.8,-2)</f>
        <v>75300</v>
      </c>
      <c r="O51" s="134">
        <v>900000</v>
      </c>
      <c r="P51" s="14">
        <f>ROUND(O51/119.7*128.4,-2)</f>
        <v>965400</v>
      </c>
      <c r="Q51" s="133"/>
      <c r="R51" s="142" t="s">
        <v>167</v>
      </c>
      <c r="S51" s="147" t="s">
        <v>301</v>
      </c>
      <c r="T51" s="4" t="s">
        <v>144</v>
      </c>
      <c r="U51" s="4" t="s">
        <v>143</v>
      </c>
      <c r="V51" s="4" t="s">
        <v>143</v>
      </c>
      <c r="W51" s="131" t="s">
        <v>290</v>
      </c>
      <c r="X51" s="8"/>
    </row>
    <row r="52" spans="1:123" x14ac:dyDescent="0.2">
      <c r="A52" s="2" t="s">
        <v>126</v>
      </c>
      <c r="B52" s="3">
        <v>8</v>
      </c>
      <c r="C52" s="4" t="s">
        <v>169</v>
      </c>
      <c r="D52" s="4" t="s">
        <v>53</v>
      </c>
      <c r="E52" s="4">
        <v>8</v>
      </c>
      <c r="F52" s="4" t="s">
        <v>168</v>
      </c>
      <c r="G52" s="5" t="s">
        <v>52</v>
      </c>
      <c r="H52" s="4" t="s">
        <v>42</v>
      </c>
      <c r="I52" s="4" t="s">
        <v>7</v>
      </c>
      <c r="J52" s="6" t="s">
        <v>6</v>
      </c>
      <c r="K52" s="13">
        <v>490000</v>
      </c>
      <c r="L52" s="14">
        <f>ROUND(K52/144.3*151.1,0)</f>
        <v>513091</v>
      </c>
      <c r="M52" s="14">
        <f t="shared" si="12"/>
        <v>620840</v>
      </c>
      <c r="N52" s="14">
        <f>ROUND(M52/151.1*159.8,-2)</f>
        <v>656600</v>
      </c>
      <c r="O52" s="136">
        <v>975000</v>
      </c>
      <c r="P52" s="14">
        <f>ROUND(O52/119.7*128.4,-2)</f>
        <v>1045900</v>
      </c>
      <c r="Q52" s="133"/>
      <c r="R52" s="142" t="s">
        <v>167</v>
      </c>
      <c r="S52" s="129"/>
      <c r="T52" s="4" t="s">
        <v>144</v>
      </c>
      <c r="U52" s="4" t="s">
        <v>143</v>
      </c>
      <c r="V52" s="4" t="s">
        <v>143</v>
      </c>
      <c r="W52" s="7"/>
      <c r="X52" s="8"/>
    </row>
    <row r="53" spans="1:123" x14ac:dyDescent="0.2">
      <c r="A53" s="9" t="s">
        <v>126</v>
      </c>
      <c r="B53" s="3">
        <v>87</v>
      </c>
      <c r="C53" s="4" t="s">
        <v>188</v>
      </c>
      <c r="D53" s="4" t="s">
        <v>53</v>
      </c>
      <c r="E53" s="4">
        <v>8</v>
      </c>
      <c r="F53" s="4"/>
      <c r="G53" s="5" t="s">
        <v>52</v>
      </c>
      <c r="H53" s="4" t="s">
        <v>42</v>
      </c>
      <c r="I53" s="4" t="s">
        <v>7</v>
      </c>
      <c r="J53" s="6" t="s">
        <v>6</v>
      </c>
      <c r="K53" s="13">
        <v>45175</v>
      </c>
      <c r="L53" s="14">
        <f>ROUND(K53/144.3*151.1,0)</f>
        <v>47304</v>
      </c>
      <c r="M53" s="14">
        <f t="shared" si="12"/>
        <v>57238</v>
      </c>
      <c r="N53" s="14">
        <f>ROUND(M53/151.1*159.8,-2)</f>
        <v>60500</v>
      </c>
      <c r="O53" s="136">
        <v>90000</v>
      </c>
      <c r="P53" s="14">
        <f t="shared" ref="P53" si="13">ROUND(O53/119.7*128.4,-2)</f>
        <v>96500</v>
      </c>
      <c r="Q53" s="133"/>
      <c r="R53" s="142" t="s">
        <v>167</v>
      </c>
      <c r="S53" s="128"/>
      <c r="T53" s="4" t="s">
        <v>144</v>
      </c>
      <c r="U53" s="4" t="s">
        <v>143</v>
      </c>
      <c r="V53" s="4" t="s">
        <v>143</v>
      </c>
      <c r="W53" s="7"/>
      <c r="X53" s="8"/>
    </row>
    <row r="54" spans="1:123" x14ac:dyDescent="0.2">
      <c r="A54" s="2" t="s">
        <v>126</v>
      </c>
      <c r="B54" s="3">
        <v>6</v>
      </c>
      <c r="C54" s="4" t="s">
        <v>12</v>
      </c>
      <c r="D54" s="4" t="s">
        <v>79</v>
      </c>
      <c r="E54" s="4">
        <v>4</v>
      </c>
      <c r="F54" s="4"/>
      <c r="G54" s="5" t="s">
        <v>52</v>
      </c>
      <c r="H54" s="4" t="s">
        <v>42</v>
      </c>
      <c r="I54" s="4" t="s">
        <v>7</v>
      </c>
      <c r="J54" s="6" t="s">
        <v>6</v>
      </c>
      <c r="K54" s="13">
        <v>695000</v>
      </c>
      <c r="L54" s="14">
        <f>ROUND(K54/144.3*151.1,0)</f>
        <v>727751</v>
      </c>
      <c r="M54" s="14">
        <f t="shared" si="12"/>
        <v>880579</v>
      </c>
      <c r="N54" s="14">
        <f>ROUND(M54/151.1*159.8,-2)</f>
        <v>931300</v>
      </c>
      <c r="O54" s="134">
        <v>1400000</v>
      </c>
      <c r="P54" s="14">
        <f>ROUND(O54/119.7*128.4,-2)</f>
        <v>1501800</v>
      </c>
      <c r="Q54" s="133"/>
      <c r="R54" s="142" t="s">
        <v>167</v>
      </c>
      <c r="S54" s="129"/>
      <c r="T54" s="4" t="s">
        <v>144</v>
      </c>
      <c r="U54" s="4" t="s">
        <v>143</v>
      </c>
      <c r="V54" s="4" t="s">
        <v>143</v>
      </c>
      <c r="W54" s="131" t="s">
        <v>295</v>
      </c>
      <c r="X54" s="8"/>
    </row>
    <row r="55" spans="1:123" ht="12.75" thickBot="1" x14ac:dyDescent="0.25">
      <c r="A55" s="2" t="s">
        <v>126</v>
      </c>
      <c r="B55" s="3">
        <v>7</v>
      </c>
      <c r="C55" s="4" t="s">
        <v>12</v>
      </c>
      <c r="D55" s="4" t="s">
        <v>79</v>
      </c>
      <c r="E55" s="4">
        <v>4</v>
      </c>
      <c r="F55" s="4"/>
      <c r="G55" s="5" t="s">
        <v>52</v>
      </c>
      <c r="H55" s="4" t="s">
        <v>42</v>
      </c>
      <c r="I55" s="4" t="s">
        <v>8</v>
      </c>
      <c r="J55" s="12" t="s">
        <v>6</v>
      </c>
      <c r="K55" s="13">
        <v>127972</v>
      </c>
      <c r="L55" s="14">
        <f>ROUND(K55/122.3*124.6,0)</f>
        <v>130379</v>
      </c>
      <c r="M55" s="14">
        <f t="shared" si="12"/>
        <v>157759</v>
      </c>
      <c r="N55" s="14">
        <f>ROUND(M55/124.6*131.5,-2)</f>
        <v>166500</v>
      </c>
      <c r="O55" s="20">
        <v>115000</v>
      </c>
      <c r="P55" s="14"/>
      <c r="Q55" s="14">
        <f>ROUND(O55/122.3*124.4,-2)</f>
        <v>117000</v>
      </c>
      <c r="R55" s="4" t="s">
        <v>190</v>
      </c>
      <c r="S55" s="147" t="s">
        <v>302</v>
      </c>
      <c r="T55" s="4" t="s">
        <v>143</v>
      </c>
      <c r="U55" s="4" t="s">
        <v>143</v>
      </c>
      <c r="V55" s="4" t="s">
        <v>143</v>
      </c>
      <c r="W55" s="130" t="s">
        <v>294</v>
      </c>
      <c r="X55" s="8"/>
    </row>
    <row r="56" spans="1:123" x14ac:dyDescent="0.2">
      <c r="A56" s="2" t="s">
        <v>129</v>
      </c>
      <c r="B56" s="3">
        <v>31</v>
      </c>
      <c r="C56" s="4" t="s">
        <v>176</v>
      </c>
      <c r="D56" s="4" t="s">
        <v>73</v>
      </c>
      <c r="E56" s="4">
        <v>2</v>
      </c>
      <c r="F56" s="4" t="s">
        <v>155</v>
      </c>
      <c r="G56" s="5" t="s">
        <v>71</v>
      </c>
      <c r="H56" s="4" t="s">
        <v>42</v>
      </c>
      <c r="I56" s="4" t="s">
        <v>7</v>
      </c>
      <c r="J56" s="46" t="s">
        <v>6</v>
      </c>
      <c r="K56" s="13">
        <v>114279</v>
      </c>
      <c r="L56" s="14">
        <f>ROUND(K56/144.3*151.1,0)</f>
        <v>119664</v>
      </c>
      <c r="M56" s="14">
        <f t="shared" si="12"/>
        <v>144793</v>
      </c>
      <c r="N56" s="14">
        <f>ROUND(M56/151.1*159.8,-2)</f>
        <v>153100</v>
      </c>
      <c r="O56" s="136">
        <v>195000</v>
      </c>
      <c r="P56" s="14">
        <f>ROUND(O56/119.7*128.4,-2)</f>
        <v>209200</v>
      </c>
      <c r="Q56" s="133"/>
      <c r="R56" s="142" t="s">
        <v>167</v>
      </c>
      <c r="S56" s="128"/>
      <c r="T56" s="4" t="s">
        <v>144</v>
      </c>
      <c r="U56" s="4" t="s">
        <v>143</v>
      </c>
      <c r="V56" s="4" t="s">
        <v>143</v>
      </c>
      <c r="W56" s="7"/>
      <c r="X56" s="8"/>
    </row>
    <row r="57" spans="1:123" x14ac:dyDescent="0.2">
      <c r="A57" s="2" t="s">
        <v>129</v>
      </c>
      <c r="B57" s="3">
        <v>32</v>
      </c>
      <c r="C57" s="4" t="s">
        <v>177</v>
      </c>
      <c r="D57" s="4" t="s">
        <v>73</v>
      </c>
      <c r="E57" s="63">
        <v>2</v>
      </c>
      <c r="F57" s="63"/>
      <c r="G57" s="5" t="s">
        <v>71</v>
      </c>
      <c r="H57" s="4" t="s">
        <v>42</v>
      </c>
      <c r="I57" s="4" t="s">
        <v>7</v>
      </c>
      <c r="J57" s="46" t="s">
        <v>6</v>
      </c>
      <c r="K57" s="13">
        <v>150715</v>
      </c>
      <c r="L57" s="14">
        <f>ROUND(K57/144.3*151.1,0)</f>
        <v>157817</v>
      </c>
      <c r="M57" s="14">
        <f t="shared" si="8"/>
        <v>190959</v>
      </c>
      <c r="N57" s="14">
        <f>ROUND(M57/151.1*159.8,-2)</f>
        <v>202000</v>
      </c>
      <c r="O57" s="136">
        <v>200000</v>
      </c>
      <c r="P57" s="14">
        <f t="shared" ref="P57:P58" si="14">ROUND(O57/119.7*128.4,-2)</f>
        <v>214500</v>
      </c>
      <c r="Q57" s="133"/>
      <c r="R57" s="142" t="s">
        <v>167</v>
      </c>
      <c r="S57" s="129"/>
      <c r="T57" s="4" t="s">
        <v>144</v>
      </c>
      <c r="U57" s="4" t="s">
        <v>143</v>
      </c>
      <c r="V57" s="4" t="s">
        <v>143</v>
      </c>
      <c r="W57" s="7"/>
      <c r="X57" s="8"/>
    </row>
    <row r="58" spans="1:123" x14ac:dyDescent="0.2">
      <c r="A58" s="2" t="s">
        <v>121</v>
      </c>
      <c r="B58" s="3">
        <v>3</v>
      </c>
      <c r="C58" s="4" t="s">
        <v>11</v>
      </c>
      <c r="D58" s="109" t="s">
        <v>51</v>
      </c>
      <c r="E58" s="113">
        <v>1</v>
      </c>
      <c r="F58" s="113" t="s">
        <v>281</v>
      </c>
      <c r="G58" s="111" t="s">
        <v>50</v>
      </c>
      <c r="H58" s="4" t="s">
        <v>42</v>
      </c>
      <c r="I58" s="4" t="s">
        <v>7</v>
      </c>
      <c r="J58" s="6" t="s">
        <v>6</v>
      </c>
      <c r="K58" s="13">
        <v>6040000</v>
      </c>
      <c r="L58" s="14">
        <f>ROUND(K58/144.3*151.1,0)</f>
        <v>6324629</v>
      </c>
      <c r="M58" s="14">
        <f t="shared" si="8"/>
        <v>7652801</v>
      </c>
      <c r="N58" s="14">
        <f>ROUND(M58/151.1*159.8,-2)</f>
        <v>8093400</v>
      </c>
      <c r="O58" s="136">
        <v>11800000</v>
      </c>
      <c r="P58" s="14">
        <f t="shared" si="14"/>
        <v>12657600</v>
      </c>
      <c r="Q58" s="133"/>
      <c r="R58" s="142" t="s">
        <v>167</v>
      </c>
      <c r="S58" s="128"/>
      <c r="T58" s="4" t="s">
        <v>144</v>
      </c>
      <c r="U58" s="4" t="s">
        <v>143</v>
      </c>
      <c r="V58" s="4" t="s">
        <v>143</v>
      </c>
      <c r="W58" s="7"/>
      <c r="X58" s="8"/>
    </row>
    <row r="59" spans="1:123" x14ac:dyDescent="0.2">
      <c r="A59" s="2" t="s">
        <v>121</v>
      </c>
      <c r="B59" s="3">
        <v>5</v>
      </c>
      <c r="C59" s="4" t="s">
        <v>11</v>
      </c>
      <c r="D59" s="110" t="s">
        <v>51</v>
      </c>
      <c r="E59" s="113">
        <v>1</v>
      </c>
      <c r="F59" s="113" t="s">
        <v>281</v>
      </c>
      <c r="G59" s="111" t="s">
        <v>50</v>
      </c>
      <c r="H59" s="4" t="s">
        <v>42</v>
      </c>
      <c r="I59" s="4" t="s">
        <v>8</v>
      </c>
      <c r="J59" s="12" t="s">
        <v>6</v>
      </c>
      <c r="K59" s="13">
        <v>156209</v>
      </c>
      <c r="L59" s="14">
        <f>ROUND(K59/122.3*124.6,0)</f>
        <v>159147</v>
      </c>
      <c r="M59" s="14">
        <f t="shared" si="8"/>
        <v>192568</v>
      </c>
      <c r="N59" s="14">
        <f>ROUND(M59/124.6*131.5,-2)</f>
        <v>203200</v>
      </c>
      <c r="O59" s="136">
        <v>816750</v>
      </c>
      <c r="P59" s="14"/>
      <c r="Q59" s="14">
        <f t="shared" ref="Q59:Q62" si="15">ROUND(O59/115.1*124.4,-2)</f>
        <v>882700</v>
      </c>
      <c r="R59" s="4" t="s">
        <v>208</v>
      </c>
      <c r="S59" s="129"/>
      <c r="T59" s="4" t="s">
        <v>143</v>
      </c>
      <c r="U59" s="4" t="s">
        <v>143</v>
      </c>
      <c r="V59" s="4" t="s">
        <v>143</v>
      </c>
      <c r="W59" s="7"/>
      <c r="X59" s="8"/>
    </row>
    <row r="60" spans="1:123" x14ac:dyDescent="0.2">
      <c r="A60" s="53" t="s">
        <v>128</v>
      </c>
      <c r="B60" s="54">
        <v>13</v>
      </c>
      <c r="C60" s="55" t="s">
        <v>210</v>
      </c>
      <c r="D60" s="110" t="s">
        <v>51</v>
      </c>
      <c r="E60" s="113">
        <v>1</v>
      </c>
      <c r="F60" s="113" t="s">
        <v>62</v>
      </c>
      <c r="G60" s="112" t="s">
        <v>50</v>
      </c>
      <c r="H60" s="55" t="s">
        <v>42</v>
      </c>
      <c r="I60" s="55" t="s">
        <v>8</v>
      </c>
      <c r="J60" s="56" t="s">
        <v>6</v>
      </c>
      <c r="K60" s="57">
        <v>294620</v>
      </c>
      <c r="L60" s="14">
        <f>ROUND(K60/122.3*124.6,0)</f>
        <v>300161</v>
      </c>
      <c r="M60" s="14">
        <f t="shared" si="8"/>
        <v>363195</v>
      </c>
      <c r="N60" s="14">
        <f>ROUND(M60/124.6*131.5,-2)</f>
        <v>383300</v>
      </c>
      <c r="O60" s="136">
        <v>266200</v>
      </c>
      <c r="P60" s="14"/>
      <c r="Q60" s="14">
        <f t="shared" si="15"/>
        <v>287700</v>
      </c>
      <c r="R60" s="4" t="s">
        <v>209</v>
      </c>
      <c r="S60" s="128"/>
      <c r="T60" s="4" t="s">
        <v>144</v>
      </c>
      <c r="U60" s="4" t="s">
        <v>143</v>
      </c>
      <c r="V60" s="4" t="s">
        <v>143</v>
      </c>
      <c r="W60" s="58"/>
      <c r="X60" s="59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</row>
    <row r="61" spans="1:123" x14ac:dyDescent="0.2">
      <c r="A61" s="53" t="s">
        <v>128</v>
      </c>
      <c r="B61" s="54">
        <v>22</v>
      </c>
      <c r="C61" s="55" t="s">
        <v>214</v>
      </c>
      <c r="D61" s="55" t="s">
        <v>51</v>
      </c>
      <c r="E61" s="102">
        <v>1</v>
      </c>
      <c r="F61" s="102" t="s">
        <v>62</v>
      </c>
      <c r="G61" s="55" t="s">
        <v>50</v>
      </c>
      <c r="H61" s="55" t="s">
        <v>42</v>
      </c>
      <c r="I61" s="55" t="s">
        <v>8</v>
      </c>
      <c r="J61" s="56" t="s">
        <v>6</v>
      </c>
      <c r="K61" s="57">
        <v>504142</v>
      </c>
      <c r="L61" s="14">
        <f>ROUND(K61/122.3*124.6,0)</f>
        <v>513623</v>
      </c>
      <c r="M61" s="14">
        <f t="shared" si="8"/>
        <v>621484</v>
      </c>
      <c r="N61" s="14">
        <f>ROUND(M61/124.6*131.5,-2)</f>
        <v>655900</v>
      </c>
      <c r="O61" s="136">
        <v>635250</v>
      </c>
      <c r="P61" s="14"/>
      <c r="Q61" s="14">
        <f t="shared" si="15"/>
        <v>686600</v>
      </c>
      <c r="R61" s="4" t="s">
        <v>215</v>
      </c>
      <c r="S61" s="129"/>
      <c r="T61" s="4" t="s">
        <v>144</v>
      </c>
      <c r="U61" s="4" t="s">
        <v>143</v>
      </c>
      <c r="V61" s="4" t="s">
        <v>143</v>
      </c>
      <c r="W61" s="7"/>
      <c r="X61" s="8"/>
    </row>
    <row r="62" spans="1:123" x14ac:dyDescent="0.2">
      <c r="A62" s="53" t="s">
        <v>128</v>
      </c>
      <c r="B62" s="54">
        <v>23</v>
      </c>
      <c r="C62" s="55" t="s">
        <v>217</v>
      </c>
      <c r="D62" s="55" t="s">
        <v>51</v>
      </c>
      <c r="E62" s="55">
        <v>1</v>
      </c>
      <c r="F62" s="55" t="s">
        <v>62</v>
      </c>
      <c r="G62" s="55" t="s">
        <v>50</v>
      </c>
      <c r="H62" s="55" t="s">
        <v>42</v>
      </c>
      <c r="I62" s="55" t="s">
        <v>8</v>
      </c>
      <c r="J62" s="56" t="s">
        <v>6</v>
      </c>
      <c r="K62" s="57">
        <v>308859</v>
      </c>
      <c r="L62" s="14">
        <f>ROUND(K62/122.3*124.6,0)</f>
        <v>314667</v>
      </c>
      <c r="M62" s="14">
        <f t="shared" si="8"/>
        <v>380747</v>
      </c>
      <c r="N62" s="14">
        <f>ROUND(M62/124.6*131.5,-2)</f>
        <v>401800</v>
      </c>
      <c r="O62" s="134">
        <v>490050</v>
      </c>
      <c r="P62" s="14"/>
      <c r="Q62" s="14">
        <f t="shared" si="15"/>
        <v>529600</v>
      </c>
      <c r="R62" s="4" t="s">
        <v>216</v>
      </c>
      <c r="S62" s="129"/>
      <c r="T62" s="4" t="s">
        <v>144</v>
      </c>
      <c r="U62" s="4" t="s">
        <v>143</v>
      </c>
      <c r="V62" s="4" t="s">
        <v>143</v>
      </c>
      <c r="W62" s="131" t="s">
        <v>298</v>
      </c>
      <c r="X62" s="8"/>
    </row>
    <row r="63" spans="1:123" x14ac:dyDescent="0.2">
      <c r="A63" s="2" t="s">
        <v>121</v>
      </c>
      <c r="B63" s="3">
        <v>12</v>
      </c>
      <c r="C63" s="4" t="s">
        <v>15</v>
      </c>
      <c r="D63" s="4" t="s">
        <v>60</v>
      </c>
      <c r="E63" s="4">
        <v>14</v>
      </c>
      <c r="F63" s="4"/>
      <c r="G63" s="5" t="s">
        <v>59</v>
      </c>
      <c r="H63" s="4" t="s">
        <v>42</v>
      </c>
      <c r="I63" s="4" t="s">
        <v>7</v>
      </c>
      <c r="J63" s="6" t="s">
        <v>6</v>
      </c>
      <c r="K63" s="13">
        <v>510000</v>
      </c>
      <c r="L63" s="14">
        <f>ROUND(K63/144.3*151.1,0)</f>
        <v>534033</v>
      </c>
      <c r="M63" s="14">
        <f t="shared" si="8"/>
        <v>646180</v>
      </c>
      <c r="N63" s="14">
        <f>ROUND(M63/151.1*159.8,-2)</f>
        <v>683400</v>
      </c>
      <c r="O63" s="136">
        <v>1350000</v>
      </c>
      <c r="P63" s="14">
        <f t="shared" ref="P63:P66" si="16">ROUND(O63/119.7*128.4,-2)</f>
        <v>1448100</v>
      </c>
      <c r="Q63" s="133"/>
      <c r="R63" s="142" t="s">
        <v>167</v>
      </c>
      <c r="S63" s="129"/>
      <c r="T63" s="4" t="s">
        <v>144</v>
      </c>
      <c r="U63" s="4" t="s">
        <v>143</v>
      </c>
      <c r="V63" s="4" t="s">
        <v>143</v>
      </c>
      <c r="W63" s="7"/>
      <c r="X63" s="8"/>
    </row>
    <row r="64" spans="1:123" x14ac:dyDescent="0.2">
      <c r="A64" s="9" t="s">
        <v>130</v>
      </c>
      <c r="B64" s="3">
        <v>70</v>
      </c>
      <c r="C64" s="4" t="s">
        <v>18</v>
      </c>
      <c r="D64" s="4" t="s">
        <v>110</v>
      </c>
      <c r="E64" s="4" t="s">
        <v>186</v>
      </c>
      <c r="F64" s="4"/>
      <c r="G64" s="5" t="s">
        <v>109</v>
      </c>
      <c r="H64" s="4" t="s">
        <v>42</v>
      </c>
      <c r="I64" s="4" t="s">
        <v>7</v>
      </c>
      <c r="J64" s="12" t="s">
        <v>6</v>
      </c>
      <c r="K64" s="13">
        <v>8241</v>
      </c>
      <c r="L64" s="14">
        <f>ROUND(K64/144.3*151.1,0)</f>
        <v>8629</v>
      </c>
      <c r="M64" s="14">
        <f t="shared" si="8"/>
        <v>10441</v>
      </c>
      <c r="N64" s="14">
        <f>ROUND(M64/151.1*159.8,-2)</f>
        <v>11000</v>
      </c>
      <c r="O64" s="136">
        <v>22500</v>
      </c>
      <c r="P64" s="14">
        <f t="shared" si="16"/>
        <v>24100</v>
      </c>
      <c r="Q64" s="133"/>
      <c r="R64" s="142" t="s">
        <v>167</v>
      </c>
      <c r="S64" s="129"/>
      <c r="T64" s="4" t="s">
        <v>143</v>
      </c>
      <c r="U64" s="4" t="s">
        <v>143</v>
      </c>
      <c r="V64" s="4" t="s">
        <v>143</v>
      </c>
      <c r="W64" s="7"/>
      <c r="X64" s="8"/>
    </row>
    <row r="65" spans="1:123" x14ac:dyDescent="0.2">
      <c r="A65" s="9" t="s">
        <v>127</v>
      </c>
      <c r="B65" s="16">
        <v>9</v>
      </c>
      <c r="C65" s="52" t="s">
        <v>13</v>
      </c>
      <c r="D65" s="52" t="s">
        <v>55</v>
      </c>
      <c r="E65" s="52"/>
      <c r="F65" s="52"/>
      <c r="G65" s="52" t="s">
        <v>54</v>
      </c>
      <c r="H65" s="52" t="s">
        <v>42</v>
      </c>
      <c r="I65" s="52" t="s">
        <v>7</v>
      </c>
      <c r="J65" s="47" t="s">
        <v>6</v>
      </c>
      <c r="K65" s="106">
        <v>25119</v>
      </c>
      <c r="L65" s="108">
        <f>ROUND(K65/144.3*151.1,0)</f>
        <v>26303</v>
      </c>
      <c r="M65" s="108">
        <f t="shared" si="8"/>
        <v>31827</v>
      </c>
      <c r="N65" s="108">
        <f>ROUND(M65/151.1*159.8,-2)</f>
        <v>33700</v>
      </c>
      <c r="O65" s="139">
        <f>ROUND(N65/159.8*174,-2)</f>
        <v>36700</v>
      </c>
      <c r="P65" s="132">
        <f>ROUND(O65/124*128.4,-2)</f>
        <v>38000</v>
      </c>
      <c r="Q65" s="132"/>
      <c r="R65" s="4" t="s">
        <v>190</v>
      </c>
      <c r="S65" s="150" t="s">
        <v>303</v>
      </c>
      <c r="T65" s="5" t="s">
        <v>143</v>
      </c>
      <c r="U65" s="5" t="s">
        <v>143</v>
      </c>
      <c r="V65" s="5" t="s">
        <v>143</v>
      </c>
      <c r="W65" s="131" t="s">
        <v>296</v>
      </c>
      <c r="X65" s="4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</row>
    <row r="66" spans="1:123" x14ac:dyDescent="0.2">
      <c r="A66" s="9" t="s">
        <v>122</v>
      </c>
      <c r="B66" s="16">
        <v>75</v>
      </c>
      <c r="C66" s="5" t="s">
        <v>284</v>
      </c>
      <c r="D66" s="5" t="s">
        <v>114</v>
      </c>
      <c r="E66" s="5">
        <v>34</v>
      </c>
      <c r="F66" s="5"/>
      <c r="G66" s="5" t="s">
        <v>113</v>
      </c>
      <c r="H66" s="5" t="s">
        <v>42</v>
      </c>
      <c r="I66" s="5" t="s">
        <v>7</v>
      </c>
      <c r="J66" s="6" t="s">
        <v>6</v>
      </c>
      <c r="K66" s="18">
        <v>200000</v>
      </c>
      <c r="L66" s="19">
        <f>ROUND(K66/144.3*151.1,0)</f>
        <v>209425</v>
      </c>
      <c r="M66" s="19">
        <f t="shared" si="8"/>
        <v>253404</v>
      </c>
      <c r="N66" s="19">
        <f>ROUND(M66/151.1*159.8,-2)</f>
        <v>268000</v>
      </c>
      <c r="O66" s="136">
        <v>275000</v>
      </c>
      <c r="P66" s="14">
        <f t="shared" si="16"/>
        <v>295000</v>
      </c>
      <c r="Q66" s="133"/>
      <c r="R66" s="142" t="s">
        <v>167</v>
      </c>
      <c r="S66" s="129"/>
      <c r="T66" s="5" t="s">
        <v>143</v>
      </c>
      <c r="U66" s="5" t="s">
        <v>143</v>
      </c>
      <c r="V66" s="5" t="s">
        <v>143</v>
      </c>
      <c r="W66" s="48"/>
      <c r="X66" s="4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</row>
    <row r="67" spans="1:123" s="9" customFormat="1" x14ac:dyDescent="0.2">
      <c r="A67" s="9" t="s">
        <v>133</v>
      </c>
      <c r="B67" s="3">
        <v>76</v>
      </c>
      <c r="C67" s="4" t="s">
        <v>29</v>
      </c>
      <c r="D67" s="5" t="s">
        <v>114</v>
      </c>
      <c r="E67" s="4">
        <v>34</v>
      </c>
      <c r="F67" s="4"/>
      <c r="G67" s="5" t="s">
        <v>113</v>
      </c>
      <c r="H67" s="4" t="s">
        <v>42</v>
      </c>
      <c r="I67" s="4" t="s">
        <v>8</v>
      </c>
      <c r="J67" s="12" t="s">
        <v>6</v>
      </c>
      <c r="K67" s="13">
        <v>23332</v>
      </c>
      <c r="L67" s="14">
        <f>ROUND(K67/122.3*124.6,0)</f>
        <v>23771</v>
      </c>
      <c r="M67" s="14">
        <f t="shared" si="8"/>
        <v>28763</v>
      </c>
      <c r="N67" s="14">
        <f>ROUND(M67/124.6*131.5,-2)</f>
        <v>30400</v>
      </c>
      <c r="O67" s="135">
        <v>60500</v>
      </c>
      <c r="P67" s="14"/>
      <c r="Q67" s="14">
        <f>ROUND(O67/115.1*124.4,-2)</f>
        <v>65400</v>
      </c>
      <c r="R67" s="4" t="s">
        <v>207</v>
      </c>
      <c r="S67" s="129"/>
      <c r="T67" s="4" t="s">
        <v>144</v>
      </c>
      <c r="U67" s="4" t="s">
        <v>143</v>
      </c>
      <c r="V67" s="4" t="s">
        <v>143</v>
      </c>
      <c r="W67" s="7"/>
      <c r="X67" s="8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</row>
    <row r="68" spans="1:123" ht="24" x14ac:dyDescent="0.2">
      <c r="A68" s="2" t="s">
        <v>121</v>
      </c>
      <c r="B68" s="3">
        <v>20</v>
      </c>
      <c r="C68" s="66" t="s">
        <v>171</v>
      </c>
      <c r="D68" s="4" t="s">
        <v>68</v>
      </c>
      <c r="E68" s="4">
        <v>50</v>
      </c>
      <c r="F68" s="4" t="s">
        <v>170</v>
      </c>
      <c r="G68" s="5" t="s">
        <v>67</v>
      </c>
      <c r="H68" s="4" t="s">
        <v>42</v>
      </c>
      <c r="I68" s="4" t="s">
        <v>7</v>
      </c>
      <c r="J68" s="68" t="s">
        <v>6</v>
      </c>
      <c r="K68" s="13">
        <v>2050000</v>
      </c>
      <c r="L68" s="14">
        <f>ROUND(K68/144.3*151.1,0)</f>
        <v>2146604</v>
      </c>
      <c r="M68" s="14">
        <f t="shared" si="8"/>
        <v>2597391</v>
      </c>
      <c r="N68" s="14">
        <f>ROUND(M68/151.1*159.8,-2)</f>
        <v>2746900</v>
      </c>
      <c r="O68" s="135">
        <v>3700000</v>
      </c>
      <c r="P68" s="14">
        <f t="shared" ref="P68:P70" si="17">ROUND(O68/119.7*128.4,-2)</f>
        <v>3968900</v>
      </c>
      <c r="Q68" s="133"/>
      <c r="R68" s="142" t="s">
        <v>167</v>
      </c>
      <c r="S68" s="129"/>
      <c r="T68" s="4" t="s">
        <v>144</v>
      </c>
      <c r="U68" s="4" t="s">
        <v>143</v>
      </c>
      <c r="V68" s="4" t="s">
        <v>143</v>
      </c>
      <c r="W68" s="7"/>
      <c r="X68" s="8"/>
    </row>
    <row r="69" spans="1:123" ht="24" x14ac:dyDescent="0.2">
      <c r="A69" s="9" t="s">
        <v>122</v>
      </c>
      <c r="B69" s="3">
        <v>81</v>
      </c>
      <c r="C69" s="66" t="s">
        <v>187</v>
      </c>
      <c r="D69" s="4" t="s">
        <v>68</v>
      </c>
      <c r="E69" s="4">
        <v>50</v>
      </c>
      <c r="F69" s="4"/>
      <c r="G69" s="5" t="s">
        <v>67</v>
      </c>
      <c r="H69" s="4" t="s">
        <v>42</v>
      </c>
      <c r="I69" s="4" t="s">
        <v>7</v>
      </c>
      <c r="J69" s="12" t="s">
        <v>6</v>
      </c>
      <c r="K69" s="13">
        <v>435927</v>
      </c>
      <c r="L69" s="14">
        <f>ROUND(K69/144.3*151.1,0)</f>
        <v>456470</v>
      </c>
      <c r="M69" s="14">
        <f t="shared" si="8"/>
        <v>552329</v>
      </c>
      <c r="N69" s="14">
        <f>ROUND(M69/151.1*159.8,-2)</f>
        <v>584100</v>
      </c>
      <c r="O69" s="135">
        <v>625000</v>
      </c>
      <c r="P69" s="14">
        <f t="shared" si="17"/>
        <v>670400</v>
      </c>
      <c r="Q69" s="133"/>
      <c r="R69" s="142" t="s">
        <v>167</v>
      </c>
      <c r="S69" s="129"/>
      <c r="T69" s="4" t="s">
        <v>144</v>
      </c>
      <c r="U69" s="4" t="s">
        <v>143</v>
      </c>
      <c r="V69" s="4" t="s">
        <v>143</v>
      </c>
      <c r="W69" s="7"/>
      <c r="X69" s="8"/>
    </row>
    <row r="70" spans="1:123" x14ac:dyDescent="0.2">
      <c r="A70" s="2" t="s">
        <v>121</v>
      </c>
      <c r="B70" s="3">
        <v>1</v>
      </c>
      <c r="C70" s="4" t="s">
        <v>212</v>
      </c>
      <c r="D70" s="4" t="s">
        <v>49</v>
      </c>
      <c r="E70" s="4">
        <v>1</v>
      </c>
      <c r="F70" s="4"/>
      <c r="G70" s="5" t="s">
        <v>48</v>
      </c>
      <c r="H70" s="4" t="s">
        <v>41</v>
      </c>
      <c r="I70" s="4" t="s">
        <v>7</v>
      </c>
      <c r="J70" s="6" t="s">
        <v>6</v>
      </c>
      <c r="K70" s="13">
        <v>1010000</v>
      </c>
      <c r="L70" s="14">
        <f>ROUND(K70/144.3*151.1,0)</f>
        <v>1057595</v>
      </c>
      <c r="M70" s="14">
        <f t="shared" si="8"/>
        <v>1279690</v>
      </c>
      <c r="N70" s="14">
        <f>ROUND(M70/151.1*159.8,-2)</f>
        <v>1353400</v>
      </c>
      <c r="O70" s="136">
        <v>2675000</v>
      </c>
      <c r="P70" s="14">
        <f t="shared" si="17"/>
        <v>2869400</v>
      </c>
      <c r="Q70" s="133"/>
      <c r="R70" s="142" t="s">
        <v>167</v>
      </c>
      <c r="S70" s="129"/>
      <c r="T70" s="4" t="s">
        <v>143</v>
      </c>
      <c r="U70" s="4" t="s">
        <v>143</v>
      </c>
      <c r="V70" s="4" t="s">
        <v>143</v>
      </c>
      <c r="W70" s="7"/>
      <c r="X70" s="8"/>
    </row>
    <row r="71" spans="1:123" x14ac:dyDescent="0.2">
      <c r="A71" s="73"/>
      <c r="B71" s="11"/>
      <c r="C71" s="4" t="s">
        <v>212</v>
      </c>
      <c r="D71" s="4" t="s">
        <v>49</v>
      </c>
      <c r="E71" s="4">
        <v>1</v>
      </c>
      <c r="F71" s="4"/>
      <c r="G71" s="5" t="s">
        <v>48</v>
      </c>
      <c r="H71" s="4" t="s">
        <v>41</v>
      </c>
      <c r="I71" s="4" t="s">
        <v>8</v>
      </c>
      <c r="J71" s="12" t="s">
        <v>6</v>
      </c>
      <c r="K71" s="4"/>
      <c r="L71" s="4"/>
      <c r="M71" s="14"/>
      <c r="N71" s="14"/>
      <c r="O71" s="135">
        <v>54450</v>
      </c>
      <c r="P71" s="14"/>
      <c r="Q71" s="14">
        <f>ROUND(O71/115.1*124.4,-2)</f>
        <v>58800</v>
      </c>
      <c r="R71" s="4" t="s">
        <v>213</v>
      </c>
      <c r="S71" s="129"/>
      <c r="T71" s="76"/>
      <c r="U71" s="76"/>
      <c r="V71" s="76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</row>
    <row r="72" spans="1:123" x14ac:dyDescent="0.2">
      <c r="A72" s="9" t="s">
        <v>122</v>
      </c>
      <c r="B72" s="16">
        <v>82</v>
      </c>
      <c r="C72" s="5" t="s">
        <v>30</v>
      </c>
      <c r="D72" s="5" t="s">
        <v>49</v>
      </c>
      <c r="E72" s="5">
        <v>3</v>
      </c>
      <c r="F72" s="69">
        <v>-4</v>
      </c>
      <c r="G72" s="5" t="s">
        <v>48</v>
      </c>
      <c r="H72" s="5" t="s">
        <v>41</v>
      </c>
      <c r="I72" s="5" t="s">
        <v>7</v>
      </c>
      <c r="J72" s="6" t="s">
        <v>6</v>
      </c>
      <c r="K72" s="18">
        <v>5200000</v>
      </c>
      <c r="L72" s="19">
        <v>5200000</v>
      </c>
      <c r="M72" s="19">
        <f>ROUND(L72*1.21,0)</f>
        <v>6292000</v>
      </c>
      <c r="N72" s="19">
        <f t="shared" ref="N72:N77" si="18">ROUND(M72/151.1*159.8,-2)</f>
        <v>6654300</v>
      </c>
      <c r="O72" s="139">
        <v>724600</v>
      </c>
      <c r="P72" s="14">
        <f t="shared" ref="P72" si="19">ROUND(O72/124*128.4,-2)</f>
        <v>750300</v>
      </c>
      <c r="Q72" s="14"/>
      <c r="R72" s="4" t="s">
        <v>190</v>
      </c>
      <c r="S72" s="150" t="s">
        <v>304</v>
      </c>
      <c r="T72" s="5" t="s">
        <v>144</v>
      </c>
      <c r="U72" s="5" t="s">
        <v>143</v>
      </c>
      <c r="V72" s="5" t="s">
        <v>143</v>
      </c>
      <c r="W72" s="131" t="s">
        <v>288</v>
      </c>
      <c r="X72" s="4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</row>
    <row r="73" spans="1:123" ht="24" x14ac:dyDescent="0.2">
      <c r="A73" s="9" t="s">
        <v>122</v>
      </c>
      <c r="B73" s="3">
        <v>88</v>
      </c>
      <c r="C73" s="66" t="s">
        <v>272</v>
      </c>
      <c r="D73" s="4" t="s">
        <v>49</v>
      </c>
      <c r="E73" s="4">
        <v>10</v>
      </c>
      <c r="F73" s="4" t="s">
        <v>289</v>
      </c>
      <c r="G73" s="5" t="s">
        <v>48</v>
      </c>
      <c r="H73" s="4" t="s">
        <v>41</v>
      </c>
      <c r="I73" s="4" t="s">
        <v>7</v>
      </c>
      <c r="J73" s="6" t="s">
        <v>6</v>
      </c>
      <c r="K73" s="13">
        <v>246602</v>
      </c>
      <c r="L73" s="14">
        <f>ROUND(K73/144.3*151.1,0)</f>
        <v>258223</v>
      </c>
      <c r="M73" s="14">
        <f t="shared" ref="M73:M79" si="20">ROUND(L73*1.21,0)</f>
        <v>312450</v>
      </c>
      <c r="N73" s="14">
        <f t="shared" si="18"/>
        <v>330400</v>
      </c>
      <c r="O73" s="135">
        <v>1975000</v>
      </c>
      <c r="P73" s="14">
        <f t="shared" ref="P73:P76" si="21">ROUND(O73/119.7*128.4,-2)</f>
        <v>2118500</v>
      </c>
      <c r="Q73" s="133"/>
      <c r="R73" s="142" t="s">
        <v>167</v>
      </c>
      <c r="S73" s="129"/>
      <c r="T73" s="4" t="s">
        <v>144</v>
      </c>
      <c r="U73" s="4" t="s">
        <v>143</v>
      </c>
      <c r="V73" s="4" t="s">
        <v>143</v>
      </c>
      <c r="W73" s="7"/>
      <c r="X73" s="8"/>
    </row>
    <row r="74" spans="1:123" ht="24" x14ac:dyDescent="0.2">
      <c r="A74" s="9" t="s">
        <v>122</v>
      </c>
      <c r="B74" s="3">
        <v>90</v>
      </c>
      <c r="C74" s="66" t="s">
        <v>189</v>
      </c>
      <c r="D74" s="4" t="s">
        <v>49</v>
      </c>
      <c r="E74" s="4">
        <v>11</v>
      </c>
      <c r="F74" s="4"/>
      <c r="G74" s="5" t="s">
        <v>48</v>
      </c>
      <c r="H74" s="4" t="s">
        <v>41</v>
      </c>
      <c r="I74" s="4" t="s">
        <v>7</v>
      </c>
      <c r="J74" s="6" t="s">
        <v>6</v>
      </c>
      <c r="K74" s="13">
        <v>465362</v>
      </c>
      <c r="L74" s="14">
        <f>ROUND(K74/144.3*151.1,0)</f>
        <v>487292</v>
      </c>
      <c r="M74" s="14">
        <f>ROUND(L74*1.21,0)</f>
        <v>589623</v>
      </c>
      <c r="N74" s="14">
        <f t="shared" si="18"/>
        <v>623600</v>
      </c>
      <c r="O74" s="135">
        <v>2800000</v>
      </c>
      <c r="P74" s="14">
        <f>ROUND(O74/119.7*128.4,-2)</f>
        <v>3003500</v>
      </c>
      <c r="Q74" s="133"/>
      <c r="R74" s="142" t="s">
        <v>167</v>
      </c>
      <c r="S74" s="129"/>
      <c r="T74" s="4" t="s">
        <v>144</v>
      </c>
      <c r="U74" s="4" t="s">
        <v>143</v>
      </c>
      <c r="V74" s="4" t="s">
        <v>143</v>
      </c>
      <c r="W74" s="7"/>
      <c r="X74" s="8"/>
    </row>
    <row r="75" spans="1:123" x14ac:dyDescent="0.2">
      <c r="A75" s="9" t="s">
        <v>121</v>
      </c>
      <c r="B75" s="3">
        <v>52</v>
      </c>
      <c r="C75" s="4" t="s">
        <v>89</v>
      </c>
      <c r="D75" s="4" t="s">
        <v>92</v>
      </c>
      <c r="E75" s="4">
        <v>15</v>
      </c>
      <c r="F75" s="4" t="s">
        <v>278</v>
      </c>
      <c r="G75" s="5" t="s">
        <v>91</v>
      </c>
      <c r="H75" s="4" t="s">
        <v>41</v>
      </c>
      <c r="I75" s="4" t="s">
        <v>7</v>
      </c>
      <c r="J75" s="46" t="s">
        <v>6</v>
      </c>
      <c r="K75" s="13">
        <v>358368</v>
      </c>
      <c r="L75" s="14">
        <f>ROUND(K75/144.3*151.1,0)</f>
        <v>375256</v>
      </c>
      <c r="M75" s="14">
        <f t="shared" si="20"/>
        <v>454060</v>
      </c>
      <c r="N75" s="14">
        <f t="shared" si="18"/>
        <v>480200</v>
      </c>
      <c r="O75" s="135">
        <v>860000</v>
      </c>
      <c r="P75" s="14">
        <f t="shared" si="21"/>
        <v>922500</v>
      </c>
      <c r="Q75" s="133"/>
      <c r="R75" s="142" t="s">
        <v>167</v>
      </c>
      <c r="S75" s="129"/>
      <c r="T75" s="4" t="s">
        <v>143</v>
      </c>
      <c r="U75" s="4" t="s">
        <v>143</v>
      </c>
      <c r="V75" s="4" t="s">
        <v>143</v>
      </c>
      <c r="W75" s="7"/>
      <c r="X75" s="8"/>
    </row>
    <row r="76" spans="1:123" s="53" customFormat="1" x14ac:dyDescent="0.2">
      <c r="A76" s="9" t="s">
        <v>121</v>
      </c>
      <c r="B76" s="16">
        <v>10</v>
      </c>
      <c r="C76" s="5" t="s">
        <v>14</v>
      </c>
      <c r="D76" s="5" t="s">
        <v>57</v>
      </c>
      <c r="E76" s="5">
        <v>2</v>
      </c>
      <c r="F76" s="5"/>
      <c r="G76" s="5" t="s">
        <v>56</v>
      </c>
      <c r="H76" s="5" t="s">
        <v>41</v>
      </c>
      <c r="I76" s="5" t="s">
        <v>7</v>
      </c>
      <c r="J76" s="17" t="s">
        <v>6</v>
      </c>
      <c r="K76" s="18">
        <v>78499</v>
      </c>
      <c r="L76" s="19">
        <f>ROUND(K76/144.3*151.1,0)</f>
        <v>82198</v>
      </c>
      <c r="M76" s="19">
        <f t="shared" si="20"/>
        <v>99460</v>
      </c>
      <c r="N76" s="19">
        <f t="shared" si="18"/>
        <v>105200</v>
      </c>
      <c r="O76" s="135">
        <v>175000</v>
      </c>
      <c r="P76" s="14">
        <f t="shared" si="21"/>
        <v>187700</v>
      </c>
      <c r="Q76" s="133"/>
      <c r="R76" s="142" t="s">
        <v>167</v>
      </c>
      <c r="S76" s="129"/>
      <c r="T76" s="5" t="s">
        <v>144</v>
      </c>
      <c r="U76" s="5" t="s">
        <v>143</v>
      </c>
      <c r="V76" s="5" t="s">
        <v>143</v>
      </c>
      <c r="W76" s="48"/>
      <c r="X76" s="4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</row>
    <row r="77" spans="1:123" ht="12" customHeight="1" x14ac:dyDescent="0.2">
      <c r="A77" s="9" t="s">
        <v>122</v>
      </c>
      <c r="B77" s="3">
        <v>66</v>
      </c>
      <c r="C77" s="4" t="s">
        <v>33</v>
      </c>
      <c r="D77" s="4" t="s">
        <v>107</v>
      </c>
      <c r="E77" s="4">
        <v>1</v>
      </c>
      <c r="F77" s="4"/>
      <c r="G77" s="5" t="s">
        <v>66</v>
      </c>
      <c r="H77" s="4" t="s">
        <v>41</v>
      </c>
      <c r="I77" s="4" t="s">
        <v>7</v>
      </c>
      <c r="J77" s="68" t="s">
        <v>6</v>
      </c>
      <c r="K77" s="13">
        <v>1745000</v>
      </c>
      <c r="L77" s="14">
        <f>ROUND(K77/144.3*151.1,0)</f>
        <v>1827231</v>
      </c>
      <c r="M77" s="14">
        <f t="shared" si="20"/>
        <v>2210950</v>
      </c>
      <c r="N77" s="14">
        <f t="shared" si="18"/>
        <v>2338300</v>
      </c>
      <c r="O77" s="135">
        <v>3850000</v>
      </c>
      <c r="P77" s="14">
        <f>ROUND(O77/119.7*128.4,-2)</f>
        <v>4129800</v>
      </c>
      <c r="Q77" s="133"/>
      <c r="R77" s="142" t="s">
        <v>167</v>
      </c>
      <c r="S77" s="129"/>
      <c r="T77" s="4" t="s">
        <v>144</v>
      </c>
      <c r="U77" s="4" t="s">
        <v>143</v>
      </c>
      <c r="V77" s="4" t="s">
        <v>143</v>
      </c>
      <c r="W77" s="7"/>
      <c r="X77" s="8"/>
    </row>
    <row r="78" spans="1:123" s="73" customFormat="1" x14ac:dyDescent="0.2">
      <c r="A78" s="9" t="s">
        <v>122</v>
      </c>
      <c r="B78" s="3">
        <v>86</v>
      </c>
      <c r="C78" s="4" t="s">
        <v>34</v>
      </c>
      <c r="D78" s="4" t="s">
        <v>107</v>
      </c>
      <c r="E78" s="4">
        <v>1</v>
      </c>
      <c r="F78" s="4"/>
      <c r="G78" s="5" t="s">
        <v>66</v>
      </c>
      <c r="H78" s="4" t="s">
        <v>41</v>
      </c>
      <c r="I78" s="4" t="s">
        <v>8</v>
      </c>
      <c r="J78" s="12" t="s">
        <v>24</v>
      </c>
      <c r="K78" s="105">
        <v>53889</v>
      </c>
      <c r="L78" s="86">
        <f>ROUND(K78/122.3*124.6,0)</f>
        <v>54902</v>
      </c>
      <c r="M78" s="86">
        <f>ROUND(L78*1.21,0)</f>
        <v>66431</v>
      </c>
      <c r="N78" s="86">
        <f>ROUND(M78/124.6*131.5,-2)</f>
        <v>70100</v>
      </c>
      <c r="O78" s="136">
        <v>127050</v>
      </c>
      <c r="P78" s="14"/>
      <c r="Q78" s="14">
        <f>ROUND(O78/115.1*124.4,-2)</f>
        <v>137300</v>
      </c>
      <c r="R78" s="4" t="s">
        <v>206</v>
      </c>
      <c r="S78" s="129"/>
      <c r="T78" s="4" t="s">
        <v>144</v>
      </c>
      <c r="U78" s="4" t="s">
        <v>143</v>
      </c>
      <c r="V78" s="4" t="s">
        <v>143</v>
      </c>
      <c r="W78" s="7"/>
      <c r="X78" s="8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</row>
    <row r="79" spans="1:123" s="73" customFormat="1" x14ac:dyDescent="0.2">
      <c r="A79" s="2" t="s">
        <v>128</v>
      </c>
      <c r="B79" s="97">
        <v>18</v>
      </c>
      <c r="C79" s="123" t="s">
        <v>193</v>
      </c>
      <c r="D79" s="55" t="s">
        <v>65</v>
      </c>
      <c r="E79" s="4">
        <v>9</v>
      </c>
      <c r="F79" s="1"/>
      <c r="G79" s="5" t="s">
        <v>66</v>
      </c>
      <c r="H79" s="4" t="s">
        <v>41</v>
      </c>
      <c r="I79" s="4" t="s">
        <v>7</v>
      </c>
      <c r="J79" s="6" t="s">
        <v>6</v>
      </c>
      <c r="K79" s="105">
        <v>1850000</v>
      </c>
      <c r="L79" s="86">
        <f>ROUND(K79/144.3*151.1,0)</f>
        <v>1937179</v>
      </c>
      <c r="M79" s="86">
        <f t="shared" si="20"/>
        <v>2343987</v>
      </c>
      <c r="N79" s="86">
        <f>ROUND(M79/151.1*159.8,-2)</f>
        <v>2478900</v>
      </c>
      <c r="O79" s="138">
        <v>3000000</v>
      </c>
      <c r="P79" s="14">
        <f t="shared" ref="P79:P107" si="22">ROUND(O79/119.7*128.4,-2)</f>
        <v>3218000</v>
      </c>
      <c r="Q79" s="133"/>
      <c r="R79" s="142" t="s">
        <v>167</v>
      </c>
      <c r="S79" s="129"/>
      <c r="T79" s="4" t="s">
        <v>144</v>
      </c>
      <c r="U79" s="4" t="s">
        <v>143</v>
      </c>
      <c r="V79" s="4" t="s">
        <v>143</v>
      </c>
      <c r="W79" s="7"/>
      <c r="X79" s="8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</row>
    <row r="80" spans="1:123" s="73" customFormat="1" x14ac:dyDescent="0.2">
      <c r="A80" s="53" t="s">
        <v>128</v>
      </c>
      <c r="B80" s="101">
        <v>19</v>
      </c>
      <c r="C80" s="123" t="s">
        <v>193</v>
      </c>
      <c r="D80" s="55" t="s">
        <v>65</v>
      </c>
      <c r="E80" s="55">
        <v>9</v>
      </c>
      <c r="F80" s="55"/>
      <c r="G80" s="55" t="s">
        <v>66</v>
      </c>
      <c r="H80" s="55" t="s">
        <v>41</v>
      </c>
      <c r="I80" s="55" t="s">
        <v>8</v>
      </c>
      <c r="J80" s="56" t="s">
        <v>6</v>
      </c>
      <c r="K80" s="107">
        <v>175509</v>
      </c>
      <c r="L80" s="86">
        <f>ROUND(K80/122.3*124.6,0)</f>
        <v>178810</v>
      </c>
      <c r="M80" s="86">
        <f>ROUND(L80*1.21,0)</f>
        <v>216360</v>
      </c>
      <c r="N80" s="86">
        <f>ROUND(M80/124.6*131.5,-2)</f>
        <v>228300</v>
      </c>
      <c r="O80" s="143">
        <v>484000</v>
      </c>
      <c r="P80" s="14"/>
      <c r="Q80" s="14">
        <f>ROUND(O80/115.1*124.4,-2)</f>
        <v>523100</v>
      </c>
      <c r="R80" s="4" t="s">
        <v>194</v>
      </c>
      <c r="S80" s="129"/>
      <c r="T80" s="4" t="s">
        <v>144</v>
      </c>
      <c r="U80" s="4" t="s">
        <v>143</v>
      </c>
      <c r="V80" s="4" t="s">
        <v>143</v>
      </c>
      <c r="W80" s="7"/>
      <c r="X80" s="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</row>
    <row r="81" spans="1:123" x14ac:dyDescent="0.2">
      <c r="A81" s="9" t="s">
        <v>131</v>
      </c>
      <c r="B81" s="16">
        <v>72</v>
      </c>
      <c r="C81" s="4" t="s">
        <v>219</v>
      </c>
      <c r="D81" s="4" t="s">
        <v>248</v>
      </c>
      <c r="E81" s="4">
        <v>2</v>
      </c>
      <c r="F81" s="4"/>
      <c r="G81" s="4" t="s">
        <v>232</v>
      </c>
      <c r="H81" s="4" t="s">
        <v>44</v>
      </c>
      <c r="I81" s="5" t="s">
        <v>7</v>
      </c>
      <c r="J81" s="6" t="s">
        <v>6</v>
      </c>
      <c r="K81" s="4"/>
      <c r="L81" s="4"/>
      <c r="M81" s="14"/>
      <c r="N81" s="14"/>
      <c r="O81" s="144">
        <v>132000</v>
      </c>
      <c r="P81" s="14">
        <f t="shared" si="22"/>
        <v>141600</v>
      </c>
      <c r="Q81" s="14"/>
      <c r="R81" s="4" t="s">
        <v>218</v>
      </c>
      <c r="S81" s="151"/>
      <c r="T81" s="67" t="s">
        <v>144</v>
      </c>
      <c r="U81" s="67" t="s">
        <v>143</v>
      </c>
      <c r="V81" s="67" t="s">
        <v>143</v>
      </c>
    </row>
    <row r="82" spans="1:123" x14ac:dyDescent="0.2">
      <c r="A82" s="9" t="s">
        <v>131</v>
      </c>
      <c r="B82" s="16">
        <v>72</v>
      </c>
      <c r="C82" s="4" t="s">
        <v>219</v>
      </c>
      <c r="D82" s="4" t="s">
        <v>248</v>
      </c>
      <c r="E82" s="4">
        <v>3</v>
      </c>
      <c r="F82" s="4"/>
      <c r="G82" s="4" t="s">
        <v>245</v>
      </c>
      <c r="H82" s="4" t="s">
        <v>44</v>
      </c>
      <c r="I82" s="5" t="s">
        <v>7</v>
      </c>
      <c r="J82" s="6" t="s">
        <v>6</v>
      </c>
      <c r="K82" s="4"/>
      <c r="L82" s="4"/>
      <c r="M82" s="14"/>
      <c r="N82" s="14"/>
      <c r="O82" s="145">
        <v>14000</v>
      </c>
      <c r="P82" s="14">
        <f t="shared" si="22"/>
        <v>15000</v>
      </c>
      <c r="Q82" s="14"/>
      <c r="R82" s="4" t="s">
        <v>218</v>
      </c>
      <c r="S82" s="120"/>
      <c r="T82" s="67" t="s">
        <v>144</v>
      </c>
      <c r="U82" s="67" t="s">
        <v>143</v>
      </c>
      <c r="V82" s="67" t="s">
        <v>143</v>
      </c>
    </row>
    <row r="83" spans="1:123" s="9" customFormat="1" x14ac:dyDescent="0.2">
      <c r="A83" s="9" t="s">
        <v>131</v>
      </c>
      <c r="B83" s="16">
        <v>72</v>
      </c>
      <c r="C83" s="4" t="s">
        <v>219</v>
      </c>
      <c r="D83" s="4" t="s">
        <v>261</v>
      </c>
      <c r="E83" s="4"/>
      <c r="F83" s="4"/>
      <c r="G83" s="4" t="s">
        <v>235</v>
      </c>
      <c r="H83" s="4" t="s">
        <v>44</v>
      </c>
      <c r="I83" s="5" t="s">
        <v>7</v>
      </c>
      <c r="J83" s="68" t="s">
        <v>6</v>
      </c>
      <c r="K83" s="4"/>
      <c r="L83" s="4"/>
      <c r="M83" s="14"/>
      <c r="N83" s="14"/>
      <c r="O83" s="145">
        <v>23000</v>
      </c>
      <c r="P83" s="14">
        <f t="shared" si="22"/>
        <v>24700</v>
      </c>
      <c r="Q83" s="14"/>
      <c r="R83" s="4" t="s">
        <v>218</v>
      </c>
      <c r="S83" s="151"/>
      <c r="T83" s="67" t="s">
        <v>144</v>
      </c>
      <c r="U83" s="67" t="s">
        <v>143</v>
      </c>
      <c r="V83" s="67" t="s">
        <v>143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</row>
    <row r="84" spans="1:123" x14ac:dyDescent="0.2">
      <c r="A84" s="9" t="s">
        <v>131</v>
      </c>
      <c r="B84" s="16">
        <v>72</v>
      </c>
      <c r="C84" s="4" t="s">
        <v>219</v>
      </c>
      <c r="D84" s="4" t="s">
        <v>254</v>
      </c>
      <c r="E84" s="4"/>
      <c r="F84" s="4"/>
      <c r="G84" s="4" t="s">
        <v>242</v>
      </c>
      <c r="H84" s="4" t="s">
        <v>44</v>
      </c>
      <c r="I84" s="5" t="s">
        <v>7</v>
      </c>
      <c r="J84" s="6" t="s">
        <v>6</v>
      </c>
      <c r="K84" s="4"/>
      <c r="L84" s="4"/>
      <c r="M84" s="14"/>
      <c r="N84" s="14"/>
      <c r="O84" s="145">
        <v>22500</v>
      </c>
      <c r="P84" s="14">
        <f t="shared" si="22"/>
        <v>24100</v>
      </c>
      <c r="Q84" s="14"/>
      <c r="R84" s="4" t="s">
        <v>218</v>
      </c>
      <c r="S84" s="151"/>
      <c r="T84" s="67" t="s">
        <v>144</v>
      </c>
      <c r="U84" s="67" t="s">
        <v>143</v>
      </c>
      <c r="V84" s="67" t="s">
        <v>143</v>
      </c>
    </row>
    <row r="85" spans="1:123" x14ac:dyDescent="0.2">
      <c r="A85" s="9" t="s">
        <v>131</v>
      </c>
      <c r="B85" s="16">
        <v>72</v>
      </c>
      <c r="C85" s="4" t="s">
        <v>219</v>
      </c>
      <c r="D85" s="4" t="s">
        <v>270</v>
      </c>
      <c r="E85" s="4">
        <v>1</v>
      </c>
      <c r="F85" s="4"/>
      <c r="G85" s="4" t="s">
        <v>234</v>
      </c>
      <c r="H85" s="4" t="s">
        <v>44</v>
      </c>
      <c r="I85" s="5" t="s">
        <v>7</v>
      </c>
      <c r="J85" s="6" t="s">
        <v>6</v>
      </c>
      <c r="K85" s="4"/>
      <c r="L85" s="4"/>
      <c r="M85" s="14"/>
      <c r="N85" s="14"/>
      <c r="O85" s="145">
        <v>68000</v>
      </c>
      <c r="P85" s="14">
        <f t="shared" si="22"/>
        <v>72900</v>
      </c>
      <c r="Q85" s="14"/>
      <c r="R85" s="4" t="s">
        <v>218</v>
      </c>
      <c r="S85" s="151"/>
      <c r="T85" s="67" t="s">
        <v>144</v>
      </c>
      <c r="U85" s="67" t="s">
        <v>143</v>
      </c>
      <c r="V85" s="67" t="s">
        <v>143</v>
      </c>
    </row>
    <row r="86" spans="1:123" x14ac:dyDescent="0.2">
      <c r="A86" s="9" t="s">
        <v>131</v>
      </c>
      <c r="B86" s="16">
        <v>72</v>
      </c>
      <c r="C86" s="4" t="s">
        <v>219</v>
      </c>
      <c r="D86" s="4" t="s">
        <v>253</v>
      </c>
      <c r="E86" s="4"/>
      <c r="F86" s="4"/>
      <c r="G86" s="4" t="s">
        <v>232</v>
      </c>
      <c r="H86" s="4" t="s">
        <v>44</v>
      </c>
      <c r="I86" s="5" t="s">
        <v>7</v>
      </c>
      <c r="J86" s="6" t="s">
        <v>6</v>
      </c>
      <c r="K86" s="4"/>
      <c r="L86" s="4"/>
      <c r="M86" s="14"/>
      <c r="N86" s="14"/>
      <c r="O86" s="145">
        <v>23000</v>
      </c>
      <c r="P86" s="14">
        <f t="shared" si="22"/>
        <v>24700</v>
      </c>
      <c r="Q86" s="14"/>
      <c r="R86" s="4" t="s">
        <v>218</v>
      </c>
      <c r="S86" s="120"/>
      <c r="T86" s="67" t="s">
        <v>144</v>
      </c>
      <c r="U86" s="67" t="s">
        <v>143</v>
      </c>
      <c r="V86" s="67" t="s">
        <v>143</v>
      </c>
    </row>
    <row r="87" spans="1:123" x14ac:dyDescent="0.2">
      <c r="A87" s="9" t="s">
        <v>131</v>
      </c>
      <c r="B87" s="100">
        <v>72</v>
      </c>
      <c r="C87" s="51" t="s">
        <v>219</v>
      </c>
      <c r="D87" s="51" t="s">
        <v>247</v>
      </c>
      <c r="E87" s="51">
        <v>9</v>
      </c>
      <c r="F87" s="51"/>
      <c r="G87" s="51" t="s">
        <v>233</v>
      </c>
      <c r="H87" s="51" t="s">
        <v>44</v>
      </c>
      <c r="I87" s="52" t="s">
        <v>7</v>
      </c>
      <c r="J87" s="6" t="s">
        <v>6</v>
      </c>
      <c r="K87" s="4"/>
      <c r="L87" s="4"/>
      <c r="M87" s="14"/>
      <c r="N87" s="14"/>
      <c r="O87" s="118">
        <v>49500</v>
      </c>
      <c r="P87" s="14">
        <f t="shared" si="22"/>
        <v>53100</v>
      </c>
      <c r="Q87" s="14"/>
      <c r="R87" s="4" t="s">
        <v>218</v>
      </c>
      <c r="S87" s="151"/>
      <c r="T87" s="67" t="s">
        <v>144</v>
      </c>
      <c r="U87" s="67" t="s">
        <v>143</v>
      </c>
      <c r="V87" s="67" t="s">
        <v>143</v>
      </c>
    </row>
    <row r="88" spans="1:123" x14ac:dyDescent="0.2">
      <c r="A88" s="9" t="s">
        <v>131</v>
      </c>
      <c r="B88" s="16">
        <v>72</v>
      </c>
      <c r="C88" s="4" t="s">
        <v>219</v>
      </c>
      <c r="D88" s="4" t="s">
        <v>247</v>
      </c>
      <c r="E88" s="4">
        <v>68</v>
      </c>
      <c r="F88" s="4"/>
      <c r="G88" s="4" t="s">
        <v>246</v>
      </c>
      <c r="H88" s="4" t="s">
        <v>44</v>
      </c>
      <c r="I88" s="5" t="s">
        <v>7</v>
      </c>
      <c r="J88" s="6" t="s">
        <v>6</v>
      </c>
      <c r="K88" s="4"/>
      <c r="L88" s="4"/>
      <c r="M88" s="14"/>
      <c r="N88" s="14"/>
      <c r="O88" s="118">
        <v>17000</v>
      </c>
      <c r="P88" s="14">
        <f t="shared" si="22"/>
        <v>18200</v>
      </c>
      <c r="Q88" s="14"/>
      <c r="R88" s="4" t="s">
        <v>218</v>
      </c>
      <c r="S88" s="151"/>
      <c r="T88" s="67" t="s">
        <v>144</v>
      </c>
      <c r="U88" s="67" t="s">
        <v>143</v>
      </c>
      <c r="V88" s="67" t="s">
        <v>143</v>
      </c>
    </row>
    <row r="89" spans="1:123" x14ac:dyDescent="0.2">
      <c r="A89" s="9" t="s">
        <v>131</v>
      </c>
      <c r="B89" s="16">
        <v>72</v>
      </c>
      <c r="C89" s="4" t="s">
        <v>219</v>
      </c>
      <c r="D89" s="4" t="s">
        <v>260</v>
      </c>
      <c r="E89" s="4">
        <v>1</v>
      </c>
      <c r="F89" s="4"/>
      <c r="G89" s="4" t="s">
        <v>236</v>
      </c>
      <c r="H89" s="4" t="s">
        <v>44</v>
      </c>
      <c r="I89" s="5" t="s">
        <v>7</v>
      </c>
      <c r="J89" s="6" t="s">
        <v>6</v>
      </c>
      <c r="K89" s="4"/>
      <c r="L89" s="4"/>
      <c r="M89" s="14"/>
      <c r="N89" s="14"/>
      <c r="O89" s="118">
        <v>30000</v>
      </c>
      <c r="P89" s="14">
        <f t="shared" si="22"/>
        <v>32200</v>
      </c>
      <c r="Q89" s="14"/>
      <c r="R89" s="4" t="s">
        <v>218</v>
      </c>
      <c r="S89" s="151"/>
      <c r="T89" s="67" t="s">
        <v>144</v>
      </c>
      <c r="U89" s="67" t="s">
        <v>143</v>
      </c>
      <c r="V89" s="67" t="s">
        <v>143</v>
      </c>
    </row>
    <row r="90" spans="1:123" x14ac:dyDescent="0.2">
      <c r="A90" s="9" t="s">
        <v>131</v>
      </c>
      <c r="B90" s="16">
        <v>72</v>
      </c>
      <c r="C90" s="4" t="s">
        <v>219</v>
      </c>
      <c r="D90" s="4" t="s">
        <v>221</v>
      </c>
      <c r="E90" s="4"/>
      <c r="F90" s="4"/>
      <c r="G90" s="4" t="s">
        <v>222</v>
      </c>
      <c r="H90" s="4" t="s">
        <v>46</v>
      </c>
      <c r="I90" s="5" t="s">
        <v>7</v>
      </c>
      <c r="J90" s="6" t="s">
        <v>6</v>
      </c>
      <c r="K90" s="4"/>
      <c r="L90" s="4"/>
      <c r="M90" s="14"/>
      <c r="N90" s="14"/>
      <c r="O90" s="118">
        <v>61000</v>
      </c>
      <c r="P90" s="14">
        <f t="shared" si="22"/>
        <v>65400</v>
      </c>
      <c r="Q90" s="14"/>
      <c r="R90" s="4" t="s">
        <v>218</v>
      </c>
      <c r="S90" s="120"/>
      <c r="T90" s="67" t="s">
        <v>144</v>
      </c>
      <c r="U90" s="67" t="s">
        <v>143</v>
      </c>
      <c r="V90" s="67" t="s">
        <v>143</v>
      </c>
    </row>
    <row r="91" spans="1:123" x14ac:dyDescent="0.2">
      <c r="A91" s="9" t="s">
        <v>131</v>
      </c>
      <c r="B91" s="16">
        <v>72</v>
      </c>
      <c r="C91" s="4" t="s">
        <v>219</v>
      </c>
      <c r="D91" s="4" t="s">
        <v>259</v>
      </c>
      <c r="E91" s="4">
        <v>13</v>
      </c>
      <c r="F91" s="4" t="s">
        <v>62</v>
      </c>
      <c r="G91" s="4" t="s">
        <v>237</v>
      </c>
      <c r="H91" s="4" t="s">
        <v>46</v>
      </c>
      <c r="I91" s="5" t="s">
        <v>7</v>
      </c>
      <c r="J91" s="6" t="s">
        <v>6</v>
      </c>
      <c r="K91" s="4"/>
      <c r="L91" s="4"/>
      <c r="M91" s="14"/>
      <c r="N91" s="14"/>
      <c r="O91" s="118">
        <v>28500</v>
      </c>
      <c r="P91" s="14">
        <f t="shared" si="22"/>
        <v>30600</v>
      </c>
      <c r="Q91" s="14"/>
      <c r="R91" s="4" t="s">
        <v>218</v>
      </c>
      <c r="S91" s="120"/>
      <c r="T91" s="67" t="s">
        <v>144</v>
      </c>
      <c r="U91" s="67" t="s">
        <v>143</v>
      </c>
      <c r="V91" s="67" t="s">
        <v>143</v>
      </c>
    </row>
    <row r="92" spans="1:123" x14ac:dyDescent="0.2">
      <c r="A92" s="9" t="s">
        <v>131</v>
      </c>
      <c r="B92" s="16">
        <v>72</v>
      </c>
      <c r="C92" s="4" t="s">
        <v>219</v>
      </c>
      <c r="D92" s="4" t="s">
        <v>250</v>
      </c>
      <c r="E92" s="4">
        <v>4</v>
      </c>
      <c r="F92" s="4"/>
      <c r="G92" s="4" t="s">
        <v>224</v>
      </c>
      <c r="H92" s="4" t="s">
        <v>46</v>
      </c>
      <c r="I92" s="5" t="s">
        <v>7</v>
      </c>
      <c r="J92" s="6" t="s">
        <v>6</v>
      </c>
      <c r="K92" s="4"/>
      <c r="L92" s="4"/>
      <c r="M92" s="14"/>
      <c r="N92" s="14"/>
      <c r="O92" s="117">
        <v>55500</v>
      </c>
      <c r="P92" s="14">
        <f t="shared" si="22"/>
        <v>59500</v>
      </c>
      <c r="Q92" s="14"/>
      <c r="R92" s="4" t="s">
        <v>218</v>
      </c>
      <c r="S92" s="120"/>
      <c r="T92" s="67" t="s">
        <v>144</v>
      </c>
      <c r="U92" s="67" t="s">
        <v>143</v>
      </c>
      <c r="V92" s="67" t="s">
        <v>143</v>
      </c>
    </row>
    <row r="93" spans="1:123" x14ac:dyDescent="0.2">
      <c r="A93" s="9" t="s">
        <v>131</v>
      </c>
      <c r="B93" s="16">
        <v>72</v>
      </c>
      <c r="C93" s="4" t="s">
        <v>219</v>
      </c>
      <c r="D93" s="4" t="s">
        <v>255</v>
      </c>
      <c r="E93" s="4">
        <v>20</v>
      </c>
      <c r="F93" s="4"/>
      <c r="G93" s="4" t="s">
        <v>241</v>
      </c>
      <c r="H93" s="4" t="s">
        <v>42</v>
      </c>
      <c r="I93" s="5" t="s">
        <v>7</v>
      </c>
      <c r="J93" s="6" t="s">
        <v>6</v>
      </c>
      <c r="K93" s="4"/>
      <c r="L93" s="4"/>
      <c r="M93" s="14"/>
      <c r="N93" s="14"/>
      <c r="O93" s="117">
        <v>22000</v>
      </c>
      <c r="P93" s="14">
        <f t="shared" si="22"/>
        <v>23600</v>
      </c>
      <c r="Q93" s="14"/>
      <c r="R93" s="4" t="s">
        <v>218</v>
      </c>
      <c r="S93" s="120"/>
      <c r="T93" s="67" t="s">
        <v>144</v>
      </c>
      <c r="U93" s="67" t="s">
        <v>143</v>
      </c>
      <c r="V93" s="67" t="s">
        <v>143</v>
      </c>
    </row>
    <row r="94" spans="1:123" x14ac:dyDescent="0.2">
      <c r="A94" s="9" t="s">
        <v>131</v>
      </c>
      <c r="B94" s="16">
        <v>72</v>
      </c>
      <c r="C94" s="4" t="s">
        <v>219</v>
      </c>
      <c r="D94" s="4" t="s">
        <v>268</v>
      </c>
      <c r="E94" s="4"/>
      <c r="F94" s="4"/>
      <c r="G94" s="4" t="s">
        <v>230</v>
      </c>
      <c r="H94" s="4" t="s">
        <v>42</v>
      </c>
      <c r="I94" s="5" t="s">
        <v>7</v>
      </c>
      <c r="J94" s="6" t="s">
        <v>6</v>
      </c>
      <c r="K94" s="4"/>
      <c r="L94" s="4"/>
      <c r="M94" s="14"/>
      <c r="N94" s="14"/>
      <c r="O94" s="117">
        <v>148000</v>
      </c>
      <c r="P94" s="14">
        <f t="shared" si="22"/>
        <v>158800</v>
      </c>
      <c r="Q94" s="14"/>
      <c r="R94" s="4" t="s">
        <v>218</v>
      </c>
      <c r="S94" s="151"/>
      <c r="T94" s="67" t="s">
        <v>144</v>
      </c>
      <c r="U94" s="67" t="s">
        <v>143</v>
      </c>
      <c r="V94" s="67" t="s">
        <v>143</v>
      </c>
    </row>
    <row r="95" spans="1:123" x14ac:dyDescent="0.2">
      <c r="A95" s="9" t="s">
        <v>131</v>
      </c>
      <c r="B95" s="16">
        <v>72</v>
      </c>
      <c r="C95" s="4" t="s">
        <v>219</v>
      </c>
      <c r="D95" s="4" t="s">
        <v>264</v>
      </c>
      <c r="E95" s="4"/>
      <c r="F95" s="4"/>
      <c r="G95" s="4" t="s">
        <v>227</v>
      </c>
      <c r="H95" s="4" t="s">
        <v>42</v>
      </c>
      <c r="I95" s="5" t="s">
        <v>7</v>
      </c>
      <c r="J95" s="6" t="s">
        <v>6</v>
      </c>
      <c r="K95" s="4"/>
      <c r="L95" s="4"/>
      <c r="M95" s="14"/>
      <c r="N95" s="14"/>
      <c r="O95" s="117">
        <v>36500</v>
      </c>
      <c r="P95" s="14">
        <f t="shared" si="22"/>
        <v>39200</v>
      </c>
      <c r="Q95" s="14"/>
      <c r="R95" s="4" t="s">
        <v>218</v>
      </c>
      <c r="S95" s="151"/>
      <c r="T95" s="67" t="s">
        <v>144</v>
      </c>
      <c r="U95" s="67" t="s">
        <v>143</v>
      </c>
      <c r="V95" s="67" t="s">
        <v>143</v>
      </c>
    </row>
    <row r="96" spans="1:123" x14ac:dyDescent="0.2">
      <c r="A96" s="9" t="s">
        <v>131</v>
      </c>
      <c r="B96" s="16">
        <v>72</v>
      </c>
      <c r="C96" s="4" t="s">
        <v>219</v>
      </c>
      <c r="D96" s="4" t="s">
        <v>263</v>
      </c>
      <c r="E96" s="4">
        <v>4</v>
      </c>
      <c r="F96" s="4"/>
      <c r="G96" s="4" t="s">
        <v>226</v>
      </c>
      <c r="H96" s="4" t="s">
        <v>42</v>
      </c>
      <c r="I96" s="5" t="s">
        <v>7</v>
      </c>
      <c r="J96" s="6" t="s">
        <v>6</v>
      </c>
      <c r="K96" s="4"/>
      <c r="L96" s="4"/>
      <c r="M96" s="14"/>
      <c r="N96" s="14"/>
      <c r="O96" s="117">
        <v>26500</v>
      </c>
      <c r="P96" s="14">
        <f t="shared" si="22"/>
        <v>28400</v>
      </c>
      <c r="Q96" s="14"/>
      <c r="R96" s="4" t="s">
        <v>218</v>
      </c>
      <c r="S96" s="120"/>
      <c r="T96" s="67" t="s">
        <v>144</v>
      </c>
      <c r="U96" s="67" t="s">
        <v>143</v>
      </c>
      <c r="V96" s="67" t="s">
        <v>143</v>
      </c>
    </row>
    <row r="97" spans="1:123" x14ac:dyDescent="0.2">
      <c r="A97" s="9" t="s">
        <v>131</v>
      </c>
      <c r="B97" s="16">
        <v>72</v>
      </c>
      <c r="C97" s="4" t="s">
        <v>219</v>
      </c>
      <c r="D97" s="4" t="s">
        <v>267</v>
      </c>
      <c r="E97" s="4">
        <v>10</v>
      </c>
      <c r="F97" s="4"/>
      <c r="G97" s="4" t="s">
        <v>229</v>
      </c>
      <c r="H97" s="4" t="s">
        <v>42</v>
      </c>
      <c r="I97" s="5" t="s">
        <v>7</v>
      </c>
      <c r="J97" s="6" t="s">
        <v>6</v>
      </c>
      <c r="K97" s="4"/>
      <c r="L97" s="4"/>
      <c r="M97" s="14"/>
      <c r="N97" s="14"/>
      <c r="O97" s="117">
        <v>23500</v>
      </c>
      <c r="P97" s="14">
        <f t="shared" si="22"/>
        <v>25200</v>
      </c>
      <c r="Q97" s="14"/>
      <c r="R97" s="4" t="s">
        <v>218</v>
      </c>
      <c r="S97" s="151"/>
      <c r="T97" s="67" t="s">
        <v>144</v>
      </c>
      <c r="U97" s="67" t="s">
        <v>143</v>
      </c>
      <c r="V97" s="67" t="s">
        <v>143</v>
      </c>
    </row>
    <row r="98" spans="1:123" x14ac:dyDescent="0.2">
      <c r="A98" s="9" t="s">
        <v>131</v>
      </c>
      <c r="B98" s="16">
        <v>72</v>
      </c>
      <c r="C98" s="4" t="s">
        <v>219</v>
      </c>
      <c r="D98" s="4" t="s">
        <v>256</v>
      </c>
      <c r="E98" s="4"/>
      <c r="F98" s="4"/>
      <c r="G98" s="4" t="s">
        <v>240</v>
      </c>
      <c r="H98" s="4" t="s">
        <v>42</v>
      </c>
      <c r="I98" s="5" t="s">
        <v>7</v>
      </c>
      <c r="J98" s="6" t="s">
        <v>6</v>
      </c>
      <c r="K98" s="4"/>
      <c r="L98" s="4"/>
      <c r="M98" s="14"/>
      <c r="N98" s="14"/>
      <c r="O98" s="117">
        <v>26500</v>
      </c>
      <c r="P98" s="14">
        <f t="shared" si="22"/>
        <v>28400</v>
      </c>
      <c r="Q98" s="14"/>
      <c r="R98" s="4" t="s">
        <v>218</v>
      </c>
      <c r="S98" s="120"/>
      <c r="T98" s="67" t="s">
        <v>144</v>
      </c>
      <c r="U98" s="67" t="s">
        <v>143</v>
      </c>
      <c r="V98" s="67" t="s">
        <v>143</v>
      </c>
    </row>
    <row r="99" spans="1:123" x14ac:dyDescent="0.2">
      <c r="A99" s="9" t="s">
        <v>131</v>
      </c>
      <c r="B99" s="16">
        <v>72</v>
      </c>
      <c r="C99" s="4" t="s">
        <v>219</v>
      </c>
      <c r="D99" s="4" t="s">
        <v>269</v>
      </c>
      <c r="E99" s="4">
        <v>1</v>
      </c>
      <c r="F99" s="4" t="s">
        <v>62</v>
      </c>
      <c r="G99" s="4" t="s">
        <v>231</v>
      </c>
      <c r="H99" s="4" t="s">
        <v>42</v>
      </c>
      <c r="I99" s="5" t="s">
        <v>7</v>
      </c>
      <c r="J99" s="6" t="s">
        <v>6</v>
      </c>
      <c r="K99" s="4"/>
      <c r="L99" s="4"/>
      <c r="M99" s="14"/>
      <c r="N99" s="14"/>
      <c r="O99" s="117">
        <v>25500</v>
      </c>
      <c r="P99" s="14">
        <f t="shared" si="22"/>
        <v>27400</v>
      </c>
      <c r="Q99" s="14"/>
      <c r="R99" s="4" t="s">
        <v>218</v>
      </c>
      <c r="S99" s="151"/>
      <c r="T99" s="67" t="s">
        <v>144</v>
      </c>
      <c r="U99" s="67" t="s">
        <v>143</v>
      </c>
      <c r="V99" s="67" t="s">
        <v>143</v>
      </c>
    </row>
    <row r="100" spans="1:123" x14ac:dyDescent="0.2">
      <c r="A100" s="9" t="s">
        <v>131</v>
      </c>
      <c r="B100" s="16">
        <v>72</v>
      </c>
      <c r="C100" s="4" t="s">
        <v>219</v>
      </c>
      <c r="D100" s="4" t="s">
        <v>252</v>
      </c>
      <c r="E100" s="4" t="s">
        <v>251</v>
      </c>
      <c r="F100" s="4"/>
      <c r="G100" s="4" t="s">
        <v>243</v>
      </c>
      <c r="H100" s="4" t="s">
        <v>42</v>
      </c>
      <c r="I100" s="5" t="s">
        <v>7</v>
      </c>
      <c r="J100" s="6" t="s">
        <v>6</v>
      </c>
      <c r="K100" s="4"/>
      <c r="L100" s="4"/>
      <c r="M100" s="14"/>
      <c r="N100" s="14"/>
      <c r="O100" s="118">
        <v>15000</v>
      </c>
      <c r="P100" s="14">
        <f t="shared" si="22"/>
        <v>16100</v>
      </c>
      <c r="Q100" s="14"/>
      <c r="R100" s="4" t="s">
        <v>218</v>
      </c>
      <c r="S100" s="151"/>
      <c r="T100" s="67" t="s">
        <v>144</v>
      </c>
      <c r="U100" s="67" t="s">
        <v>143</v>
      </c>
      <c r="V100" s="67" t="s">
        <v>143</v>
      </c>
    </row>
    <row r="101" spans="1:123" x14ac:dyDescent="0.2">
      <c r="A101" s="9" t="s">
        <v>131</v>
      </c>
      <c r="B101" s="16">
        <v>72</v>
      </c>
      <c r="C101" s="4" t="s">
        <v>219</v>
      </c>
      <c r="D101" s="4" t="s">
        <v>266</v>
      </c>
      <c r="E101" s="4">
        <v>32</v>
      </c>
      <c r="F101" s="4"/>
      <c r="G101" s="4" t="s">
        <v>228</v>
      </c>
      <c r="H101" s="4" t="s">
        <v>42</v>
      </c>
      <c r="I101" s="5" t="s">
        <v>7</v>
      </c>
      <c r="J101" s="6" t="s">
        <v>6</v>
      </c>
      <c r="K101" s="4"/>
      <c r="L101" s="4"/>
      <c r="M101" s="14"/>
      <c r="N101" s="14"/>
      <c r="O101" s="118">
        <v>55500</v>
      </c>
      <c r="P101" s="14">
        <f t="shared" si="22"/>
        <v>59500</v>
      </c>
      <c r="Q101" s="14"/>
      <c r="R101" s="4" t="s">
        <v>218</v>
      </c>
      <c r="S101" s="151"/>
      <c r="T101" s="67" t="s">
        <v>144</v>
      </c>
      <c r="U101" s="67" t="s">
        <v>143</v>
      </c>
      <c r="V101" s="67" t="s">
        <v>143</v>
      </c>
    </row>
    <row r="102" spans="1:123" s="9" customFormat="1" x14ac:dyDescent="0.2">
      <c r="A102" s="9" t="s">
        <v>131</v>
      </c>
      <c r="B102" s="16">
        <v>72</v>
      </c>
      <c r="C102" s="4" t="s">
        <v>219</v>
      </c>
      <c r="D102" s="4" t="s">
        <v>262</v>
      </c>
      <c r="E102" s="4">
        <v>42</v>
      </c>
      <c r="F102" s="4"/>
      <c r="G102" s="4" t="s">
        <v>225</v>
      </c>
      <c r="H102" s="4" t="s">
        <v>42</v>
      </c>
      <c r="I102" s="5" t="s">
        <v>7</v>
      </c>
      <c r="J102" s="6" t="s">
        <v>6</v>
      </c>
      <c r="K102" s="4"/>
      <c r="L102" s="4"/>
      <c r="M102" s="14"/>
      <c r="N102" s="14"/>
      <c r="O102" s="118">
        <v>23500</v>
      </c>
      <c r="P102" s="14">
        <f t="shared" si="22"/>
        <v>25200</v>
      </c>
      <c r="Q102" s="14"/>
      <c r="R102" s="4" t="s">
        <v>218</v>
      </c>
      <c r="S102" s="120"/>
      <c r="T102" s="67" t="s">
        <v>144</v>
      </c>
      <c r="U102" s="67" t="s">
        <v>143</v>
      </c>
      <c r="V102" s="67" t="s">
        <v>143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</row>
    <row r="103" spans="1:123" x14ac:dyDescent="0.2">
      <c r="A103" s="9" t="s">
        <v>131</v>
      </c>
      <c r="B103" s="16">
        <v>72</v>
      </c>
      <c r="C103" s="4" t="s">
        <v>219</v>
      </c>
      <c r="D103" s="4" t="s">
        <v>265</v>
      </c>
      <c r="E103" s="4"/>
      <c r="F103" s="4"/>
      <c r="G103" s="4" t="s">
        <v>228</v>
      </c>
      <c r="H103" s="4" t="s">
        <v>42</v>
      </c>
      <c r="I103" s="5" t="s">
        <v>7</v>
      </c>
      <c r="J103" s="6" t="s">
        <v>6</v>
      </c>
      <c r="K103" s="4"/>
      <c r="L103" s="4"/>
      <c r="M103" s="14"/>
      <c r="N103" s="14"/>
      <c r="O103" s="118">
        <v>36500</v>
      </c>
      <c r="P103" s="14">
        <f t="shared" si="22"/>
        <v>39200</v>
      </c>
      <c r="Q103" s="14"/>
      <c r="R103" s="4" t="s">
        <v>218</v>
      </c>
      <c r="S103" s="151"/>
      <c r="T103" s="67" t="s">
        <v>144</v>
      </c>
      <c r="U103" s="67" t="s">
        <v>143</v>
      </c>
      <c r="V103" s="67" t="s">
        <v>143</v>
      </c>
    </row>
    <row r="104" spans="1:123" x14ac:dyDescent="0.2">
      <c r="A104" s="9" t="s">
        <v>131</v>
      </c>
      <c r="B104" s="16">
        <v>72</v>
      </c>
      <c r="C104" s="4" t="s">
        <v>219</v>
      </c>
      <c r="D104" s="4" t="s">
        <v>257</v>
      </c>
      <c r="E104" s="4"/>
      <c r="F104" s="4"/>
      <c r="G104" s="4" t="s">
        <v>239</v>
      </c>
      <c r="H104" s="4" t="s">
        <v>41</v>
      </c>
      <c r="I104" s="5" t="s">
        <v>7</v>
      </c>
      <c r="J104" s="6" t="s">
        <v>6</v>
      </c>
      <c r="K104" s="4"/>
      <c r="L104" s="4"/>
      <c r="M104" s="14"/>
      <c r="N104" s="14"/>
      <c r="O104" s="118">
        <v>50000</v>
      </c>
      <c r="P104" s="14">
        <f t="shared" si="22"/>
        <v>53600</v>
      </c>
      <c r="Q104" s="14"/>
      <c r="R104" s="4" t="s">
        <v>218</v>
      </c>
      <c r="S104" s="151"/>
      <c r="T104" s="67" t="s">
        <v>144</v>
      </c>
      <c r="U104" s="67" t="s">
        <v>143</v>
      </c>
      <c r="V104" s="67" t="s">
        <v>143</v>
      </c>
    </row>
    <row r="105" spans="1:123" x14ac:dyDescent="0.2">
      <c r="A105" s="9" t="s">
        <v>131</v>
      </c>
      <c r="B105" s="16">
        <v>72</v>
      </c>
      <c r="C105" s="4" t="s">
        <v>219</v>
      </c>
      <c r="D105" s="4" t="s">
        <v>220</v>
      </c>
      <c r="E105" s="4">
        <v>19</v>
      </c>
      <c r="F105" s="4"/>
      <c r="G105" s="4" t="s">
        <v>223</v>
      </c>
      <c r="H105" s="4" t="s">
        <v>41</v>
      </c>
      <c r="I105" s="5" t="s">
        <v>7</v>
      </c>
      <c r="J105" s="6" t="s">
        <v>6</v>
      </c>
      <c r="K105" s="4"/>
      <c r="L105" s="4"/>
      <c r="M105" s="14"/>
      <c r="N105" s="14"/>
      <c r="O105" s="118">
        <v>24500</v>
      </c>
      <c r="P105" s="14">
        <f t="shared" si="22"/>
        <v>26300</v>
      </c>
      <c r="Q105" s="14"/>
      <c r="R105" s="4" t="s">
        <v>218</v>
      </c>
      <c r="S105" s="120"/>
      <c r="T105" s="67" t="s">
        <v>144</v>
      </c>
      <c r="U105" s="67" t="s">
        <v>143</v>
      </c>
      <c r="V105" s="67" t="s">
        <v>143</v>
      </c>
    </row>
    <row r="106" spans="1:123" s="73" customFormat="1" x14ac:dyDescent="0.2">
      <c r="A106" s="9" t="s">
        <v>131</v>
      </c>
      <c r="B106" s="16">
        <v>72</v>
      </c>
      <c r="C106" s="4" t="s">
        <v>219</v>
      </c>
      <c r="D106" s="4" t="s">
        <v>258</v>
      </c>
      <c r="E106" s="4">
        <v>10</v>
      </c>
      <c r="F106" s="4"/>
      <c r="G106" s="4" t="s">
        <v>238</v>
      </c>
      <c r="H106" s="4" t="s">
        <v>41</v>
      </c>
      <c r="I106" s="5" t="s">
        <v>7</v>
      </c>
      <c r="J106" s="6" t="s">
        <v>6</v>
      </c>
      <c r="K106" s="4"/>
      <c r="L106" s="4"/>
      <c r="M106" s="14"/>
      <c r="N106" s="14"/>
      <c r="O106" s="118">
        <v>28500</v>
      </c>
      <c r="P106" s="14">
        <f t="shared" si="22"/>
        <v>30600</v>
      </c>
      <c r="Q106" s="14"/>
      <c r="R106" s="4" t="s">
        <v>218</v>
      </c>
      <c r="S106" s="151"/>
      <c r="T106" s="67" t="s">
        <v>144</v>
      </c>
      <c r="U106" s="67" t="s">
        <v>143</v>
      </c>
      <c r="V106" s="67" t="s">
        <v>143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</row>
    <row r="107" spans="1:123" s="73" customFormat="1" x14ac:dyDescent="0.2">
      <c r="A107" s="9" t="s">
        <v>131</v>
      </c>
      <c r="B107" s="99">
        <v>72</v>
      </c>
      <c r="C107" s="78" t="s">
        <v>219</v>
      </c>
      <c r="D107" s="4" t="s">
        <v>249</v>
      </c>
      <c r="E107" s="4">
        <v>7</v>
      </c>
      <c r="F107" s="4"/>
      <c r="G107" s="4" t="s">
        <v>244</v>
      </c>
      <c r="H107" s="4" t="s">
        <v>41</v>
      </c>
      <c r="I107" s="5" t="s">
        <v>7</v>
      </c>
      <c r="J107" s="6" t="s">
        <v>6</v>
      </c>
      <c r="K107" s="88"/>
      <c r="L107" s="88"/>
      <c r="M107" s="86"/>
      <c r="N107" s="86"/>
      <c r="O107" s="119">
        <v>24000</v>
      </c>
      <c r="P107" s="14">
        <f t="shared" si="22"/>
        <v>25700</v>
      </c>
      <c r="Q107" s="14"/>
      <c r="R107" s="4" t="s">
        <v>218</v>
      </c>
      <c r="S107" s="151"/>
      <c r="T107" s="67" t="s">
        <v>144</v>
      </c>
      <c r="U107" s="67" t="s">
        <v>143</v>
      </c>
      <c r="V107" s="67" t="s">
        <v>143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</row>
    <row r="108" spans="1:123" ht="12.75" thickBot="1" x14ac:dyDescent="0.25">
      <c r="B108" s="77"/>
      <c r="C108" s="78"/>
      <c r="D108" s="78"/>
      <c r="E108" s="78"/>
      <c r="F108" s="78"/>
      <c r="G108" s="78"/>
      <c r="H108" s="78"/>
      <c r="I108" s="79" t="s">
        <v>27</v>
      </c>
      <c r="J108" s="13"/>
      <c r="K108" s="80">
        <f>SUM(K5:K78)</f>
        <v>75216825</v>
      </c>
      <c r="L108" s="80">
        <f>SUM(L5:L78)</f>
        <v>78898956</v>
      </c>
      <c r="M108" s="80">
        <f>SUM(M5:M78)</f>
        <v>95467738</v>
      </c>
      <c r="N108" s="81">
        <f>SUM(N5:N78)</f>
        <v>100946300</v>
      </c>
      <c r="O108" s="81">
        <f>SUBTOTAL(9,O5:O107)</f>
        <v>135564478</v>
      </c>
      <c r="P108" s="116">
        <f>SUBTOTAL(9,P5:P107)</f>
        <v>134477400</v>
      </c>
      <c r="Q108" s="116">
        <f>SUBTOTAL(9,Q5:Q107)</f>
        <v>10890400</v>
      </c>
      <c r="R108" s="5"/>
      <c r="S108" s="4"/>
      <c r="T108" s="82"/>
      <c r="U108" s="67"/>
      <c r="V108" s="67"/>
    </row>
    <row r="109" spans="1:123" ht="12.75" thickTop="1" x14ac:dyDescent="0.2">
      <c r="J109" s="83"/>
      <c r="K109" s="84"/>
      <c r="L109" s="84"/>
      <c r="M109" s="85"/>
      <c r="N109" s="86"/>
      <c r="O109" s="86"/>
      <c r="P109" s="86"/>
      <c r="Q109" s="86"/>
      <c r="T109" s="7"/>
    </row>
    <row r="110" spans="1:123" x14ac:dyDescent="0.2">
      <c r="B110" s="88"/>
      <c r="C110" s="89"/>
      <c r="D110" s="89"/>
      <c r="E110" s="89"/>
      <c r="F110" s="89"/>
      <c r="G110" s="89"/>
      <c r="H110" s="89"/>
      <c r="I110" s="89"/>
      <c r="J110" s="90"/>
      <c r="K110" s="91"/>
      <c r="L110" s="91"/>
      <c r="T110" s="7"/>
    </row>
    <row r="111" spans="1:123" x14ac:dyDescent="0.2">
      <c r="B111" s="92"/>
      <c r="K111" s="94"/>
      <c r="L111" s="94"/>
      <c r="T111" s="7"/>
    </row>
    <row r="112" spans="1:123" x14ac:dyDescent="0.2">
      <c r="B112" s="92"/>
      <c r="K112" s="75"/>
      <c r="L112" s="75"/>
      <c r="T112" s="7"/>
    </row>
  </sheetData>
  <autoFilter ref="A1:X107" xr:uid="{00000000-0001-0000-0000-000000000000}"/>
  <sortState xmlns:xlrd2="http://schemas.microsoft.com/office/spreadsheetml/2017/richdata2" ref="A5:DS107">
    <sortCondition ref="H5:H107"/>
    <sortCondition ref="D5:D107"/>
    <sortCondition ref="E5:E107"/>
  </sortState>
  <phoneticPr fontId="0" type="noConversion"/>
  <pageMargins left="0.43307086614173229" right="0.43307086614173229" top="1.5354330708661419" bottom="0.94488188976377963" header="0.35433070866141736" footer="0.70866141732283472"/>
  <pageSetup paperSize="9" scale="71" fitToHeight="3" orientation="landscape" r:id="rId1"/>
  <headerFooter alignWithMargins="0">
    <oddFooter>&amp;L&amp;F &amp;A&amp;C&amp;P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B2D8531AF07E41A727F775E4CE28E8" ma:contentTypeVersion="0" ma:contentTypeDescription="Een nieuw document maken." ma:contentTypeScope="" ma:versionID="422c5e1a46ca337ca3202f1a494778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afbe4268323ace26afce6e19e154cc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DBCBBF-5F99-45DB-9CD0-459993573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65C25-7347-4530-81DB-D743228D9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0FAD03-2D0E-4B95-9830-D597C830B76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ISG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IAK</dc:creator>
  <cp:lastModifiedBy>Siebe van Aalderen</cp:lastModifiedBy>
  <cp:lastPrinted>2024-08-09T08:13:50Z</cp:lastPrinted>
  <dcterms:created xsi:type="dcterms:W3CDTF">2000-02-02T09:38:17Z</dcterms:created>
  <dcterms:modified xsi:type="dcterms:W3CDTF">2024-10-07T08:02:04Z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0x01010062B2D8531AF07E41A727F775E4CE28E8</vt:lpwstr>
  </property>
</Properties>
</file>