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Heerenveen\Brand\03) Concept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7" i="1" l="1"/>
  <c r="XFD87" i="1"/>
  <c r="G87" i="1"/>
  <c r="F87" i="1"/>
  <c r="E87" i="1"/>
  <c r="D87" i="1"/>
  <c r="C87" i="1"/>
  <c r="H79" i="1"/>
  <c r="G79" i="1"/>
  <c r="F79" i="1"/>
  <c r="E79" i="1"/>
  <c r="D79" i="1"/>
  <c r="C79" i="1"/>
  <c r="H73" i="1"/>
  <c r="G73" i="1"/>
  <c r="F73" i="1"/>
  <c r="E73" i="1"/>
  <c r="D73" i="1"/>
  <c r="C73" i="1"/>
  <c r="F86" i="1" l="1"/>
  <c r="H86" i="1" s="1"/>
  <c r="D85" i="1"/>
  <c r="F85" i="1" s="1"/>
  <c r="H85" i="1" s="1"/>
  <c r="F78" i="1"/>
  <c r="H78" i="1" s="1"/>
  <c r="D72" i="1"/>
  <c r="C72" i="1"/>
  <c r="F72" i="1" s="1"/>
  <c r="H72" i="1" s="1"/>
  <c r="G68" i="1"/>
  <c r="E68" i="1"/>
  <c r="D68" i="1"/>
  <c r="C68" i="1"/>
  <c r="F67" i="1"/>
  <c r="H67" i="1" s="1"/>
  <c r="H68" i="1" s="1"/>
  <c r="D67" i="1"/>
  <c r="E63" i="1"/>
  <c r="D62" i="1"/>
  <c r="F62" i="1" s="1"/>
  <c r="H62" i="1" s="1"/>
  <c r="G61" i="1"/>
  <c r="G63" i="1" s="1"/>
  <c r="F61" i="1"/>
  <c r="H61" i="1" s="1"/>
  <c r="D61" i="1"/>
  <c r="C61" i="1"/>
  <c r="C63" i="1" s="1"/>
  <c r="H60" i="1"/>
  <c r="F60" i="1"/>
  <c r="D59" i="1"/>
  <c r="D54" i="1"/>
  <c r="F54" i="1" s="1"/>
  <c r="H54" i="1" s="1"/>
  <c r="H55" i="1" s="1"/>
  <c r="G49" i="1"/>
  <c r="E49" i="1"/>
  <c r="C49" i="1"/>
  <c r="D48" i="1"/>
  <c r="F48" i="1" s="1"/>
  <c r="H48" i="1" s="1"/>
  <c r="D47" i="1"/>
  <c r="F47" i="1" s="1"/>
  <c r="G43" i="1"/>
  <c r="E43" i="1"/>
  <c r="C43" i="1"/>
  <c r="F42" i="1"/>
  <c r="H42" i="1" s="1"/>
  <c r="D42" i="1"/>
  <c r="D41" i="1"/>
  <c r="F41" i="1" s="1"/>
  <c r="H41" i="1" s="1"/>
  <c r="F40" i="1"/>
  <c r="F43" i="1" s="1"/>
  <c r="D40" i="1"/>
  <c r="H39" i="1"/>
  <c r="F39" i="1"/>
  <c r="D39" i="1"/>
  <c r="G35" i="1"/>
  <c r="E35" i="1"/>
  <c r="D35" i="1"/>
  <c r="C35" i="1"/>
  <c r="H34" i="1"/>
  <c r="H35" i="1" s="1"/>
  <c r="F34" i="1"/>
  <c r="F35" i="1" s="1"/>
  <c r="D34" i="1"/>
  <c r="H29" i="1"/>
  <c r="G29" i="1"/>
  <c r="F29" i="1"/>
  <c r="E29" i="1"/>
  <c r="D29" i="1"/>
  <c r="C29" i="1"/>
  <c r="H24" i="1"/>
  <c r="F24" i="1"/>
  <c r="E19" i="1"/>
  <c r="D19" i="1"/>
  <c r="C19" i="1"/>
  <c r="H18" i="1"/>
  <c r="F18" i="1"/>
  <c r="F17" i="1"/>
  <c r="H17" i="1" s="1"/>
  <c r="F16" i="1"/>
  <c r="H16" i="1" s="1"/>
  <c r="F15" i="1"/>
  <c r="H15" i="1" s="1"/>
  <c r="H14" i="1"/>
  <c r="F14" i="1"/>
  <c r="F13" i="1"/>
  <c r="H13" i="1" s="1"/>
  <c r="D63" i="1" l="1"/>
  <c r="D43" i="1"/>
  <c r="H47" i="1"/>
  <c r="H49" i="1" s="1"/>
  <c r="F49" i="1"/>
  <c r="D49" i="1"/>
  <c r="F59" i="1"/>
  <c r="F68" i="1"/>
  <c r="F19" i="1"/>
  <c r="H19" i="1" s="1"/>
  <c r="H40" i="1"/>
  <c r="H43" i="1" s="1"/>
  <c r="F63" i="1" l="1"/>
  <c r="H59" i="1"/>
  <c r="H63" i="1" s="1"/>
</calcChain>
</file>

<file path=xl/sharedStrings.xml><?xml version="1.0" encoding="utf-8"?>
<sst xmlns="http://schemas.openxmlformats.org/spreadsheetml/2006/main" count="157" uniqueCount="45">
  <si>
    <t>Schadedatum</t>
  </si>
  <si>
    <t>Omschrijving</t>
  </si>
  <si>
    <t xml:space="preserve">Schade </t>
  </si>
  <si>
    <t>Kosten</t>
  </si>
  <si>
    <t xml:space="preserve">Eigen risico </t>
  </si>
  <si>
    <t>Betaald</t>
  </si>
  <si>
    <t>Reserve</t>
  </si>
  <si>
    <t>Totaal</t>
  </si>
  <si>
    <t xml:space="preserve">geen </t>
  </si>
  <si>
    <t>Van Kleffenschool: looddiefstal</t>
  </si>
  <si>
    <t>De Rinkelbom: looddiestal</t>
  </si>
  <si>
    <t>OSG Sevenwolden: looddiefstal</t>
  </si>
  <si>
    <t>Brandweerkazerne: lood- en koperdiefstal</t>
  </si>
  <si>
    <t>Kempenaerschool: koperdiefstal</t>
  </si>
  <si>
    <t>OSG De Buitenbaan: looddiefstal</t>
  </si>
  <si>
    <t>Omweg 7: Inbraakschade</t>
  </si>
  <si>
    <t xml:space="preserve"> </t>
  </si>
  <si>
    <t>Inbraakschade werkplaats</t>
  </si>
  <si>
    <t>Hekwerk Posthuis Theater aangereden</t>
  </si>
  <si>
    <t>Cirkelmaaimachine in brand</t>
  </si>
  <si>
    <t>Inbraak en diefstal begraafplaats Nieuweschoot</t>
  </si>
  <si>
    <t>Inbraak De Compagnie en Sevenwolden</t>
  </si>
  <si>
    <t>Stormschade Sevenwolden en Molen</t>
  </si>
  <si>
    <t>Inbraak gymzaal de Commandarije</t>
  </si>
  <si>
    <t>Looddiefstal GBS De Spoorwijzer</t>
  </si>
  <si>
    <t xml:space="preserve">Inbraak Sevenwolden </t>
  </si>
  <si>
    <t>Stormschade Overtuin</t>
  </si>
  <si>
    <t>Waterschade Bornego College</t>
  </si>
  <si>
    <t>Looddiefstal SWS Nijewier Tjalleberd</t>
  </si>
  <si>
    <t>Waterschade BS Futura</t>
  </si>
  <si>
    <t>Looddiefstal J.B. Kanschool Jubbenga</t>
  </si>
  <si>
    <t>Waterschade v. Schouwenlaan 2</t>
  </si>
  <si>
    <t>Stormschade MFC De Akkers en Maasdijkschool</t>
  </si>
  <si>
    <t>Diefstal/buitenvandalisme letters begraafplaats</t>
  </si>
  <si>
    <t>Constructiefout De Stringen 1/3/5 Akkrum</t>
  </si>
  <si>
    <t>niet bekend</t>
  </si>
  <si>
    <t>Brand toiletruimte OSG Sevenwolde</t>
  </si>
  <si>
    <t>Vandalisme toiletgebouw De Heide</t>
  </si>
  <si>
    <t>Gemeente Heerenveen</t>
  </si>
  <si>
    <t>Brandverzekering</t>
  </si>
  <si>
    <t>Schade is zoals het nu lijkt geen dekking voor, wel expertiseklosten gemaakt</t>
  </si>
  <si>
    <t>Bijlage C.4.a</t>
  </si>
  <si>
    <t>Schadeoverzicht: 01-01-2010 tot 12-09-2024</t>
  </si>
  <si>
    <t>Opmerking</t>
  </si>
  <si>
    <t>Vanaf 01-02-2024 zijn de belangen voor voornamelijk het gemeentehuis (voorheen Interpolis) meeverzekerd op het hoofdcontract, waarop deze schadestatistiek betrekking heeft.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</si>
</sst>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0" applyNumberFormat="1"/>
    <xf numFmtId="0" fontId="2" fillId="0" borderId="1" xfId="0" applyFont="1" applyBorder="1"/>
    <xf numFmtId="44" fontId="2" fillId="0" borderId="1" xfId="0" applyNumberFormat="1" applyFont="1" applyBorder="1"/>
    <xf numFmtId="0" fontId="0" fillId="0" borderId="1" xfId="0" applyBorder="1"/>
    <xf numFmtId="44" fontId="0" fillId="0" borderId="1" xfId="0" applyNumberFormat="1" applyBorder="1"/>
    <xf numFmtId="44" fontId="0" fillId="0" borderId="1" xfId="1" applyNumberFormat="1" applyFont="1" applyBorder="1"/>
    <xf numFmtId="14" fontId="0" fillId="0" borderId="1" xfId="0" applyNumberFormat="1" applyFont="1" applyBorder="1"/>
    <xf numFmtId="0" fontId="0" fillId="0" borderId="1" xfId="0" applyFont="1" applyBorder="1"/>
    <xf numFmtId="44" fontId="0" fillId="0" borderId="1" xfId="0" applyNumberFormat="1" applyFont="1" applyBorder="1"/>
    <xf numFmtId="14" fontId="0" fillId="0" borderId="0" xfId="0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0" fillId="0" borderId="3" xfId="0" applyBorder="1"/>
    <xf numFmtId="44" fontId="0" fillId="0" borderId="3" xfId="0" applyNumberFormat="1" applyBorder="1"/>
    <xf numFmtId="0" fontId="2" fillId="0" borderId="4" xfId="0" applyFont="1" applyBorder="1"/>
    <xf numFmtId="44" fontId="2" fillId="0" borderId="5" xfId="1" applyNumberFormat="1" applyFont="1" applyBorder="1"/>
    <xf numFmtId="44" fontId="2" fillId="0" borderId="6" xfId="1" applyNumberFormat="1" applyFont="1" applyBorder="1"/>
    <xf numFmtId="44" fontId="0" fillId="0" borderId="3" xfId="1" applyNumberFormat="1" applyFont="1" applyBorder="1"/>
    <xf numFmtId="44" fontId="2" fillId="0" borderId="5" xfId="0" applyNumberFormat="1" applyFont="1" applyBorder="1"/>
    <xf numFmtId="44" fontId="2" fillId="0" borderId="6" xfId="0" applyNumberFormat="1" applyFont="1" applyBorder="1"/>
    <xf numFmtId="44" fontId="2" fillId="0" borderId="7" xfId="1" applyNumberFormat="1" applyFont="1" applyBorder="1"/>
    <xf numFmtId="0" fontId="2" fillId="0" borderId="2" xfId="0" applyFont="1" applyBorder="1"/>
    <xf numFmtId="0" fontId="0" fillId="0" borderId="3" xfId="0" applyFont="1" applyBorder="1"/>
    <xf numFmtId="44" fontId="0" fillId="0" borderId="3" xfId="0" applyNumberFormat="1" applyFont="1" applyBorder="1"/>
    <xf numFmtId="0" fontId="0" fillId="0" borderId="3" xfId="0" applyFill="1" applyBorder="1"/>
    <xf numFmtId="44" fontId="0" fillId="0" borderId="5" xfId="0" applyNumberFormat="1" applyBorder="1"/>
    <xf numFmtId="0" fontId="4" fillId="0" borderId="1" xfId="0" applyFont="1" applyBorder="1" applyAlignment="1">
      <alignment horizontal="left"/>
    </xf>
    <xf numFmtId="0" fontId="3" fillId="0" borderId="0" xfId="0" applyFont="1"/>
    <xf numFmtId="0" fontId="2" fillId="0" borderId="8" xfId="0" applyFont="1" applyBorder="1"/>
    <xf numFmtId="44" fontId="5" fillId="0" borderId="4" xfId="0" applyNumberFormat="1" applyFont="1" applyBorder="1"/>
    <xf numFmtId="44" fontId="5" fillId="0" borderId="5" xfId="0" applyNumberFormat="1" applyFont="1" applyBorder="1"/>
    <xf numFmtId="44" fontId="5" fillId="0" borderId="6" xfId="0" applyNumberFormat="1" applyFont="1" applyBorder="1"/>
    <xf numFmtId="14" fontId="0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1"/>
  <sheetViews>
    <sheetView tabSelected="1" topLeftCell="A76" zoomScaleNormal="100" workbookViewId="0">
      <selection activeCell="J87" sqref="J87"/>
    </sheetView>
  </sheetViews>
  <sheetFormatPr defaultRowHeight="15" x14ac:dyDescent="0.25"/>
  <cols>
    <col min="1" max="1" width="14.85546875" customWidth="1"/>
    <col min="2" max="2" width="50.5703125" customWidth="1"/>
    <col min="3" max="3" width="13.28515625" style="1" customWidth="1"/>
    <col min="4" max="4" width="18.28515625" style="1" customWidth="1"/>
    <col min="5" max="5" width="15.85546875" style="1" customWidth="1"/>
    <col min="6" max="6" width="13.42578125" style="1" customWidth="1"/>
    <col min="7" max="7" width="15" style="1" customWidth="1"/>
    <col min="8" max="8" width="16.7109375" style="1" customWidth="1"/>
  </cols>
  <sheetData>
    <row r="1" spans="1:8" x14ac:dyDescent="0.25">
      <c r="A1" s="11" t="s">
        <v>41</v>
      </c>
    </row>
    <row r="2" spans="1:8" x14ac:dyDescent="0.25">
      <c r="A2" s="11" t="s">
        <v>38</v>
      </c>
    </row>
    <row r="3" spans="1:8" x14ac:dyDescent="0.25">
      <c r="A3" s="11" t="s">
        <v>39</v>
      </c>
    </row>
    <row r="4" spans="1:8" x14ac:dyDescent="0.25">
      <c r="A4" s="11" t="s">
        <v>42</v>
      </c>
    </row>
    <row r="6" spans="1:8" x14ac:dyDescent="0.25">
      <c r="A6" s="12">
        <v>2010</v>
      </c>
    </row>
    <row r="7" spans="1:8" x14ac:dyDescent="0.25">
      <c r="A7" s="2" t="s">
        <v>0</v>
      </c>
      <c r="B7" s="2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</row>
    <row r="8" spans="1:8" ht="15.75" thickBot="1" x14ac:dyDescent="0.3">
      <c r="A8" s="4" t="s">
        <v>8</v>
      </c>
      <c r="B8" s="13"/>
      <c r="C8" s="14"/>
      <c r="D8" s="14"/>
      <c r="E8" s="14"/>
      <c r="F8" s="14"/>
      <c r="G8" s="14"/>
      <c r="H8" s="14"/>
    </row>
    <row r="9" spans="1:8" ht="15.75" thickBot="1" x14ac:dyDescent="0.3">
      <c r="B9" s="22" t="s">
        <v>7</v>
      </c>
      <c r="C9" s="21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</row>
    <row r="11" spans="1:8" x14ac:dyDescent="0.25">
      <c r="A11" s="12">
        <v>2011</v>
      </c>
    </row>
    <row r="12" spans="1:8" x14ac:dyDescent="0.25">
      <c r="A12" s="2" t="s">
        <v>0</v>
      </c>
      <c r="B12" s="2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</row>
    <row r="13" spans="1:8" x14ac:dyDescent="0.25">
      <c r="A13" s="34">
        <v>40634</v>
      </c>
      <c r="B13" s="4" t="s">
        <v>9</v>
      </c>
      <c r="C13" s="6">
        <v>6572.5</v>
      </c>
      <c r="D13" s="6">
        <v>564.41999999999996</v>
      </c>
      <c r="E13" s="6">
        <v>5000</v>
      </c>
      <c r="F13" s="6">
        <f>+C13-E13+D13</f>
        <v>2136.92</v>
      </c>
      <c r="G13" s="6">
        <v>0</v>
      </c>
      <c r="H13" s="6">
        <f>+F13+G13</f>
        <v>2136.92</v>
      </c>
    </row>
    <row r="14" spans="1:8" x14ac:dyDescent="0.25">
      <c r="A14" s="34">
        <v>40682</v>
      </c>
      <c r="B14" s="4" t="s">
        <v>10</v>
      </c>
      <c r="C14" s="6">
        <v>10442.25</v>
      </c>
      <c r="D14" s="6">
        <v>740.13</v>
      </c>
      <c r="E14" s="6">
        <v>5000</v>
      </c>
      <c r="F14" s="6">
        <f t="shared" ref="F14:F18" si="0">+C14-E14+D14</f>
        <v>6182.38</v>
      </c>
      <c r="G14" s="6">
        <v>0</v>
      </c>
      <c r="H14" s="6">
        <f t="shared" ref="H14:H19" si="1">+F14+G14</f>
        <v>6182.38</v>
      </c>
    </row>
    <row r="15" spans="1:8" x14ac:dyDescent="0.25">
      <c r="A15" s="34">
        <v>40724</v>
      </c>
      <c r="B15" s="4" t="s">
        <v>11</v>
      </c>
      <c r="C15" s="6">
        <v>17786.689999999999</v>
      </c>
      <c r="D15" s="6">
        <v>885.29</v>
      </c>
      <c r="E15" s="6">
        <v>5000</v>
      </c>
      <c r="F15" s="6">
        <f t="shared" si="0"/>
        <v>13671.98</v>
      </c>
      <c r="G15" s="6">
        <v>0</v>
      </c>
      <c r="H15" s="6">
        <f t="shared" si="1"/>
        <v>13671.98</v>
      </c>
    </row>
    <row r="16" spans="1:8" x14ac:dyDescent="0.25">
      <c r="A16" s="34">
        <v>40746</v>
      </c>
      <c r="B16" s="4" t="s">
        <v>12</v>
      </c>
      <c r="C16" s="6">
        <v>1575</v>
      </c>
      <c r="D16" s="6">
        <v>416.5</v>
      </c>
      <c r="E16" s="6">
        <v>1575</v>
      </c>
      <c r="F16" s="6">
        <f t="shared" si="0"/>
        <v>416.5</v>
      </c>
      <c r="G16" s="6">
        <v>0</v>
      </c>
      <c r="H16" s="6">
        <f t="shared" si="1"/>
        <v>416.5</v>
      </c>
    </row>
    <row r="17" spans="1:8" x14ac:dyDescent="0.25">
      <c r="A17" s="34">
        <v>40788</v>
      </c>
      <c r="B17" s="4" t="s">
        <v>13</v>
      </c>
      <c r="C17" s="6">
        <v>5000</v>
      </c>
      <c r="D17" s="6">
        <v>827.05</v>
      </c>
      <c r="E17" s="6">
        <v>5000</v>
      </c>
      <c r="F17" s="6">
        <f t="shared" si="0"/>
        <v>827.05</v>
      </c>
      <c r="G17" s="6">
        <v>0</v>
      </c>
      <c r="H17" s="6">
        <f t="shared" si="1"/>
        <v>827.05</v>
      </c>
    </row>
    <row r="18" spans="1:8" ht="15.75" thickBot="1" x14ac:dyDescent="0.3">
      <c r="A18" s="34">
        <v>40792</v>
      </c>
      <c r="B18" s="13" t="s">
        <v>14</v>
      </c>
      <c r="C18" s="18">
        <v>15361.12</v>
      </c>
      <c r="D18" s="18">
        <v>610.26</v>
      </c>
      <c r="E18" s="18">
        <v>5000</v>
      </c>
      <c r="F18" s="18">
        <f t="shared" si="0"/>
        <v>10971.380000000001</v>
      </c>
      <c r="G18" s="18">
        <v>0</v>
      </c>
      <c r="H18" s="18">
        <f t="shared" si="1"/>
        <v>10971.380000000001</v>
      </c>
    </row>
    <row r="19" spans="1:8" ht="15.75" thickBot="1" x14ac:dyDescent="0.3">
      <c r="B19" s="15" t="s">
        <v>7</v>
      </c>
      <c r="C19" s="16">
        <f>SUM(C13:C18)</f>
        <v>56737.560000000005</v>
      </c>
      <c r="D19" s="16">
        <f>SUM(D13:D18)</f>
        <v>4043.6500000000005</v>
      </c>
      <c r="E19" s="16">
        <f>SUM(E13:E18)</f>
        <v>26575</v>
      </c>
      <c r="F19" s="16">
        <f>SUM(F13:F18)</f>
        <v>34206.21</v>
      </c>
      <c r="G19" s="16">
        <v>0</v>
      </c>
      <c r="H19" s="17">
        <f t="shared" si="1"/>
        <v>34206.21</v>
      </c>
    </row>
    <row r="21" spans="1:8" x14ac:dyDescent="0.25">
      <c r="A21" s="12">
        <v>2012</v>
      </c>
    </row>
    <row r="22" spans="1:8" x14ac:dyDescent="0.25">
      <c r="A22" s="2" t="s">
        <v>0</v>
      </c>
      <c r="B22" s="2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</row>
    <row r="23" spans="1:8" ht="15.75" thickBot="1" x14ac:dyDescent="0.3">
      <c r="A23" s="34">
        <v>40989</v>
      </c>
      <c r="B23" s="13" t="s">
        <v>15</v>
      </c>
      <c r="C23" s="18">
        <v>0</v>
      </c>
      <c r="D23" s="18">
        <v>809.02</v>
      </c>
      <c r="E23" s="18">
        <v>5000</v>
      </c>
      <c r="F23" s="18">
        <v>809.02</v>
      </c>
      <c r="G23" s="18">
        <v>0</v>
      </c>
      <c r="H23" s="18">
        <v>809.02</v>
      </c>
    </row>
    <row r="24" spans="1:8" ht="15.75" thickBot="1" x14ac:dyDescent="0.3">
      <c r="B24" s="15" t="s">
        <v>7</v>
      </c>
      <c r="C24" s="16">
        <v>0</v>
      </c>
      <c r="D24" s="16">
        <v>0</v>
      </c>
      <c r="E24" s="16" t="s">
        <v>16</v>
      </c>
      <c r="F24" s="16">
        <f>SUM(F23)</f>
        <v>809.02</v>
      </c>
      <c r="G24" s="16">
        <v>0</v>
      </c>
      <c r="H24" s="17">
        <f>SUM(H23)</f>
        <v>809.02</v>
      </c>
    </row>
    <row r="26" spans="1:8" x14ac:dyDescent="0.25">
      <c r="A26" s="12">
        <v>2013</v>
      </c>
    </row>
    <row r="27" spans="1:8" x14ac:dyDescent="0.25">
      <c r="A27" s="2" t="s">
        <v>0</v>
      </c>
      <c r="B27" s="2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</row>
    <row r="28" spans="1:8" ht="15.75" thickBot="1" x14ac:dyDescent="0.3">
      <c r="A28" s="34">
        <v>41606</v>
      </c>
      <c r="B28" s="13" t="s">
        <v>17</v>
      </c>
      <c r="C28" s="18">
        <v>0</v>
      </c>
      <c r="D28" s="18">
        <v>574.75</v>
      </c>
      <c r="E28" s="18">
        <v>5000</v>
      </c>
      <c r="F28" s="18">
        <v>574.75</v>
      </c>
      <c r="G28" s="18" t="s">
        <v>16</v>
      </c>
      <c r="H28" s="18">
        <v>574.75</v>
      </c>
    </row>
    <row r="29" spans="1:8" ht="15.75" thickBot="1" x14ac:dyDescent="0.3">
      <c r="B29" s="15" t="s">
        <v>7</v>
      </c>
      <c r="C29" s="19">
        <f>SUM(C28)</f>
        <v>0</v>
      </c>
      <c r="D29" s="19">
        <f t="shared" ref="D29:H29" si="2">SUM(D28)</f>
        <v>574.75</v>
      </c>
      <c r="E29" s="19">
        <f t="shared" si="2"/>
        <v>5000</v>
      </c>
      <c r="F29" s="19">
        <f t="shared" si="2"/>
        <v>574.75</v>
      </c>
      <c r="G29" s="19">
        <f t="shared" si="2"/>
        <v>0</v>
      </c>
      <c r="H29" s="20">
        <f t="shared" si="2"/>
        <v>574.75</v>
      </c>
    </row>
    <row r="31" spans="1:8" x14ac:dyDescent="0.25">
      <c r="A31" s="12">
        <v>2014</v>
      </c>
    </row>
    <row r="32" spans="1:8" x14ac:dyDescent="0.25">
      <c r="A32" s="2" t="s">
        <v>0</v>
      </c>
      <c r="B32" s="2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</row>
    <row r="33" spans="1:8" x14ac:dyDescent="0.25">
      <c r="A33" s="34">
        <v>41700</v>
      </c>
      <c r="B33" s="4" t="s">
        <v>18</v>
      </c>
      <c r="C33" s="6">
        <v>3000</v>
      </c>
      <c r="D33" s="6">
        <v>0</v>
      </c>
      <c r="E33" s="6">
        <v>2500</v>
      </c>
      <c r="F33" s="6">
        <v>0</v>
      </c>
      <c r="G33" s="6">
        <v>0</v>
      </c>
      <c r="H33" s="6">
        <v>0</v>
      </c>
    </row>
    <row r="34" spans="1:8" ht="15.75" thickBot="1" x14ac:dyDescent="0.3">
      <c r="A34" s="34">
        <v>41766</v>
      </c>
      <c r="B34" s="4" t="s">
        <v>19</v>
      </c>
      <c r="C34" s="6">
        <v>14550</v>
      </c>
      <c r="D34" s="6">
        <f>411.88+120.5</f>
        <v>532.38</v>
      </c>
      <c r="E34" s="6">
        <v>2500</v>
      </c>
      <c r="F34" s="6">
        <f>C34+D34-E34</f>
        <v>12582.38</v>
      </c>
      <c r="G34" s="6">
        <v>0</v>
      </c>
      <c r="H34" s="6">
        <f>F34+G34</f>
        <v>12582.38</v>
      </c>
    </row>
    <row r="35" spans="1:8" ht="15.75" thickBot="1" x14ac:dyDescent="0.3">
      <c r="B35" s="15" t="s">
        <v>7</v>
      </c>
      <c r="C35" s="3">
        <f>SUM(C33:C34)</f>
        <v>17550</v>
      </c>
      <c r="D35" s="3">
        <f t="shared" ref="D35:H35" si="3">SUM(D33:D34)</f>
        <v>532.38</v>
      </c>
      <c r="E35" s="3">
        <f t="shared" si="3"/>
        <v>5000</v>
      </c>
      <c r="F35" s="3">
        <f t="shared" si="3"/>
        <v>12582.38</v>
      </c>
      <c r="G35" s="3">
        <f t="shared" si="3"/>
        <v>0</v>
      </c>
      <c r="H35" s="3">
        <f t="shared" si="3"/>
        <v>12582.38</v>
      </c>
    </row>
    <row r="37" spans="1:8" x14ac:dyDescent="0.25">
      <c r="A37" s="12">
        <v>2015</v>
      </c>
    </row>
    <row r="38" spans="1:8" x14ac:dyDescent="0.25">
      <c r="A38" s="2" t="s">
        <v>0</v>
      </c>
      <c r="B38" s="2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</row>
    <row r="39" spans="1:8" x14ac:dyDescent="0.25">
      <c r="A39" s="33">
        <v>42075</v>
      </c>
      <c r="B39" s="8" t="s">
        <v>20</v>
      </c>
      <c r="C39" s="6">
        <v>3417.74</v>
      </c>
      <c r="D39" s="6">
        <f>9.18+2.08</f>
        <v>11.26</v>
      </c>
      <c r="E39" s="6">
        <v>2500</v>
      </c>
      <c r="F39" s="6">
        <f t="shared" ref="F39" si="4">C39+D39-E39</f>
        <v>929</v>
      </c>
      <c r="G39" s="6">
        <v>0</v>
      </c>
      <c r="H39" s="6">
        <f>F39+G39</f>
        <v>929</v>
      </c>
    </row>
    <row r="40" spans="1:8" x14ac:dyDescent="0.25">
      <c r="A40" s="34">
        <v>42086</v>
      </c>
      <c r="B40" s="4" t="s">
        <v>21</v>
      </c>
      <c r="C40" s="6">
        <v>30575.1</v>
      </c>
      <c r="D40" s="6">
        <f>280.75+1128.2+0.95</f>
        <v>1409.9</v>
      </c>
      <c r="E40" s="6">
        <v>2500</v>
      </c>
      <c r="F40" s="6">
        <f>C40+D40-E40</f>
        <v>29485</v>
      </c>
      <c r="G40" s="6">
        <v>0</v>
      </c>
      <c r="H40" s="6">
        <f>F40+G40</f>
        <v>29485</v>
      </c>
    </row>
    <row r="41" spans="1:8" x14ac:dyDescent="0.25">
      <c r="A41" s="34">
        <v>42094</v>
      </c>
      <c r="B41" s="4" t="s">
        <v>22</v>
      </c>
      <c r="C41" s="6">
        <v>3153.22</v>
      </c>
      <c r="D41" s="6">
        <f>6.53+1.25</f>
        <v>7.78</v>
      </c>
      <c r="E41" s="6">
        <v>2500</v>
      </c>
      <c r="F41" s="6">
        <f>C41+D41-E41</f>
        <v>661</v>
      </c>
      <c r="G41" s="6">
        <v>0</v>
      </c>
      <c r="H41" s="6">
        <f>F41+G41</f>
        <v>661</v>
      </c>
    </row>
    <row r="42" spans="1:8" ht="15.75" thickBot="1" x14ac:dyDescent="0.3">
      <c r="A42" s="34">
        <v>42218</v>
      </c>
      <c r="B42" s="4" t="s">
        <v>23</v>
      </c>
      <c r="C42" s="6">
        <v>12317.22</v>
      </c>
      <c r="D42" s="6">
        <f>1620.67+98.17+1.94</f>
        <v>1720.7800000000002</v>
      </c>
      <c r="E42" s="6">
        <v>2500</v>
      </c>
      <c r="F42" s="6">
        <f>C42+D42-E42</f>
        <v>11538</v>
      </c>
      <c r="G42" s="6">
        <v>0</v>
      </c>
      <c r="H42" s="6">
        <f>F42+G42</f>
        <v>11538</v>
      </c>
    </row>
    <row r="43" spans="1:8" ht="15.75" thickBot="1" x14ac:dyDescent="0.3">
      <c r="A43" s="2" t="s">
        <v>16</v>
      </c>
      <c r="B43" s="15" t="s">
        <v>7</v>
      </c>
      <c r="C43" s="3">
        <f>SUM(C40:C42)</f>
        <v>46045.54</v>
      </c>
      <c r="D43" s="3">
        <f t="shared" ref="D43:H43" si="5">SUM(D40:D42)</f>
        <v>3138.46</v>
      </c>
      <c r="E43" s="3">
        <f t="shared" si="5"/>
        <v>7500</v>
      </c>
      <c r="F43" s="3">
        <f t="shared" si="5"/>
        <v>41684</v>
      </c>
      <c r="G43" s="3">
        <f t="shared" si="5"/>
        <v>0</v>
      </c>
      <c r="H43" s="3">
        <f t="shared" si="5"/>
        <v>41684</v>
      </c>
    </row>
    <row r="45" spans="1:8" x14ac:dyDescent="0.25">
      <c r="A45" s="12">
        <v>2016</v>
      </c>
    </row>
    <row r="46" spans="1:8" x14ac:dyDescent="0.25">
      <c r="A46" s="2" t="s">
        <v>0</v>
      </c>
      <c r="B46" s="2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</row>
    <row r="47" spans="1:8" x14ac:dyDescent="0.25">
      <c r="A47" s="7">
        <v>42390</v>
      </c>
      <c r="B47" s="8" t="s">
        <v>24</v>
      </c>
      <c r="C47" s="6">
        <v>2952.4</v>
      </c>
      <c r="D47" s="6">
        <f>4.52+1.08</f>
        <v>5.6</v>
      </c>
      <c r="E47" s="6">
        <v>2500</v>
      </c>
      <c r="F47" s="6">
        <f t="shared" ref="F47:F48" si="6">C47+D47-E47</f>
        <v>458</v>
      </c>
      <c r="G47" s="6">
        <v>0</v>
      </c>
      <c r="H47" s="6">
        <f>F47+G47</f>
        <v>458</v>
      </c>
    </row>
    <row r="48" spans="1:8" ht="15.75" thickBot="1" x14ac:dyDescent="0.3">
      <c r="A48" s="7">
        <v>42445</v>
      </c>
      <c r="B48" s="8" t="s">
        <v>25</v>
      </c>
      <c r="C48" s="6">
        <v>12125</v>
      </c>
      <c r="D48" s="6">
        <f>96.25+1.48+725.27</f>
        <v>823</v>
      </c>
      <c r="E48" s="6">
        <v>2500</v>
      </c>
      <c r="F48" s="6">
        <f t="shared" si="6"/>
        <v>10448</v>
      </c>
      <c r="G48" s="6">
        <v>0</v>
      </c>
      <c r="H48" s="6">
        <f>F48+G48</f>
        <v>10448</v>
      </c>
    </row>
    <row r="49" spans="1:8" ht="15.75" thickBot="1" x14ac:dyDescent="0.3">
      <c r="A49" s="2" t="s">
        <v>16</v>
      </c>
      <c r="B49" s="15" t="s">
        <v>7</v>
      </c>
      <c r="C49" s="3">
        <f t="shared" ref="C49:H49" si="7">SUM(C47:C48)</f>
        <v>15077.4</v>
      </c>
      <c r="D49" s="3">
        <f t="shared" si="7"/>
        <v>828.6</v>
      </c>
      <c r="E49" s="3">
        <f t="shared" si="7"/>
        <v>5000</v>
      </c>
      <c r="F49" s="3">
        <f t="shared" si="7"/>
        <v>10906</v>
      </c>
      <c r="G49" s="3">
        <f t="shared" si="7"/>
        <v>0</v>
      </c>
      <c r="H49" s="3">
        <f t="shared" si="7"/>
        <v>10906</v>
      </c>
    </row>
    <row r="52" spans="1:8" x14ac:dyDescent="0.25">
      <c r="A52" s="12">
        <v>2017</v>
      </c>
    </row>
    <row r="53" spans="1:8" x14ac:dyDescent="0.25">
      <c r="A53" s="2" t="s">
        <v>0</v>
      </c>
      <c r="B53" s="2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</row>
    <row r="54" spans="1:8" ht="15.75" thickBot="1" x14ac:dyDescent="0.3">
      <c r="A54" s="34">
        <v>43013</v>
      </c>
      <c r="B54" s="13" t="s">
        <v>26</v>
      </c>
      <c r="C54" s="14">
        <v>52395.18</v>
      </c>
      <c r="D54" s="14">
        <f>3279.1+198.95+177</f>
        <v>3655.0499999999997</v>
      </c>
      <c r="E54" s="14">
        <v>2500</v>
      </c>
      <c r="F54" s="18">
        <f t="shared" ref="F54" si="8">C54+D54-E54</f>
        <v>53550.23</v>
      </c>
      <c r="G54" s="14">
        <v>0</v>
      </c>
      <c r="H54" s="18">
        <f>F54+G54</f>
        <v>53550.23</v>
      </c>
    </row>
    <row r="55" spans="1:8" ht="15.75" thickBot="1" x14ac:dyDescent="0.3">
      <c r="A55" s="4"/>
      <c r="B55" s="15" t="s">
        <v>7</v>
      </c>
      <c r="C55" s="26"/>
      <c r="D55" s="26"/>
      <c r="E55" s="26"/>
      <c r="F55" s="26"/>
      <c r="G55" s="26"/>
      <c r="H55" s="20">
        <f>SUM(H54)</f>
        <v>53550.23</v>
      </c>
    </row>
    <row r="57" spans="1:8" x14ac:dyDescent="0.25">
      <c r="A57" s="12">
        <v>2018</v>
      </c>
    </row>
    <row r="58" spans="1:8" x14ac:dyDescent="0.25">
      <c r="A58" s="2" t="s">
        <v>0</v>
      </c>
      <c r="B58" s="2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  <c r="H58" s="3" t="s">
        <v>7</v>
      </c>
    </row>
    <row r="59" spans="1:8" x14ac:dyDescent="0.25">
      <c r="A59" s="33">
        <v>43184</v>
      </c>
      <c r="B59" s="8" t="s">
        <v>27</v>
      </c>
      <c r="C59" s="9">
        <v>3270.97</v>
      </c>
      <c r="D59" s="9">
        <f>7.71+673.5</f>
        <v>681.21</v>
      </c>
      <c r="E59" s="9">
        <v>2500</v>
      </c>
      <c r="F59" s="9">
        <f>C59+D59-E59</f>
        <v>1452.1799999999998</v>
      </c>
      <c r="G59" s="9"/>
      <c r="H59" s="9">
        <f>+F59+G59</f>
        <v>1452.1799999999998</v>
      </c>
    </row>
    <row r="60" spans="1:8" x14ac:dyDescent="0.25">
      <c r="A60" s="33">
        <v>43248</v>
      </c>
      <c r="B60" s="8" t="s">
        <v>28</v>
      </c>
      <c r="C60" s="9">
        <v>3484.56</v>
      </c>
      <c r="D60" s="9">
        <v>9.85</v>
      </c>
      <c r="E60" s="9">
        <v>2500</v>
      </c>
      <c r="F60" s="9">
        <f>C60+D60-E60</f>
        <v>994.40999999999985</v>
      </c>
      <c r="G60" s="9">
        <v>0</v>
      </c>
      <c r="H60" s="9">
        <f>F60+G60</f>
        <v>994.40999999999985</v>
      </c>
    </row>
    <row r="61" spans="1:8" x14ac:dyDescent="0.25">
      <c r="A61" s="34">
        <v>43252</v>
      </c>
      <c r="B61" s="4" t="s">
        <v>29</v>
      </c>
      <c r="C61" s="5">
        <f>10767.35</f>
        <v>10767.35</v>
      </c>
      <c r="D61" s="5">
        <f>1362.94+82.67</f>
        <v>1445.6100000000001</v>
      </c>
      <c r="E61" s="5">
        <v>2500</v>
      </c>
      <c r="F61" s="6">
        <f>C61+D61-E61</f>
        <v>9712.9600000000009</v>
      </c>
      <c r="G61" s="5">
        <f>684.38+6.84</f>
        <v>691.22</v>
      </c>
      <c r="H61" s="5">
        <f>F61+G61</f>
        <v>10404.18</v>
      </c>
    </row>
    <row r="62" spans="1:8" ht="15.75" thickBot="1" x14ac:dyDescent="0.3">
      <c r="A62" s="34">
        <v>43344</v>
      </c>
      <c r="B62" s="25" t="s">
        <v>30</v>
      </c>
      <c r="C62" s="14">
        <v>6346.45</v>
      </c>
      <c r="D62" s="14">
        <f>38.46</f>
        <v>38.46</v>
      </c>
      <c r="E62" s="14">
        <v>2500</v>
      </c>
      <c r="F62" s="14">
        <f>C62+D62-E62</f>
        <v>3884.91</v>
      </c>
      <c r="G62" s="14">
        <v>0</v>
      </c>
      <c r="H62" s="14">
        <f>F62-G62</f>
        <v>3884.91</v>
      </c>
    </row>
    <row r="63" spans="1:8" ht="15.75" thickBot="1" x14ac:dyDescent="0.3">
      <c r="B63" s="15" t="s">
        <v>7</v>
      </c>
      <c r="C63" s="19">
        <f t="shared" ref="C63:H63" si="9">SUM(C59:C62)</f>
        <v>23869.33</v>
      </c>
      <c r="D63" s="19">
        <f t="shared" si="9"/>
        <v>2175.13</v>
      </c>
      <c r="E63" s="19">
        <f t="shared" si="9"/>
        <v>10000</v>
      </c>
      <c r="F63" s="19">
        <f t="shared" si="9"/>
        <v>16044.460000000001</v>
      </c>
      <c r="G63" s="19">
        <f t="shared" si="9"/>
        <v>691.22</v>
      </c>
      <c r="H63" s="20">
        <f t="shared" si="9"/>
        <v>16735.68</v>
      </c>
    </row>
    <row r="65" spans="1:8" x14ac:dyDescent="0.25">
      <c r="A65" s="12">
        <v>2019</v>
      </c>
    </row>
    <row r="66" spans="1:8" x14ac:dyDescent="0.25">
      <c r="A66" s="2" t="s">
        <v>0</v>
      </c>
      <c r="B66" s="2" t="s">
        <v>1</v>
      </c>
      <c r="C66" s="3" t="s">
        <v>2</v>
      </c>
      <c r="D66" s="3" t="s">
        <v>3</v>
      </c>
      <c r="E66" s="3" t="s">
        <v>4</v>
      </c>
      <c r="F66" s="3" t="s">
        <v>5</v>
      </c>
      <c r="G66" s="3" t="s">
        <v>6</v>
      </c>
      <c r="H66" s="3" t="s">
        <v>7</v>
      </c>
    </row>
    <row r="67" spans="1:8" ht="15.75" thickBot="1" x14ac:dyDescent="0.3">
      <c r="A67" s="33">
        <v>43475</v>
      </c>
      <c r="B67" s="23" t="s">
        <v>31</v>
      </c>
      <c r="C67" s="24">
        <v>6475.06</v>
      </c>
      <c r="D67" s="24">
        <f>998.25+39.75</f>
        <v>1038</v>
      </c>
      <c r="E67" s="24">
        <v>2500</v>
      </c>
      <c r="F67" s="24">
        <f>+C67+D67-E67</f>
        <v>5013.0600000000004</v>
      </c>
      <c r="G67" s="24">
        <v>0</v>
      </c>
      <c r="H67" s="24">
        <f>+F67+G67</f>
        <v>5013.0600000000004</v>
      </c>
    </row>
    <row r="68" spans="1:8" ht="15.75" thickBot="1" x14ac:dyDescent="0.3">
      <c r="A68" s="10"/>
      <c r="B68" s="15" t="s">
        <v>7</v>
      </c>
      <c r="C68" s="19">
        <f t="shared" ref="C68:G68" si="10">SUM(C67)</f>
        <v>6475.06</v>
      </c>
      <c r="D68" s="19">
        <f t="shared" si="10"/>
        <v>1038</v>
      </c>
      <c r="E68" s="19">
        <f t="shared" si="10"/>
        <v>2500</v>
      </c>
      <c r="F68" s="19">
        <f t="shared" si="10"/>
        <v>5013.0600000000004</v>
      </c>
      <c r="G68" s="19">
        <f t="shared" si="10"/>
        <v>0</v>
      </c>
      <c r="H68" s="20">
        <f>SUM(H67)</f>
        <v>5013.0600000000004</v>
      </c>
    </row>
    <row r="70" spans="1:8" x14ac:dyDescent="0.25">
      <c r="A70" s="12">
        <v>2022</v>
      </c>
    </row>
    <row r="71" spans="1:8" x14ac:dyDescent="0.25">
      <c r="A71" s="2" t="s">
        <v>0</v>
      </c>
      <c r="B71" s="2" t="s">
        <v>1</v>
      </c>
      <c r="C71" s="3" t="s">
        <v>2</v>
      </c>
      <c r="D71" s="3" t="s">
        <v>3</v>
      </c>
      <c r="E71" s="3" t="s">
        <v>4</v>
      </c>
      <c r="F71" s="3" t="s">
        <v>5</v>
      </c>
      <c r="G71" s="3" t="s">
        <v>6</v>
      </c>
      <c r="H71" s="3" t="s">
        <v>7</v>
      </c>
    </row>
    <row r="72" spans="1:8" ht="15.75" thickBot="1" x14ac:dyDescent="0.3">
      <c r="A72" s="33">
        <v>44610</v>
      </c>
      <c r="B72" s="23" t="s">
        <v>32</v>
      </c>
      <c r="C72" s="24">
        <f>3408.57+488.86</f>
        <v>3897.4300000000003</v>
      </c>
      <c r="D72" s="24">
        <f>2348.56+9.09+4.89</f>
        <v>2362.54</v>
      </c>
      <c r="E72" s="24">
        <v>2500</v>
      </c>
      <c r="F72" s="24">
        <f>+C72+D72-E72</f>
        <v>3759.9700000000003</v>
      </c>
      <c r="G72" s="24">
        <v>0</v>
      </c>
      <c r="H72" s="24">
        <f>+F72+G72</f>
        <v>3759.9700000000003</v>
      </c>
    </row>
    <row r="73" spans="1:8" ht="15.75" thickBot="1" x14ac:dyDescent="0.3">
      <c r="B73" s="15" t="s">
        <v>7</v>
      </c>
      <c r="C73" s="19">
        <f t="shared" ref="C73:H73" si="11">SUM(C72)</f>
        <v>3897.4300000000003</v>
      </c>
      <c r="D73" s="19">
        <f t="shared" si="11"/>
        <v>2362.54</v>
      </c>
      <c r="E73" s="19">
        <f t="shared" si="11"/>
        <v>2500</v>
      </c>
      <c r="F73" s="19">
        <f t="shared" si="11"/>
        <v>3759.9700000000003</v>
      </c>
      <c r="G73" s="19">
        <f t="shared" si="11"/>
        <v>0</v>
      </c>
      <c r="H73" s="19">
        <f t="shared" si="11"/>
        <v>3759.9700000000003</v>
      </c>
    </row>
    <row r="76" spans="1:8" x14ac:dyDescent="0.25">
      <c r="A76" s="12">
        <v>2023</v>
      </c>
    </row>
    <row r="77" spans="1:8" x14ac:dyDescent="0.25">
      <c r="A77" s="2" t="s">
        <v>0</v>
      </c>
      <c r="B77" s="2" t="s">
        <v>1</v>
      </c>
      <c r="C77" s="3" t="s">
        <v>2</v>
      </c>
      <c r="D77" s="3" t="s">
        <v>3</v>
      </c>
      <c r="E77" s="3" t="s">
        <v>4</v>
      </c>
      <c r="F77" s="3" t="s">
        <v>5</v>
      </c>
      <c r="G77" s="3" t="s">
        <v>6</v>
      </c>
      <c r="H77" s="3" t="s">
        <v>7</v>
      </c>
    </row>
    <row r="78" spans="1:8" ht="15.75" thickBot="1" x14ac:dyDescent="0.3">
      <c r="A78" s="33">
        <v>44960</v>
      </c>
      <c r="B78" s="23" t="s">
        <v>33</v>
      </c>
      <c r="C78" s="24">
        <v>3569.5</v>
      </c>
      <c r="D78" s="24">
        <v>10.7</v>
      </c>
      <c r="E78" s="24">
        <v>2500</v>
      </c>
      <c r="F78" s="24">
        <f>+C78+D78-E78</f>
        <v>1080.1999999999998</v>
      </c>
      <c r="G78" s="24">
        <v>0</v>
      </c>
      <c r="H78" s="24">
        <f>+F78+G78</f>
        <v>1080.1999999999998</v>
      </c>
    </row>
    <row r="79" spans="1:8" ht="15.75" thickBot="1" x14ac:dyDescent="0.3">
      <c r="B79" s="15" t="s">
        <v>7</v>
      </c>
      <c r="C79" s="19">
        <f t="shared" ref="C79:H79" si="12">SUM(C78)</f>
        <v>3569.5</v>
      </c>
      <c r="D79" s="19">
        <f t="shared" si="12"/>
        <v>10.7</v>
      </c>
      <c r="E79" s="19">
        <f t="shared" si="12"/>
        <v>2500</v>
      </c>
      <c r="F79" s="19">
        <f t="shared" si="12"/>
        <v>1080.1999999999998</v>
      </c>
      <c r="G79" s="19">
        <f t="shared" si="12"/>
        <v>0</v>
      </c>
      <c r="H79" s="19">
        <f t="shared" si="12"/>
        <v>1080.1999999999998</v>
      </c>
    </row>
    <row r="82" spans="1:9 16384:16384" x14ac:dyDescent="0.25">
      <c r="A82" s="27">
        <v>2024</v>
      </c>
    </row>
    <row r="83" spans="1:9 16384:16384" x14ac:dyDescent="0.25">
      <c r="A83" s="2" t="s">
        <v>0</v>
      </c>
      <c r="B83" s="2" t="s">
        <v>1</v>
      </c>
      <c r="C83" s="3" t="s">
        <v>2</v>
      </c>
      <c r="D83" s="3" t="s">
        <v>3</v>
      </c>
      <c r="E83" s="3" t="s">
        <v>4</v>
      </c>
      <c r="F83" s="3" t="s">
        <v>5</v>
      </c>
      <c r="G83" s="3" t="s">
        <v>6</v>
      </c>
      <c r="H83" s="3" t="s">
        <v>7</v>
      </c>
    </row>
    <row r="84" spans="1:9 16384:16384" x14ac:dyDescent="0.25">
      <c r="A84" s="33">
        <v>45293</v>
      </c>
      <c r="B84" s="8" t="s">
        <v>34</v>
      </c>
      <c r="C84" s="9" t="s">
        <v>35</v>
      </c>
      <c r="D84" s="9">
        <v>5812.66</v>
      </c>
      <c r="E84" s="9">
        <v>0</v>
      </c>
      <c r="F84" s="9"/>
      <c r="G84" s="9">
        <v>10000</v>
      </c>
      <c r="H84" s="9">
        <v>10000</v>
      </c>
      <c r="I84" s="28" t="s">
        <v>40</v>
      </c>
    </row>
    <row r="85" spans="1:9 16384:16384" x14ac:dyDescent="0.25">
      <c r="A85" s="33">
        <v>45355</v>
      </c>
      <c r="B85" s="8" t="s">
        <v>36</v>
      </c>
      <c r="C85" s="9">
        <v>55290.9</v>
      </c>
      <c r="D85" s="9">
        <f>3369.11+527.91+1339.3</f>
        <v>5236.32</v>
      </c>
      <c r="E85" s="9">
        <v>2500</v>
      </c>
      <c r="F85" s="9">
        <f>C85+D85-E85</f>
        <v>58027.22</v>
      </c>
      <c r="G85" s="9">
        <v>0</v>
      </c>
      <c r="H85" s="9">
        <f>F85+G85</f>
        <v>58027.22</v>
      </c>
    </row>
    <row r="86" spans="1:9 16384:16384" ht="15.75" thickBot="1" x14ac:dyDescent="0.3">
      <c r="A86" s="34">
        <v>45383</v>
      </c>
      <c r="B86" s="13" t="s">
        <v>37</v>
      </c>
      <c r="C86" s="14">
        <v>8755.1200000000008</v>
      </c>
      <c r="D86" s="14">
        <v>62.55</v>
      </c>
      <c r="E86" s="14">
        <v>2500</v>
      </c>
      <c r="F86" s="14">
        <f>C86+D86-E86</f>
        <v>6317.67</v>
      </c>
      <c r="G86" s="14">
        <v>0</v>
      </c>
      <c r="H86" s="14">
        <f>F86+G86</f>
        <v>6317.67</v>
      </c>
    </row>
    <row r="87" spans="1:9 16384:16384" ht="15.75" thickBot="1" x14ac:dyDescent="0.3">
      <c r="B87" s="29" t="s">
        <v>7</v>
      </c>
      <c r="C87" s="30">
        <f t="shared" ref="C87:H87" si="13">SUM(C84:C86)</f>
        <v>64046.020000000004</v>
      </c>
      <c r="D87" s="31">
        <f t="shared" si="13"/>
        <v>11111.529999999999</v>
      </c>
      <c r="E87" s="31">
        <f t="shared" si="13"/>
        <v>5000</v>
      </c>
      <c r="F87" s="31">
        <f t="shared" si="13"/>
        <v>64344.89</v>
      </c>
      <c r="G87" s="31">
        <f t="shared" si="13"/>
        <v>10000</v>
      </c>
      <c r="H87" s="32">
        <f t="shared" si="13"/>
        <v>74344.89</v>
      </c>
      <c r="XFD87" s="26">
        <f>SUM(XFD84:XFD86)</f>
        <v>0</v>
      </c>
    </row>
    <row r="90" spans="1:9 16384:16384" x14ac:dyDescent="0.25">
      <c r="A90" s="35" t="s">
        <v>43</v>
      </c>
    </row>
    <row r="91" spans="1:9 16384:16384" x14ac:dyDescent="0.25">
      <c r="A91" s="28" t="s">
        <v>44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2024-08-13T09:04:39Z</dcterms:created>
  <dcterms:modified xsi:type="dcterms:W3CDTF">2024-09-12T10:40:27Z</dcterms:modified>
</cp:coreProperties>
</file>