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H:\Desktop\EuA - Neerslag\NvI 2\"/>
    </mc:Choice>
  </mc:AlternateContent>
  <xr:revisionPtr revIDLastSave="0" documentId="13_ncr:1_{34D3F164-3D2F-414D-92B5-CBE6A4F57B73}" xr6:coauthVersionLast="47" xr6:coauthVersionMax="47" xr10:uidLastSave="{00000000-0000-0000-0000-000000000000}"/>
  <bookViews>
    <workbookView xWindow="28680" yWindow="-120" windowWidth="29040" windowHeight="15840" tabRatio="773" xr2:uid="{79E636BC-670E-4245-99C6-584F8AF18D2F}"/>
  </bookViews>
  <sheets>
    <sheet name="Instructions and Explanations" sheetId="13" r:id="rId1"/>
    <sheet name="Requirements and Desirables" sheetId="4" r:id="rId2"/>
    <sheet name="After prov award upon request" sheetId="33" r:id="rId3"/>
    <sheet name="Summary of Quality criteria" sheetId="17" state="hidden" r:id="rId4"/>
    <sheet name="Technical Area" sheetId="15" state="hidden" r:id="rId5"/>
  </sheets>
  <definedNames>
    <definedName name="_xlnm._FilterDatabase" localSheetId="1" hidden="1">'Requirements and Desirables'!$A$2:$I$144</definedName>
    <definedName name="_xlnm.Print_Area" localSheetId="1">'Requirements and Desirables'!$A$2:$I$131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4" i="4" l="1"/>
  <c r="I144" i="4"/>
  <c r="H118" i="4"/>
  <c r="I118" i="4"/>
  <c r="D11" i="17" s="1"/>
  <c r="H117" i="4"/>
  <c r="H81" i="4"/>
  <c r="I81" i="4" s="1"/>
  <c r="D8" i="17" s="1"/>
  <c r="H46" i="4"/>
  <c r="I46" i="4" s="1"/>
  <c r="C7" i="17" s="1"/>
  <c r="H124" i="4"/>
  <c r="I124" i="4"/>
  <c r="H122" i="4"/>
  <c r="I122" i="4" s="1"/>
  <c r="D6" i="17" s="1"/>
  <c r="H106" i="4"/>
  <c r="I106" i="4" s="1"/>
  <c r="D9" i="17" s="1"/>
  <c r="H86" i="4"/>
  <c r="I86" i="4"/>
  <c r="H52" i="4"/>
  <c r="I52" i="4" s="1"/>
  <c r="H36" i="4"/>
  <c r="I36" i="4"/>
  <c r="H25" i="4"/>
  <c r="I25" i="4"/>
  <c r="H100" i="4"/>
  <c r="I100" i="4"/>
  <c r="H96" i="4"/>
  <c r="I96" i="4" s="1"/>
  <c r="H28" i="4"/>
  <c r="H80" i="4"/>
  <c r="H131" i="4"/>
  <c r="I131" i="4"/>
  <c r="C10" i="17" s="1"/>
  <c r="H44" i="4"/>
  <c r="I44" i="4"/>
  <c r="H27" i="4"/>
  <c r="I27" i="4" s="1"/>
  <c r="H21" i="4"/>
  <c r="I21" i="4"/>
  <c r="H17" i="4"/>
  <c r="I17" i="4" s="1"/>
  <c r="H13" i="4"/>
  <c r="I13" i="4"/>
  <c r="D7" i="17" s="1"/>
  <c r="H12" i="4"/>
  <c r="I12" i="4" s="1"/>
  <c r="H101" i="4"/>
  <c r="H99" i="4"/>
  <c r="H98" i="4"/>
  <c r="H95" i="4"/>
  <c r="H94" i="4"/>
  <c r="H93" i="4"/>
  <c r="H72" i="4"/>
  <c r="H55" i="4"/>
  <c r="H142" i="4"/>
  <c r="H140" i="4"/>
  <c r="H139" i="4"/>
  <c r="H137" i="4"/>
  <c r="H133" i="4"/>
  <c r="H125" i="4"/>
  <c r="H102" i="4"/>
  <c r="H30" i="4"/>
  <c r="H22" i="4"/>
  <c r="H20" i="4"/>
  <c r="H18" i="4"/>
  <c r="H16" i="4"/>
  <c r="H60" i="4"/>
  <c r="H59" i="4"/>
  <c r="H19" i="4"/>
  <c r="H43" i="4"/>
  <c r="H67" i="4"/>
  <c r="H65" i="4"/>
  <c r="H61" i="4"/>
  <c r="H23" i="4"/>
  <c r="H7" i="4"/>
  <c r="H42" i="4"/>
  <c r="H4" i="4"/>
  <c r="H6" i="4"/>
  <c r="H8" i="4"/>
  <c r="H11" i="4"/>
  <c r="H135" i="4"/>
  <c r="H134" i="4"/>
  <c r="H116" i="4"/>
  <c r="H115" i="4"/>
  <c r="H109" i="4"/>
  <c r="H108" i="4"/>
  <c r="H97" i="4"/>
  <c r="H92" i="4"/>
  <c r="H91" i="4"/>
  <c r="H89" i="4"/>
  <c r="H87" i="4"/>
  <c r="H85" i="4"/>
  <c r="H84" i="4"/>
  <c r="H82" i="4"/>
  <c r="H77" i="4"/>
  <c r="H75" i="4"/>
  <c r="H74" i="4"/>
  <c r="H73" i="4"/>
  <c r="H71" i="4"/>
  <c r="H69" i="4"/>
  <c r="H68" i="4"/>
  <c r="H54" i="4"/>
  <c r="H53" i="4"/>
  <c r="H40" i="4"/>
  <c r="H33" i="4"/>
  <c r="H26" i="4"/>
  <c r="H63" i="4"/>
  <c r="H29" i="4"/>
  <c r="I29" i="4" s="1"/>
  <c r="H24" i="4"/>
  <c r="H15" i="4"/>
  <c r="H5" i="4"/>
  <c r="H79" i="4"/>
  <c r="H128" i="4"/>
  <c r="H32" i="4"/>
  <c r="H105" i="4"/>
  <c r="D13" i="17"/>
  <c r="H114" i="4"/>
  <c r="H112" i="4"/>
  <c r="H123" i="4"/>
  <c r="H130" i="4"/>
  <c r="H129" i="4"/>
  <c r="H127" i="4"/>
  <c r="H107" i="4"/>
  <c r="H104" i="4"/>
  <c r="H90" i="4"/>
  <c r="H76" i="4"/>
  <c r="H66" i="4"/>
  <c r="H64" i="4"/>
  <c r="H58" i="4"/>
  <c r="H51" i="4"/>
  <c r="H50" i="4"/>
  <c r="H45" i="4"/>
  <c r="H47" i="4"/>
  <c r="H138" i="4"/>
  <c r="H38" i="4"/>
  <c r="H37" i="4"/>
  <c r="H35" i="4"/>
  <c r="H34" i="4"/>
  <c r="H39" i="4"/>
  <c r="H48" i="4"/>
  <c r="H121" i="4"/>
  <c r="H120" i="4"/>
  <c r="B15" i="17"/>
  <c r="D12" i="17"/>
  <c r="D5" i="17"/>
  <c r="D15" i="17"/>
  <c r="C5" i="17"/>
  <c r="C15" i="17" s="1"/>
  <c r="C9" i="17"/>
  <c r="C8" i="17"/>
  <c r="D10" i="17"/>
</calcChain>
</file>

<file path=xl/sharedStrings.xml><?xml version="1.0" encoding="utf-8"?>
<sst xmlns="http://schemas.openxmlformats.org/spreadsheetml/2006/main" count="917" uniqueCount="251">
  <si>
    <t>Instructions regarding the Program of Requirements</t>
  </si>
  <si>
    <t>Introduction</t>
  </si>
  <si>
    <t>This Program of Requirements forms an integral part of the total Tender documents of the Tender ‘Precipitation gauges and 3th line maintenance’. 
For more information on the award criteria, see the Descriptive Document and Annex 8 Sub Award-Criteria. In general, the assessment is done using the guidelines described in the Descriptive Document. Additional focus points are mentioned in the Evaluation Criteria next to each Desirable and Annex 8, indicating the specific aspects that are of interest to the KNMI assessment team. Read these carefully, because for the D O type of Desirables these evaluation criteria can contain guidelines on what is considered necessary to achieve a score.
Tenderer may achieve all requirements in this tender by combining multiple sensors into their bid. For example, a catchment style precipitation gauge may be combined with a non catchment style auxiliary device to comply with all requirements. In that case, please read "the offered solution" in the requirements text as referring to both sensors and consider all requirements to apply in a logical way.</t>
  </si>
  <si>
    <r>
      <t xml:space="preserve">Fill-in instructions </t>
    </r>
    <r>
      <rPr>
        <b/>
        <sz val="13"/>
        <color rgb="FFFF0000"/>
        <rFont val="Calibri"/>
        <family val="2"/>
        <scheme val="minor"/>
      </rPr>
      <t>IMPORTANT INFORMATION</t>
    </r>
  </si>
  <si>
    <r>
      <t>This document also functions as the formal declaration of the Tenderer to comply with the Mandatory Requirements and to indicate in what extent the Tenderer complies with the Desirables. For this purpose, fill in the Mandatory Requirements and Desirables sheet of this Excel file for all yellow cells. These cells typically contain a drop-down menu that can be used to select the proper option</t>
    </r>
    <r>
      <rPr>
        <sz val="11"/>
        <rFont val="Calibri"/>
        <family val="2"/>
        <scheme val="minor"/>
      </rPr>
      <t>. Tenderer may not change any other cells within this Excel file even if technically possible. For the purpose of answering the open Desirables (DO) with a substantiation, Annex 8 is provided with a numbering of the Desirables that require substantiations. The evaluation criteria and guidelines for responding are also described in Annex 8. In all cases, the text in this Program of Requirements is leading for all Requirements.</t>
    </r>
    <r>
      <rPr>
        <sz val="11"/>
        <color rgb="FFFF0000"/>
        <rFont val="Calibri"/>
        <family val="2"/>
        <scheme val="minor"/>
      </rPr>
      <t xml:space="preserve">
</t>
    </r>
    <r>
      <rPr>
        <sz val="11"/>
        <color theme="1"/>
        <rFont val="Calibri"/>
        <family val="2"/>
        <scheme val="minor"/>
      </rPr>
      <t xml:space="preserve">Note: Supporting information/documents needed for mandatories specified as type M I shall be provided after rewarding the contract and before signing (see tab 'After prov award upon request). Information needed to substantiate desirables type D O shall be included in the tender. In all cases, it should be clearly indicated which elaboration belongs to which Desirable. If multiple files are required, these may be bundled in a single zip file per Desirable, again clearly marked in the file name. </t>
    </r>
  </si>
  <si>
    <t>Mandatory Requirement and Desirable Types</t>
  </si>
  <si>
    <t>Every Mandatory Requirement and Desirable in this Program of Requirements is of a specific type. These types are listed here and includes an explanation of what is expected for each type.</t>
  </si>
  <si>
    <t>Type</t>
  </si>
  <si>
    <t>Sub-type</t>
  </si>
  <si>
    <t>Abbreviation</t>
  </si>
  <si>
    <t>Desired answer</t>
  </si>
  <si>
    <t>Explanation</t>
  </si>
  <si>
    <t>Scoring</t>
  </si>
  <si>
    <t>Mandatory</t>
  </si>
  <si>
    <t>Closed</t>
  </si>
  <si>
    <t>M C</t>
  </si>
  <si>
    <t>Yes or No</t>
  </si>
  <si>
    <t>A singular Yes or No answer is requested, without any extra information.</t>
  </si>
  <si>
    <t>n/a</t>
  </si>
  <si>
    <t>Information</t>
  </si>
  <si>
    <t>M I</t>
  </si>
  <si>
    <t>Yes or No with extra information</t>
  </si>
  <si>
    <t>A singular Yes or No answer is requested that is supplemented with particular objective information (such as a number or list) after provisional award upon request.</t>
  </si>
  <si>
    <t>n/a, the supplementary information is not used in the scoring.</t>
  </si>
  <si>
    <t>Desirable</t>
  </si>
  <si>
    <t>D C</t>
  </si>
  <si>
    <t>Score 0 for No. Score 100 for Yes.</t>
  </si>
  <si>
    <t>Scale</t>
  </si>
  <si>
    <t>D S</t>
  </si>
  <si>
    <t>A specific piece of objective information is requested.</t>
  </si>
  <si>
    <t>Scoring according to the criteria given.</t>
  </si>
  <si>
    <t>Open</t>
  </si>
  <si>
    <t>D O</t>
  </si>
  <si>
    <t>Substantiation</t>
  </si>
  <si>
    <t>A substantiation for the Desirable is requested, in accordance with the guidelines given in Annex 8.</t>
  </si>
  <si>
    <t>Scoring by assessment team based on Assessment table (see Descriptive Document). Score of 0 to 100 is given.</t>
  </si>
  <si>
    <t xml:space="preserve"> </t>
  </si>
  <si>
    <t>New precipitation gauges - Requirements and Desirables</t>
  </si>
  <si>
    <t>#</t>
  </si>
  <si>
    <t>M/D</t>
  </si>
  <si>
    <t>Requirement</t>
  </si>
  <si>
    <t>Score Type</t>
  </si>
  <si>
    <t>Weight</t>
  </si>
  <si>
    <t>Evaluation Criteria</t>
  </si>
  <si>
    <t>Answer</t>
  </si>
  <si>
    <t>Outcome</t>
  </si>
  <si>
    <t>Points</t>
  </si>
  <si>
    <t>1    Functional Requirements</t>
  </si>
  <si>
    <t>&lt;M&gt;</t>
  </si>
  <si>
    <t xml:space="preserve">The offered Solution shall be commercially available off-the shelf (COTS) product(s).
The Precipitation gauge shall be a catchment style gauge.
It is acceptable for the Solution to include a non-catchment style sensor to measure duration.
Does the offered Solution meet this Requirement?
</t>
  </si>
  <si>
    <t>Yes=Compliant to Requirement
No=Failure to comply</t>
  </si>
  <si>
    <t>Select your answer:</t>
  </si>
  <si>
    <t xml:space="preserve">The Precipitation gauge shall be capable of measuring and reporting sums of precipitation over a specified time period. Does your Precipitation gauge meet this Requirement?
</t>
  </si>
  <si>
    <t xml:space="preserve">The Precipitation gauge shall be able to measure accumulation such that intensity and duration can be derived. An auxiliary device for duration is acceptable. Does your Solution meet this Requirement?
</t>
  </si>
  <si>
    <t xml:space="preserve">The offered Solution shall be capable of measuring both liquid and solid precipitation. Does your Solution meet this Requirement?
</t>
  </si>
  <si>
    <t xml:space="preserve">The offered Solution shall retain all settings in the event of power failure or reboot. Does your Solution meet this Requirement?
</t>
  </si>
  <si>
    <t>2    Technical Requirements</t>
  </si>
  <si>
    <t>2.1    General Requirements</t>
  </si>
  <si>
    <t xml:space="preserve">Standards and regulations mentioned in equipment manuals and documentation shall be NEN-EN-IEC. If not, the manufacturer shall provide proof of equivalence by means of test reports from recognized bodies with the submission of an offer. Do you meet this Requirement?
</t>
  </si>
  <si>
    <t>&lt;D&gt;</t>
  </si>
  <si>
    <t xml:space="preserve">KNMI should have access to the raw (unprocessed) data either via the data telegram or via an additional telegram. Possiblities for raw data include, but are not limited to, pulses, number of tips, weight, and/or voltage readings. Does your Solution meet this Requirement?
</t>
  </si>
  <si>
    <t>Yes = 100 points
No = 0 points</t>
  </si>
  <si>
    <t xml:space="preserve">Tenderer should provide the possibility to reprocess archived "raw" data offline by either Tenderer or KNMI in order to optimize the algorithms that derive the meteorological quantities. Do you meet this Requirement?
</t>
  </si>
  <si>
    <t>2.2    Precipitation Accumulation, Intensity and Duration Requirements</t>
  </si>
  <si>
    <t xml:space="preserve">Accumulation and duration shall be reported in standard SI units such as mm and sec. Does your Solution meet this Requirement?
</t>
  </si>
  <si>
    <t xml:space="preserve">The Precipitation gauge shall be able to provide 1-minute measurements of accumulation, either via direct measurement or derived from intensity measurements. Does your Precipitation gauge meet this Requirement?
</t>
  </si>
  <si>
    <r>
      <t xml:space="preserve">The Precipitation gauge should provide accumulation measurements, either via direct measurement or derived from intensity measurements at a time resolutions less than 1-minute. Higher points awarded for resolutions closer to 10-seconds. </t>
    </r>
    <r>
      <rPr>
        <b/>
        <sz val="11"/>
        <color theme="1"/>
        <rFont val="Calibri"/>
        <family val="2"/>
        <scheme val="minor"/>
      </rPr>
      <t>Enter an accumulation time resolution (ATR) value in cell G17.</t>
    </r>
    <r>
      <rPr>
        <sz val="11"/>
        <color theme="1"/>
        <rFont val="Calibri"/>
        <family val="2"/>
        <scheme val="minor"/>
      </rPr>
      <t xml:space="preserve">
</t>
    </r>
  </si>
  <si>
    <r>
      <t>≤10 seconds = 100 points
10</t>
    </r>
    <r>
      <rPr>
        <sz val="11"/>
        <rFont val="Calibri"/>
        <family val="2"/>
      </rPr>
      <t>&lt;</t>
    </r>
    <r>
      <rPr>
        <sz val="11"/>
        <rFont val="Calibri"/>
        <family val="2"/>
        <scheme val="minor"/>
      </rPr>
      <t>ATR≤60 score = (1 - (ATR - 10) / (60-10))*100
&gt;60 seconds = 0 points</t>
    </r>
  </si>
  <si>
    <t xml:space="preserve">The Precipitation gauge shall provide daily sums of precipitation, either via direct measurements or derived from intensity measurements, with a reported resolution of at least 0.1 mm for daily amounts. Does your Precipitation gauge meet this Requirement?
</t>
  </si>
  <si>
    <t xml:space="preserve">The Precipitation gauge shall provide daily sums of precipitation, either via direct measurements or derived from intensity measurements, with a required measurement uncertainty of 0.1 mm for accumulations ≤ 5 mm and 2% for accumulations &gt; 5mm. Does your Precipitation gauge meet this Requirement?
</t>
  </si>
  <si>
    <t xml:space="preserve">The offered Solution shall provide duration measurements, either via direct measurements (detection) or derived from intensity measurements, with a time resolution of at least 60-seconds. Does your Solution meet this Requirement?
</t>
  </si>
  <si>
    <r>
      <t>The offered Solution should provide duration output with a time resolution of less than 60 seconds. A linear score between 1 second and 60 seconds is applied with higher points closer to 1 second.</t>
    </r>
    <r>
      <rPr>
        <b/>
        <sz val="11"/>
        <color theme="1"/>
        <rFont val="Calibri"/>
        <family val="2"/>
        <scheme val="minor"/>
      </rPr>
      <t xml:space="preserve"> Enter a duration time resolution (DRT) in cell G21.</t>
    </r>
    <r>
      <rPr>
        <sz val="11"/>
        <color theme="1"/>
        <rFont val="Calibri"/>
        <family val="2"/>
        <scheme val="minor"/>
      </rPr>
      <t xml:space="preserve">
</t>
    </r>
  </si>
  <si>
    <r>
      <t xml:space="preserve">1 second = 100 points
1&gt;TR≤60 score = (1-(TR-1)/60)*100
</t>
    </r>
    <r>
      <rPr>
        <sz val="11"/>
        <rFont val="Calibri"/>
        <family val="2"/>
      </rPr>
      <t>&gt;</t>
    </r>
    <r>
      <rPr>
        <sz val="11"/>
        <rFont val="Calibri"/>
        <family val="2"/>
        <scheme val="minor"/>
      </rPr>
      <t>60 seconds = 0 points</t>
    </r>
  </si>
  <si>
    <t xml:space="preserve">The offered Solution shall provide duration data, either via direct measurements (detection) or derived from intensity data, based on 1-minute average intensity values greater than 0.02 mm/h. Does your solution meet this Requirement?
NOTE: Please provide either documentation that supports the gauge's ability to perform as described, or information/documentation on the auxiliary device.
</t>
  </si>
  <si>
    <t xml:space="preserve">The Precipitation gauge shall provide intensity measurements up to at least 600 mm/h (greater maximum permissible) for 1-minute average values or smaller time resolutions. Does your Precipitation gauge meet this Requirement?
</t>
  </si>
  <si>
    <t xml:space="preserve">The Precipitation gauge shall report intensity values with a resolution of 0.01 mm/h. Does your Precipitation gauge meet this Requirement?
</t>
  </si>
  <si>
    <t xml:space="preserve">The Precipitation gauge should report intensity values with a resolution of 0.001 mm/h. Does your Precipitation gauge meet this Requirement?
</t>
  </si>
  <si>
    <t xml:space="preserve">The Precipitation gauge shall provide real-time output of precipitation intensity for liquid precipitation with intensities greater than 0.2 mm/h with a time delay of 30 seconds or less, but not exceeding 1 minute, to account for filtering and/or processing the data. Does your precipitation gauge meet this Requirement?
</t>
  </si>
  <si>
    <r>
      <t xml:space="preserve">The Precipitation gauge should provide real-time output of precipitation intensity for solid precipitation and liquid precipitation with intensities &lt;= 0.2 mm/h with a time delay (TD) between 1 and 60 minutes. Precipitation gauges that output in shorter times (i.e., 1-min) receive higher points than those that output in longer times (i.e., 60-min.) A linear scale will be used to award points. </t>
    </r>
    <r>
      <rPr>
        <b/>
        <sz val="11"/>
        <color theme="1"/>
        <rFont val="Calibri"/>
        <family val="2"/>
        <scheme val="minor"/>
      </rPr>
      <t>Enter a time delay (TD) for output in cell G27.</t>
    </r>
    <r>
      <rPr>
        <sz val="11"/>
        <color theme="1"/>
        <rFont val="Calibri"/>
        <family val="2"/>
        <scheme val="minor"/>
      </rPr>
      <t xml:space="preserve">
</t>
    </r>
  </si>
  <si>
    <t>≤10 minutes = 100 points
10&gt;TD≤60 score = (1 - (TD - 10) / (60-10))*100
&gt;60 minutes = 0 points</t>
  </si>
  <si>
    <t xml:space="preserve">The Precipitation gauge shall have a required measurement uncertainty for liquid precipitation intensity under constant flow (laboratory conditions) of 5% for intensities &gt; 2 mm/h and 2% for intensities &gt; 10 mm/h. Does your Precipitation gauge meet this Requirement?
</t>
  </si>
  <si>
    <t xml:space="preserve">Tenderer should substantiate the Precipitation gauge's measurement uncertainty for liquid precipitation intensity under constant flow. This should be done by supplying test results from laboratory tests.
The substantiation should include a specification of the measurement uncertainty according to the "Guide to the Expression of Uncertainty in Measurement" (GUM, JCGM_100_2008). This substantiation should include the effects of e.g. long and short term stability, linearity, hysteresis, reproducibility and calibration on the measurement uncertainty. It should also substantiate that the precipitation intensity reported by any two sensors of the offered Precipitation gauge placed next to each other agree within the WMO measurement uncertainty over the entire measurement range.
</t>
  </si>
  <si>
    <t xml:space="preserve">Please provide a substantiation of maximum ten (10) A4 pages (including provided test reports). The substantiation will be assessed and a score is given between 0 to 100 maximum.
The assessment is based on expert judgement with special attention given to the following assessment criteria, for 2 identical gauges:
-the lower the measurement uncertainty, the better;
-detail with which the measurement uncertainty is stated in accordance with the GUM;
-performance of gauge in controlled lab conditions based on required measurement uncertainty limits stated in requirement 22.
The assessment is based on the measurement uncertainty values and expert judgement with special attention given to the clarity, the level of detail and completeness of the response.
</t>
  </si>
  <si>
    <t>Select applicable option:</t>
  </si>
  <si>
    <r>
      <t xml:space="preserve">The required measurement uncertainty for intensity in the field shall be </t>
    </r>
    <r>
      <rPr>
        <sz val="11"/>
        <rFont val="Calibri"/>
        <family val="2"/>
      </rPr>
      <t>±</t>
    </r>
    <r>
      <rPr>
        <sz val="11"/>
        <rFont val="Calibri"/>
        <family val="2"/>
        <scheme val="minor"/>
      </rPr>
      <t xml:space="preserve">5 mm/h for intensity values </t>
    </r>
    <r>
      <rPr>
        <sz val="11"/>
        <rFont val="Calibri"/>
        <family val="2"/>
      </rPr>
      <t>≤</t>
    </r>
    <r>
      <rPr>
        <sz val="11.55"/>
        <rFont val="Calibri"/>
        <family val="2"/>
      </rPr>
      <t xml:space="preserve"> 100 mm/h</t>
    </r>
    <r>
      <rPr>
        <sz val="11"/>
        <rFont val="Calibri"/>
        <family val="2"/>
        <scheme val="minor"/>
      </rPr>
      <t xml:space="preserve"> and 5% for intensities above 100 mm/h when compared to a commonly accepted reference. Does your Precipitation gauge meet this Requirement?
NOTE: Please provide information in the form of field test results and a calibration certificate which shows the measurement uncertainty of the gauge.
</t>
    </r>
  </si>
  <si>
    <t>2.3    Communication Requirements</t>
  </si>
  <si>
    <t xml:space="preserve">The offered Solution shall be equipped with at least one serial interface for all data communications between the Solution and data aquisition system. Does your Solution meet this Requirement?
</t>
  </si>
  <si>
    <t xml:space="preserve">The offered Solution shall use a serial interface with a recognised industry serial communication standard such as RS-422, RS-485. Modbus, and TCP/IP. Does your solution meet this Requirement? 
NOTE: USB is not an acceptable standard for this application.
</t>
  </si>
  <si>
    <t xml:space="preserve">A handshake shall not be required for communication with the offered Solution, neither in hardware nor in software. Does your Solution meet this Requirement?
</t>
  </si>
  <si>
    <t xml:space="preserve">The offered Solution shall adhere to the following commmunications transmission settings for serial communication:
• Baud rate between 1200 and 19200 bits per second;
• 7 or 8 bits per character;
• none, even or odd parity; iv) 1 or 2 stop bits.
Does your Solution meet this Requirement?
</t>
  </si>
  <si>
    <t xml:space="preserve">The offered Solution should support communications transmission bauds in excess of 9600 bits per second. Does your Solution meet this Requirement?
</t>
  </si>
  <si>
    <t xml:space="preserve">The offered Solution shall support polling mode. Does your Solution meet this Requirement?
</t>
  </si>
  <si>
    <t xml:space="preserve">When the offered Solution receives a command at any time, the response shall start within 200 milliseconds. The response to any valid or invalid command shall be completely transmitted within 1500 milliseconds using the maximum requested and available transmission rate. Does your Solution meet this Requirement?
</t>
  </si>
  <si>
    <t xml:space="preserve">The offered Solution shall accept commands to retrieve, change and store the parameter and configuration settings. Does your Solution meet this Requirement?
</t>
  </si>
  <si>
    <t xml:space="preserve">The settings (i.e., configurations, constants, limits and parameters) of the offered Solution shall be queried and changed using the serial communications interface. Does your Solution meet this Requirement?
NOTE: Applies only to appropriate editable settings and not identifier information such as serial number.
</t>
  </si>
  <si>
    <t>2.4    Sensor Output Requirements</t>
  </si>
  <si>
    <t xml:space="preserve">The offered solution shall output a single data telegram when requested, that contains all relevant concurrent observations as well as meta and status data. Does your solution meet this Requirement?
</t>
  </si>
  <si>
    <t xml:space="preserve">The offered Solution shall have a sample rate of 1 minute or less with an output averaging time (OAT) of at most 1 minute. Does your Solution meet this Requirement?
</t>
  </si>
  <si>
    <t xml:space="preserve">The offered Solution should have an output average time less than 1 minute. A linear score between 1 second and 1 minute is applied with higher points closer to 1 second. Enter the output average time (OAT) in cell G44.
</t>
  </si>
  <si>
    <r>
      <t>1 second = 100 points
0&gt;OAT</t>
    </r>
    <r>
      <rPr>
        <sz val="11"/>
        <rFont val="Calibri"/>
        <family val="2"/>
      </rPr>
      <t>&lt;</t>
    </r>
    <r>
      <rPr>
        <sz val="11"/>
        <rFont val="Calibri"/>
        <family val="2"/>
        <scheme val="minor"/>
      </rPr>
      <t xml:space="preserve">60 score = (1-(OAT-1)/60)*100
</t>
    </r>
    <r>
      <rPr>
        <sz val="11"/>
        <rFont val="Calibri"/>
        <family val="2"/>
      </rPr>
      <t>≥</t>
    </r>
    <r>
      <rPr>
        <sz val="11"/>
        <rFont val="Calibri"/>
        <family val="2"/>
        <scheme val="minor"/>
      </rPr>
      <t>60 seconds = 0 points</t>
    </r>
  </si>
  <si>
    <t xml:space="preserve">The offered Solution shall have a clearly defined data telegram structure, such that data can easily be parsed. Telegrams should have a clearly defined starting and ending position using, for example, STX (start of text) and ETX (end of text). Data tags and byte positions are acceptable approaches to delimit list positions in the telegram. The command responses and data telegrams shall be formed of standard readable 7/8-bit ASCII encoded characters. The control characters are included or indicated in some readable format where possible. Does your Solution meet this Requirement?
</t>
  </si>
  <si>
    <t xml:space="preserve">It should be possible within the software of the offered Solution to create a user-defined output telegrams. Does your Solution meet this Requirement?
</t>
  </si>
  <si>
    <t xml:space="preserve">Telegrams sent by offered Solution shall contain a data integrity check, for example a checksum. Does your Solution meet this requirement?
</t>
  </si>
  <si>
    <t xml:space="preserve">Unique ID(s)/serial number(s) of the offered Solution, as well as the firmware version shall be available in the telegrams or is accessible through specific commands. Does your Solution meet this Requirement?
</t>
  </si>
  <si>
    <t>2.5    Status Requirements</t>
  </si>
  <si>
    <t xml:space="preserve">The offered Solution shall report status information concurrently with the operational state.  This should be consistent with each other, e.g. error and no measurement at the same time. The problem should be clearly identified via either regular telegrams or through documented diagnostic commands. A list with the diagnostic information provided in the output of the telegrams shall be available. Does your Solution meet this Requirement?
</t>
  </si>
  <si>
    <t xml:space="preserve">The offered Solution shall be able to detect instrument component/module issues using internal checks. The results of ALL checks ( e.g. normal/warning/errors or equivalent indicator used by the manufacturer) shall be reported in data telegrams. Example issues are the incorrect resetting of components after maintenance, leakage from collection containers, excessive evaporation, heater malfunction, sensor failure etc. Does your Solution meet this Requirement?
</t>
  </si>
  <si>
    <t xml:space="preserve">Raw diognostic information that is used for monitoring the data should be available for predictive maintenance purposes. Does your Solution meet this Requirement?
</t>
  </si>
  <si>
    <t xml:space="preserve">A maintenance mode switch shall be available which can either be automatically set (via an accessible switch)  or set through a command. Activation means that sampling is stopped and components are safe to work on/clean. The maintenance state should be included in the data telegram while communications are active. Does your precipitation gauge meet this requirement?
</t>
  </si>
  <si>
    <t xml:space="preserve">Sampling, calculating, and reporting shall resume after coming out of maintenance mode, power re-cycle or error recovery, without additional intervention. The time between switching on  (power on) and the first output of a telegram containing valid observational data shall be ≤ 5 minutes. Does your precipitation gauge meet this Requirement?
</t>
  </si>
  <si>
    <t xml:space="preserve">For precipitation gauges with a collection container: when resuming a measurement cycle, the precipitation gauge shall be capable of accounting for changes in liquid volumes/depths/weights (etc) due to emptying or filling (e.g. anti-freeze*) during maintenance. Does your precipitation gauge meet this Requirement?
*If anti-freeze is used to prevent freezing of liquid in the collection container, a non-toxic alternative such as propylene glycol is required.
</t>
  </si>
  <si>
    <t>Yes=Compliant to Requirement
No=Failure to comply
N/A=Not applicable</t>
  </si>
  <si>
    <t>3    Hardware Requirements</t>
  </si>
  <si>
    <t>3.1    General Requirements</t>
  </si>
  <si>
    <t xml:space="preserve">The weight and dimensions of the offered Solution shall be such that it can be easily transported and installed by a single person according to Dutch health and safety law (ARBO guidelines). Does your Solution meet this Requirement?
NOTE: Installation will be done by KNMI.
</t>
  </si>
  <si>
    <r>
      <rPr>
        <sz val="11"/>
        <rFont val="Calibri"/>
        <family val="2"/>
        <scheme val="minor"/>
      </rPr>
      <t xml:space="preserve">The offered Solution shall be shipped in a </t>
    </r>
    <r>
      <rPr>
        <strike/>
        <sz val="11"/>
        <rFont val="Calibri"/>
        <family val="2"/>
        <scheme val="minor"/>
      </rPr>
      <t>s</t>
    </r>
    <r>
      <rPr>
        <sz val="11"/>
        <rFont val="Calibri"/>
        <family val="2"/>
        <scheme val="minor"/>
      </rPr>
      <t xml:space="preserve">tandard shipping box using environmental friendly materials that can also be used for transporting the Solution during servicing. Do you meet this Requirement?
</t>
    </r>
  </si>
  <si>
    <t xml:space="preserve">The serviceability of the offered Solution shall be based on the concept of Line Replaceable Units (LRU), which means that it is designed to be repaired quickly at KNMI by either (case 1) replacement of modular components, or (case 2) the offered Solution as a whole is considered the LRU. Does your Solution meet this Requirement?
NOTE: when case 1 is selected, please provide a list with available LRUs.
</t>
  </si>
  <si>
    <t>Yes, case 1 is applicable
Yes, case 2 is applicable
No=Failure to comply</t>
  </si>
  <si>
    <t xml:space="preserve">If LRUs are used, they should include a serial number for traceability.
If LRUs are not used then larger, independent components (such as measuring unit, load cell, etc.) should have their own serial number for traceability. Do you meet this Requirement?
NOTE: Not applicable for consumables, like screws, washers, "o-ring" etc.
</t>
  </si>
  <si>
    <t>3.2    Electrical Requirements</t>
  </si>
  <si>
    <t xml:space="preserve">The offered Solution shall have a valid and current European CE marking. Does your Solution meet this Requirement?
</t>
  </si>
  <si>
    <t xml:space="preserve">The tenderer shall guarantee electrically safe operation of the offered Solution including its components according to Dutch and EU regulations. Does your Solution meet this Requirement?
</t>
  </si>
  <si>
    <t xml:space="preserve">The offered Solution shall comply with electric safety standard EN-IEC 61010 or equivalent. Does your Solution meet this Requirement?
</t>
  </si>
  <si>
    <t xml:space="preserve">The offered Solution and related parts shall comply with all applicable EMC Requirements, specifically European standards EN-IEC 61326-1 with compliance to EN-IEC 61000-6-2 for EMC immunity in industrial environments and EN-IEC 61000-6-3 for EMC emission for household environments or equivalent. Does your Solution meet this Requirement?
</t>
  </si>
  <si>
    <t xml:space="preserve">The offered Solution and related parts shall comply with European standard EN-IEC 62305 or equivalent concerning lightning protection and failure of electrical installations. Does your Solution meet this Requirement?
</t>
  </si>
  <si>
    <t xml:space="preserve">The offered Solution shall be able to operate using a power supply voltage of 24 V with a maximum power consumption of 192 Watt or less, including heating. Does your Solution meet this Requirement?
</t>
  </si>
  <si>
    <t xml:space="preserve">The offered Solution shall be adequately protected against failures caused by lightning strikes. Does your Solution meet this Requirement?
</t>
  </si>
  <si>
    <t>3.3    Mechanical Requirements</t>
  </si>
  <si>
    <t xml:space="preserve">The collection orifice area of the precipitation gauge shall be at least 200 cm² ±0.5% over the entire operating temperature range. If the orifice area is greater than 400cm2, a new windscreen with a larger diameter shall be offered (see req. 65). Does your precipitation gauge meet this Requirement?
</t>
  </si>
  <si>
    <t xml:space="preserve">If a precipitation gauge with a collection container is offered, the collection container shall be able to hold at least 800 mm of precipitation. Does your precipitation gauge meet this Requirement?
</t>
  </si>
  <si>
    <t xml:space="preserve">Parts of the precipitation gauge that are in contact with precipitation should be made out of a materials that reduces the cohesive effect as much as possible to prevent evaporation before measuring. The material used should also prevent the build-up of contaminations like algae and dirt. Does your precipitation gauge meet this Requirement?
</t>
  </si>
  <si>
    <t xml:space="preserve">Parts of the offered Solution that are vulnerable to water and dust shall be protected against exposure. Therefore the vulnerable parts of the gauge shall have water and dust protection IP65 or better according to norm EN-IEC 60529. Does your Solution meet this Requirement?
</t>
  </si>
  <si>
    <t xml:space="preserve">Leakage or overflow shall not lead to damage to the precipitation gauge (e.g. due to corrosion). Does your precipitation gauge meet this Requirement?
</t>
  </si>
  <si>
    <t xml:space="preserve">The offered Solution and all of its individual components shall be resistant to shock and vibration in normal operating conditions in all locations, including transport. This includes not being damaged by any change in orientation (for example 90 degrees tilt) during transport. Does your Solution meet this Requirement?
</t>
  </si>
  <si>
    <t xml:space="preserve">The materials of the offered Solution and related parts shall be suitable for use in maritime and industrial environments. Does your Solution meet this Requirement?
</t>
  </si>
  <si>
    <t>3.4    Installation Requirements</t>
  </si>
  <si>
    <t xml:space="preserve">The offered precipitation gauge shall be 615 mm in height or less. Does your precipitation gauge meet this Requirement?
NOTE: KNMI's two set-ups will remain, however the depth of the english pit can not be increased because of ground water levels. Therefore, a height constraint of 615 mm is required.
</t>
  </si>
  <si>
    <t xml:space="preserve">The precipitation gauge needs to be installed with the rim at respective heights in both set-ups, see the attached documents in Requirement 65.  Are you able to provide suitable standpoles? 
Suitable standpoles can be quoted in the Pricing Sheet (Annex 9). See Annex 1B Verification phase and delivery document for the delivery time and number of standpoles per set-up.
NOTE: The rim height of the offered precipitation gauge shall be flush with the rim height of the windscreen and/or english pit (it should not extend above this height or be below this height).
</t>
  </si>
  <si>
    <t xml:space="preserve">The offered Solution shall be equiped with a leveling device, for instance a spirit level or a bubble level. Does your Solution meet this Requirement?
</t>
  </si>
  <si>
    <t>3.5    Sensor Connections Requirements</t>
  </si>
  <si>
    <t xml:space="preserve">The offered Solution shall be equipped with cables and connectors for use under exterior conditions according to European standards EN-IEC 60204 and/or EN-IEC 60364. These cables and connectors shall be available on the European market. Do you meet this Requirement?
</t>
  </si>
  <si>
    <t xml:space="preserve">The offered Solution shall be provided with both the power cable(s) and serial connection cable(s), and with connectors attached. The cables shall be UV-, oil- and temperature resistant. Do you meet this Requirement?
NOTE 1: Both power and serial connection is allowed to be combined in one cable. The length of the cables and type of the connectors will be specified by KNMI in consultation with the Tenderer before delivery. The cable length will not exceed 3 meters.
NOTE 2: when an auxiliary device that is not connected to the gauge is offered, it shall connect directly to the datalogger. In that case 5 cores are available for power and data.
</t>
  </si>
  <si>
    <t xml:space="preserve">KNMI's current precipitation gauge is connected with a single cable with a LEMO connector (type FGG.3K.307.CLAC10 straight plug with bend relief GMA.3B.090.DG). The offered precipitation gauge should be equipped with the same connection. Does your precipitation gauge meet this Requirement?
</t>
  </si>
  <si>
    <t xml:space="preserve">When grounding is needed, a grounding screw shall be present on the device(s) in the offered Solution. Does your Solution meet this Requirement?
</t>
  </si>
  <si>
    <t>3.6    Operating Environment Requirements</t>
  </si>
  <si>
    <t xml:space="preserve">The offered Solution shall be able to operate in all environmental conditions in The Netherlands. Specifically, it shall be able to operate in the relative humidity range of 0 to 100% and the ambient temperature range of –40 to +50 °C. Does your Solution meet this Requirement?
</t>
  </si>
  <si>
    <t xml:space="preserve">The offered Solution shall not be damaged by environmental conditions in The Netherlands. Damages caused by lightning or major wind events (12 beaufort or higher) are exempt. Does your Solution meet this Requirement?
</t>
  </si>
  <si>
    <t xml:space="preserve">Radiation and temperature gradients across the device(s) of the offered Solution shall not impact the performance or the data quality within the stated measurement uncertainty. Does your Solution meet this Requirement?
</t>
  </si>
  <si>
    <t xml:space="preserve">Wind induced undercatch errors should not exceed 10% for liquid precipitation. Does your precipitation gauge meet this Requirement?
</t>
  </si>
  <si>
    <t xml:space="preserve">For precipitation gauges with an electronic scale, wind and ground movement might cause the precipitation gauge to vibrate. However, this should not result in incorrect measurements or incorrect output within the stated measurement uncertainty. Does your precipitation gauge meet this Requirement?
</t>
  </si>
  <si>
    <t xml:space="preserve">Precipitation gauges with a tipping bucket mechanism are susceptible to splashing out due to high intensity precipitation rates. However, this should not result in incorrect measurements or incorrect output within the stated measurement uncertainty. Does your precipitation gauge meet this Requirement?
</t>
  </si>
  <si>
    <t xml:space="preserve">For precipitation gauges with a storage container, evaporation from the container should be kept at a minimum within the stated measurement uncertainty. Does your precipitation gauge meet this Requirement?
</t>
  </si>
  <si>
    <t xml:space="preserve">Please provide substantiations that make clear how the gauge is optimized for errors and how these optimizations perform. Examples of errors include, but are not restricted to, the following:
• wind-induced undercatch
• vibrations
• splashing out (high intensity)
• evaporation
The type of substantiation should make the above clear. Examples of the substantiations are:
-technical data on the gauge design or recommended set-up that minimizes wind induced undercatch;
-comparison study of data from 2 identical sensors in the same environment, where 1 is subjected to (simulated) wind vibrations and the other one is not, in order to assess the performance of the algorithm used;
-performance test with specific amount of water by exposing the gauge with a high intensity flow rate to compare the amount measured by the gauge;
-induced evaporation due to heating element, by exposing the gauge to a specific amount of frozen water and compare it with the measured amount by the gauge.
</t>
  </si>
  <si>
    <t xml:space="preserve">The substantiation will consist of a maximum of ten (10) A4 pages (including provided test reports). All the substantiations together will be assessed and a single score is given between 0 to 100 maximum.
The assessment is based on results being within the achieved measurement uncertainty and expert judgement with special attention given to the clarity, the level of detail and completeness of the response.
</t>
  </si>
  <si>
    <t xml:space="preserve">For precipitation gauges with a collection container, there needs to be a way to prevent the contents from freezing. Does your precipitation gauge meet this Requirement?
</t>
  </si>
  <si>
    <t xml:space="preserve">The offered Solution shall have a heating mechanism to prevent precipitation from freezing and accumulating on the device(s). Does your Solution meet this Requirement?
</t>
  </si>
  <si>
    <t xml:space="preserve">For precipitation gauges with a funnel, the funnel shall be heated to melt solid precipitation. Does your precipitation gauge meet this Requirement?
</t>
  </si>
  <si>
    <t xml:space="preserve">The target temperature and heating time of the heater(s) of the offered Solution should be optimized and configurable to balance between melting time, evaporation and power consumption. Please substantiate how the heating control is optimized for conditions in the Netherlands.
</t>
  </si>
  <si>
    <t xml:space="preserve">Please provide either a manual or a substantiation of maximum 1 A4 page that explain how the heating system and control work and if applicable how it can be optimized and configurable. The substantiation will be assessed and a score is given between 0 to 100 maximum.
The assessment is based on expert judgement with special attention given to the clarity, the level of detail and completeness of the response.
</t>
  </si>
  <si>
    <t xml:space="preserve">For precipitation gauges with a funnel, the precipitation gauge shall have a mechanism in place to prevent clogging of the funnel such as a solid, metallic, mesh trap. Does your precipitation gauge meet this Requirement?
</t>
  </si>
  <si>
    <t xml:space="preserve">Disturbing influences of foreign bodies (e.g. insects, spider webs, plant seeds, leaves, especially bird excrement) on the measurements shall be suppressed, detected, or filtered-out so that the performance of the offered Solution is not influenced. Does your Solution meet this Requirement?
NOTE: Please provide information on how the offered Solution handles erroneous measurements due to disturbing influences.
</t>
  </si>
  <si>
    <t>4    Software Requirements</t>
  </si>
  <si>
    <t xml:space="preserve">Tenderer shall inform KNMI of each new software/firmware release for the offered Solution during the entire contract period. This includes updates with additional features as well as bug fixes. Information shall be provided on the contents of the update, its consequences for the operation of the offered Solution, and whether or not the update is critical. Do you meet this Requirement?
</t>
  </si>
  <si>
    <t xml:space="preserve">Tenderer shall supply new software/firmware updates that can be installed by adequately trained KNMI staff during 2nd line maintenance and should have no effect on warranty. Do you meet this Requirement?
</t>
  </si>
  <si>
    <t xml:space="preserve">Updating firmware of the offered Solution can be achieved remotely using the serial communication interface and appropiate software application. Does your Solution meet this Requirement?
NOTE: If such updates are possible, the existing firmware shall remain and it shall be possible to revert back to it, until it has been confirmed that the remote firmware upgrade has been successful. 
</t>
  </si>
  <si>
    <t xml:space="preserve">Tenderer agrees that KNMI shall be free to choose not to install any updates or upgrades without loss of warranty or 3rd line maintenance. In the case that an update is not installed, KNMI accepts the shortcomings reported by the manufacturer which are solved in the new software/firmware version. Do you meet this Requirement?
</t>
  </si>
  <si>
    <t xml:space="preserve">Tenderer shall safeguard the offered Solution to avoid lockup situations in which components or the whole system becomes inoperative or unresponsive. For example: In the event of an incomplete firmware upload, the device(s) shall be able to restart automatically with the previous firmware version. Do you meet this Requirement?
</t>
  </si>
  <si>
    <t xml:space="preserve">All algorithms used in the processing of the data by the offered solution shall be disclosed. Do you meet this requirement?
</t>
  </si>
  <si>
    <t>5    Support and Maintenance Requirements</t>
  </si>
  <si>
    <t>5.1    Support Requirements</t>
  </si>
  <si>
    <t>5.2    Maintenance Requirements</t>
  </si>
  <si>
    <t xml:space="preserve">The design of the offered Solution and the setup shall be such that the cleaning and 1st line maintenance can be performed by one person. Does your Solution meet this Requirement?
</t>
  </si>
  <si>
    <t xml:space="preserve">An offered Solution (or parts) that has been sent to the Tenderer for repair shall be returned after repair or replaced within 2 months (including FAT and transport). Do you meet this Requirement?
</t>
  </si>
  <si>
    <t xml:space="preserve">It shall be possible to replace defective components and/or Line Replaceable Units (LRU) as part of 2nd line maintenance in a specialist workshop at KNMI by trained staff. Do you meet this Requirement?
</t>
  </si>
  <si>
    <t xml:space="preserve">The offered Solution shall be able to operate in the field at all sites for at least 1 year in between 1st line maintenance instances. Does your Solution meet this Requirement?
NOTE: This Requirement excludes preventative measures.
</t>
  </si>
  <si>
    <r>
      <t xml:space="preserve">Routine preventative measures to ensure accurate and continuous operation of the precipitation gauge are expected. However, KNMI prefers a precipitation gauge with the lowest possible frequency of preventive measures. How often does the offered precipitation gauge need preventative measures in the field (i.e. cleaning, emptying collection container etc.)? Enter any whole number in G118. A linear score is applied between 3 and 12 months, with higher points closer to 12 months. </t>
    </r>
    <r>
      <rPr>
        <b/>
        <sz val="11"/>
        <rFont val="Calibri"/>
        <family val="2"/>
        <scheme val="minor"/>
      </rPr>
      <t>Enter the Preventative Measures Frequency (PMF) in cell G118.</t>
    </r>
    <r>
      <rPr>
        <sz val="11"/>
        <rFont val="Calibri"/>
        <family val="2"/>
        <scheme val="minor"/>
      </rPr>
      <t xml:space="preserve">
NOTE: as part of our evaluation of the verification phase we will compare our own results with what is provided here.
</t>
    </r>
  </si>
  <si>
    <r>
      <rPr>
        <sz val="11"/>
        <rFont val="Calibri"/>
        <family val="2"/>
      </rPr>
      <t>&lt;3 months</t>
    </r>
    <r>
      <rPr>
        <sz val="11"/>
        <rFont val="Calibri"/>
        <family val="2"/>
        <scheme val="minor"/>
      </rPr>
      <t xml:space="preserve"> = 0 points
3&lt;PMF&lt;11 months, score = (PMF-2)/10)*100
</t>
    </r>
    <r>
      <rPr>
        <sz val="11"/>
        <rFont val="Aptos Narrow"/>
        <family val="2"/>
      </rPr>
      <t>≥</t>
    </r>
    <r>
      <rPr>
        <sz val="11"/>
        <rFont val="Calibri"/>
        <family val="2"/>
        <scheme val="minor"/>
      </rPr>
      <t>12 months = 100 points</t>
    </r>
  </si>
  <si>
    <t>5.3   Maintainability / Calibration</t>
  </si>
  <si>
    <t xml:space="preserve">The Tenderer shall include a calibration procedure that ensures the precipitation accumulation can be verified, adjusted and calibrated by KNMI staff in the KNMI calibration lab. This calibration procedure shall be clearly documented. If specific materials are needed to perform the calibration, they shall be provided. Do you meet this Requirement?
</t>
  </si>
  <si>
    <t xml:space="preserve">The calibration shall be traceable to a standard reference. Do you meet this Requirement?
</t>
  </si>
  <si>
    <t xml:space="preserve">A calibration device to perform a field calibration on the offered precipitation gauge should be offered. Do you meet this Requirement?
NOTE: in Annex 9 Pricing Sheet cell F34 an offer can be made which is excluded from the TCO.
</t>
  </si>
  <si>
    <t xml:space="preserve">The calibration interval of the precipitation gauge shall be at least 1 year. Does your precipitation gauge meet this Requirement?
</t>
  </si>
  <si>
    <t xml:space="preserve">The calibration interval of the precipitation gauge is prefered to be 2 years or longer. Does your precipitation gauge meet this Requirement?
</t>
  </si>
  <si>
    <t xml:space="preserve">After final award, each offered Solution shall be accompanied by a detailed and comprehensive protocol of the final acceptance operations carried out in the factory and the results of the calibration. All test reports and the calibration results of the offered Solution shall be transferred in digital form for archiving with each device delivery. Do you meet this Requirement?
NOTE: calibration reports are only applicable to precipitation gauges.
</t>
  </si>
  <si>
    <t>5.4   Reliability</t>
  </si>
  <si>
    <t xml:space="preserve">The offered Solution shall be designed and able to operate continuously 24 hours a day, 7 days a week. Does your Solution meet this Requirement?
</t>
  </si>
  <si>
    <t xml:space="preserve">The availability of measurements made by the offered Solution shall be 99.98% or better. Does your Solution meet this Requirement?
</t>
  </si>
  <si>
    <t xml:space="preserve">The life-time of the offered Solution shall be at least 7 years, given that the recommended maintenance protocols are followed. Does your Solution meet this Requirement?
</t>
  </si>
  <si>
    <t xml:space="preserve">The Mean Time Between Failure (MTBF) of the offered Solution shall be at least 43 830 hours (=60 months), based on all environmental conditions in the Netherlands and continuous 24/7 operation. Does your Solution meet this Requirement?
</t>
  </si>
  <si>
    <t xml:space="preserve">The Mean Time To Repair (MTTR) during 2nd line maintenance of the offered Solution should be 8 person-hours or less including diagnosis, calibration and verification. Enter any whole number in G130. A linear score is applied between 4 and 8 hours, with higher points closer to 4 hours. Enter the Mean Time To Repair (MTTR) in cell G130.
NOTE 1: calibration only applicable for precipitation gauges.
NOTE 2: as part of our evaluation of the verification phase we will compare our own results with what is provided here.
</t>
  </si>
  <si>
    <t>≤4 hours = 100 points
4&lt;MTTR≤8 hours, score = (1-(MTTR-4)/5)*100
&gt;8 hours = 0 points</t>
  </si>
  <si>
    <t>6  Training</t>
  </si>
  <si>
    <t xml:space="preserve">Training should be provided with the following topics: (1) components of the offered Solution and their functions, (2) installation in an existing set-up, (3) software, (4) hardware, (5) configuration and operation, (6) fault diagnosis and cause, (7) repair in the field (1st line maintenance), (8) repair in the specialist workshop of KNMI (2nd line maintenance), (9) explanation of the calibration procedure and (10) explanation of the adjustment procedure.
The training should include demonstrations and hands-on training components to perform maintenance, complete calibrations/adjustments, and exchanging of offered Solution due to 2nd or 3rd line maintenance. Do you meet this Requirement?
NOTE: the training provided shall make KNMI personnel competent to perform 1st and 2nd line maintenance without losing warranty of the offered Solution.
</t>
  </si>
  <si>
    <t xml:space="preserve">Training should take place in Dutch or English on the basis of the provided documentation. Do you meet this Requirement?
</t>
  </si>
  <si>
    <t xml:space="preserve">The venue for all the training courses required below is at KNMI's headquarters in De Bilt, NL. The training course shall include theoretical and practical parts and are aimed at approx. 10 people with engineer/technician/scientific backgrounds. An explanation of the details with respect to how the offered Solution functions and processes data shall be a part of the training. For scheduling purposes, more than one (1) opportunity for attending the training is expected. Do you meet this Requirement?
</t>
  </si>
  <si>
    <t>7    Documentation Requirements</t>
  </si>
  <si>
    <t xml:space="preserve">Tenderer shall include a comprehensive and complete set of manuals and technical documentation written in Dutch or English with instructions for operation, installation, maintenance and verification of the offered Solution. This set shall at least include information on:
• Technical data/specifications;
• Data output description;
• Status information output description (to enable interpretation of error and diagnostic messages);
• Data communication options;
• Installation instructions;
• Mechanical and electronic connections;
• Electronic wiring schematic diagrams;
• Electrical specifications of digital outputs, power supply, power consumption and temperature range of the instrument;
• Measurement examples.
• Documentation on the internal algorithms and thresholds used in the precipitation gauge processing for the calculation of output quantities;
• Description of internal data quality control algorithms;
• Verification protocol;
• Description of factory acceptance test;
• Maintenance guidelines (on site and indoors);
• Safety instructions;
• Guidelines for transport;
• Troubleshooting;
• Training documentation;
• Instructions for proper and environmentally friendly disposal.
Do you meet this Requirement?
</t>
  </si>
  <si>
    <t xml:space="preserve">The documentation shall include:
-a list of commands to interact with the offered Solution. All possible responses from the offered Solution to these commands shall be specified.
-whether a particular status indicates either normal operation (Solution functioning correctly and measurement assumed OK), a warning (fault detected but measurement assumed OK) or an error (the Solution has a fault and a measurement was either not possible or suspect). Do you meet this Requirement?
</t>
  </si>
  <si>
    <t xml:space="preserve">Tender shall supply new or updated documentation when new firmware releases or upgrades of the offered Solution are delivered to KNMI, or when incorrect or incomplete information in the current documentation set is found. Do you meet this Requirement?
</t>
  </si>
  <si>
    <t xml:space="preserve">All documentation files shall be formatted in Portable Document Format (PDF). Do you meet this Requirement?
</t>
  </si>
  <si>
    <t>8  Delivery</t>
  </si>
  <si>
    <t xml:space="preserve">The Tenderer shall meet the timeline given in Annex 1B Verification phase and delivery document for delivery of the offered Solution after signing the contract. This also applies for the Tenderer in de waiting room. Do you meet this Requirement?
</t>
  </si>
  <si>
    <t>9  Sustainability</t>
  </si>
  <si>
    <t xml:space="preserve">Buyer aims for a product with limited environmental impact. Describe in what way and to what extent you include sustainability in your offer in the production, materials used, logistics, energy consumption, maintenance and recyclability of the product so that you meet the requested and substantiate its
effectiveness.
Consider the following preconditions:
- All mandatory Requirements of the Program of Requirements must be met;
- Your Solution must not involve separate costs from those specified in the pricing sheet;
- Your proposal must be feasible and not entail an extension of the Contract.
</t>
  </si>
  <si>
    <t xml:space="preserve">Please provide a substantiation of maximum of 2 A4 pages. 
The assessment team will use your answer to assess whether and to what extent reservations have been made, your solution is effective, applicable and described in concrete terms, i.e.:
- In what way and to what extent the environmental impact is limited from the production (including materials used), logistics, energy consumption, maintenance and recyclability of the product.
The less environmentally harmful The Solutions described are and the more this is quantified and made demonstrable, the higher the rating
The substantiation will be assessed and a score is given between 0 – 100 maximum
</t>
  </si>
  <si>
    <t>After provisional award upon request</t>
  </si>
  <si>
    <t>Documentation that needs to be provided after provisional rewarding the contract and before signing</t>
  </si>
  <si>
    <t>req</t>
  </si>
  <si>
    <t>type</t>
  </si>
  <si>
    <t>what</t>
  </si>
  <si>
    <t>proof of equivalence, only when applicable</t>
  </si>
  <si>
    <t>Either documentation that supports the gauge's ability to perform as described, or information/documentation on the auxiliary device.</t>
  </si>
  <si>
    <t>Information in the form of field test results and a calibration certificate which shows the measurement uncertainty of the gauge.</t>
  </si>
  <si>
    <t>List of available LRUs</t>
  </si>
  <si>
    <t>Information on how the offered solution handles erroneous measurements due to disturbing influences</t>
  </si>
  <si>
    <t>Summary of Quality criteria points</t>
  </si>
  <si>
    <t>Chapter</t>
  </si>
  <si>
    <t># of desirables</t>
  </si>
  <si>
    <t>Sub-total points achieved</t>
  </si>
  <si>
    <t>Total points achieved</t>
  </si>
  <si>
    <t>UPDATE ENTIRELY</t>
  </si>
  <si>
    <t>(without KNMI-assessed desirables)</t>
  </si>
  <si>
    <t>(with KNMI-assessed desirables)</t>
  </si>
  <si>
    <t>1 - Functional</t>
  </si>
  <si>
    <t>2 - Maintainability</t>
  </si>
  <si>
    <t>3 - Technical</t>
  </si>
  <si>
    <t>4 - Hardware</t>
  </si>
  <si>
    <t>5 - Software</t>
  </si>
  <si>
    <t>6 - Reliability</t>
  </si>
  <si>
    <t>7 - Support and Maintenance</t>
  </si>
  <si>
    <t>8 - Training</t>
  </si>
  <si>
    <t>9 - Documentation</t>
  </si>
  <si>
    <t>Totals</t>
  </si>
  <si>
    <t>(maximum)</t>
  </si>
  <si>
    <t>(76,2)</t>
  </si>
  <si>
    <t>(750)</t>
  </si>
  <si>
    <r>
      <rPr>
        <i/>
        <sz val="11"/>
        <color theme="1"/>
        <rFont val="Calibri"/>
        <family val="2"/>
        <scheme val="minor"/>
      </rPr>
      <t>Please note:</t>
    </r>
    <r>
      <rPr>
        <sz val="11"/>
        <color theme="1"/>
        <rFont val="Calibri"/>
        <family val="2"/>
        <scheme val="minor"/>
      </rPr>
      <t xml:space="preserve"> this column will only be filled in after the assessment by KNMI is completed.</t>
    </r>
  </si>
  <si>
    <t xml:space="preserve">This sheet contains technical structures to assist with Excel Data Validation. Tenderers do not need to take any actions with respect to this sheet. </t>
  </si>
  <si>
    <t>For all Mandatory Closed &amp; Desirable Closed</t>
  </si>
  <si>
    <t>Yes</t>
  </si>
  <si>
    <t>No</t>
  </si>
  <si>
    <t>For M C's 46, 59, 77, 78, 79, 83, 85</t>
  </si>
  <si>
    <t>N/A</t>
  </si>
  <si>
    <t>Mandatory 49</t>
  </si>
  <si>
    <t>Yes, case 1 is applicable</t>
  </si>
  <si>
    <t>Yes, case 2 is applicable</t>
  </si>
  <si>
    <t>Substantiations Yes/No, D O's 23, 80, 84</t>
  </si>
  <si>
    <t>Yes, Substantiation is provided.</t>
  </si>
  <si>
    <t>No, Substantiation is not submitted.</t>
  </si>
  <si>
    <r>
      <t xml:space="preserve">The offered precipitation gauge shall fit within the dimensions of KNMI's two (2) set-ups. The dimensions of both set-ups are in the documents included in this cell. Does your precipitation gauge meet this Requirement?
NOTE: Some locations in KNMI’s automatic network have the precipitation gauge placed within a so-called english pit. At other locations the precipitation gauge is placed within a Tretyakov windscreen. The windscreen set-up has a square installation base of 1 m2, the english pit has a circular installation base with a 540 mm diameter.
</t>
    </r>
    <r>
      <rPr>
        <b/>
        <sz val="11"/>
        <color theme="1"/>
        <rFont val="Calibri"/>
        <family val="2"/>
        <scheme val="minor"/>
      </rPr>
      <t xml:space="preserve">See the two separately included annexes in Tenderned named: 'addtion to req. 65 doc English pit/doc Windscreen'. </t>
    </r>
    <r>
      <rPr>
        <sz val="11"/>
        <color theme="1"/>
        <rFont val="Calibri"/>
        <family val="2"/>
        <scheme val="minor"/>
      </rPr>
      <t xml:space="preserve">
</t>
    </r>
  </si>
  <si>
    <t xml:space="preserve">A helpdesk with skilled personnel fluent in English shall be available Monday to Friday and reachable during working hours (9:00-17:00 CET) by telephone and e-mail. During the verification phase and the duration of the contract, helpdesk personnel shall reply with a satisfactory answer to the question(s) within two working days. In the event of a "bug" in the operation of the offered Solution, a fix shall be available within 1 week. This deadline will be adhered to unless deemed unfeasible. In such cases, a new deadline will be mutually agreed upon by all parties involved. Do you meet this Requirement?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</si>
</sst>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1"/>
      <name val="Calibri"/>
      <family val="2"/>
      <scheme val="minor"/>
    </font>
    <font>
      <b/>
      <sz val="24"/>
      <color theme="3"/>
      <name val="Calibri"/>
      <family val="2"/>
      <scheme val="minor"/>
    </font>
    <font>
      <b/>
      <sz val="11"/>
      <color theme="3"/>
      <name val="Calibri"/>
      <family val="2"/>
      <scheme val="minor"/>
    </font>
    <font>
      <sz val="11"/>
      <color rgb="FFFF0000"/>
      <name val="Calibri"/>
      <family val="2"/>
      <scheme val="minor"/>
    </font>
    <font>
      <sz val="11"/>
      <name val="Calibri"/>
      <family val="2"/>
      <scheme val="minor"/>
    </font>
    <font>
      <sz val="14"/>
      <color rgb="FFFF0000"/>
      <name val="Calibri"/>
      <family val="2"/>
      <scheme val="minor"/>
    </font>
    <font>
      <b/>
      <sz val="13"/>
      <color rgb="FFFF0000"/>
      <name val="Calibri"/>
      <family val="2"/>
      <scheme val="minor"/>
    </font>
    <font>
      <i/>
      <sz val="11"/>
      <color theme="1"/>
      <name val="Calibri"/>
      <family val="2"/>
      <scheme val="minor"/>
    </font>
    <font>
      <b/>
      <sz val="11"/>
      <name val="Calibri"/>
      <family val="2"/>
      <scheme val="minor"/>
    </font>
    <font>
      <b/>
      <sz val="13"/>
      <name val="Calibri"/>
      <family val="2"/>
      <scheme val="minor"/>
    </font>
    <font>
      <sz val="11"/>
      <name val="Calibri"/>
      <family val="2"/>
    </font>
    <font>
      <strike/>
      <sz val="11"/>
      <name val="Calibri"/>
      <family val="2"/>
      <scheme val="minor"/>
    </font>
    <font>
      <sz val="11.55"/>
      <name val="Calibri"/>
      <family val="2"/>
    </font>
    <font>
      <b/>
      <sz val="12"/>
      <color theme="1"/>
      <name val="Calibri"/>
      <family val="2"/>
      <scheme val="minor"/>
    </font>
    <font>
      <sz val="11"/>
      <name val="Aptos Narrow"/>
      <family val="2"/>
    </font>
    <font>
      <b/>
      <sz val="11"/>
      <color rgb="FFFF000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medium">
        <color theme="4" tint="0.39997558519241921"/>
      </bottom>
      <diagonal/>
    </border>
    <border>
      <left/>
      <right/>
      <top style="thick">
        <color theme="4" tint="0.499984740745262"/>
      </top>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top style="thick">
        <color theme="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medium">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6">
    <xf numFmtId="0" fontId="0" fillId="0" borderId="0"/>
    <xf numFmtId="0" fontId="2" fillId="0" borderId="1" applyNumberFormat="0" applyFill="0" applyAlignment="0" applyProtection="0"/>
    <xf numFmtId="0" fontId="3" fillId="0" borderId="2" applyNumberFormat="0" applyFill="0" applyAlignment="0" applyProtection="0"/>
    <xf numFmtId="0" fontId="6" fillId="0" borderId="4" applyNumberFormat="0" applyFill="0" applyAlignment="0" applyProtection="0"/>
    <xf numFmtId="0" fontId="7" fillId="0" borderId="0" applyNumberFormat="0" applyFill="0" applyBorder="0" applyAlignment="0" applyProtection="0"/>
    <xf numFmtId="0" fontId="6" fillId="0" borderId="0" applyNumberFormat="0" applyFill="0" applyBorder="0" applyAlignment="0" applyProtection="0"/>
  </cellStyleXfs>
  <cellXfs count="82">
    <xf numFmtId="0" fontId="0" fillId="0" borderId="0" xfId="0"/>
    <xf numFmtId="0" fontId="0" fillId="0" borderId="0" xfId="0" applyAlignment="1">
      <alignment horizontal="left" vertical="top"/>
    </xf>
    <xf numFmtId="0" fontId="4" fillId="0" borderId="0" xfId="0" applyFont="1" applyAlignment="1">
      <alignment horizontal="left" vertical="top"/>
    </xf>
    <xf numFmtId="0" fontId="3" fillId="0" borderId="2" xfId="2"/>
    <xf numFmtId="0" fontId="0" fillId="0" borderId="0" xfId="0" applyAlignment="1">
      <alignment horizontal="left" vertical="top" wrapText="1"/>
    </xf>
    <xf numFmtId="0" fontId="9" fillId="0" borderId="0" xfId="4" applyFont="1"/>
    <xf numFmtId="0" fontId="0" fillId="3" borderId="0" xfId="0" applyFill="1" applyAlignment="1">
      <alignment horizontal="left" vertical="top"/>
    </xf>
    <xf numFmtId="0" fontId="0" fillId="2" borderId="0" xfId="0" applyFill="1" applyAlignment="1">
      <alignment horizontal="left" vertical="top"/>
    </xf>
    <xf numFmtId="0" fontId="4" fillId="0" borderId="0" xfId="0" applyFont="1"/>
    <xf numFmtId="0" fontId="6" fillId="0" borderId="4" xfId="3" applyAlignment="1">
      <alignment horizontal="left" vertical="top"/>
    </xf>
    <xf numFmtId="0" fontId="6" fillId="0" borderId="4" xfId="3" applyAlignment="1">
      <alignment horizontal="left" vertical="top" wrapText="1"/>
    </xf>
    <xf numFmtId="0" fontId="0" fillId="0" borderId="0" xfId="0" applyAlignment="1">
      <alignment horizontal="center" vertical="center"/>
    </xf>
    <xf numFmtId="164" fontId="0" fillId="0" borderId="0" xfId="0" applyNumberFormat="1" applyAlignment="1">
      <alignment horizontal="center" vertical="center"/>
    </xf>
    <xf numFmtId="0" fontId="4" fillId="0" borderId="0" xfId="0" applyFont="1" applyAlignment="1">
      <alignment horizontal="center" vertical="center"/>
    </xf>
    <xf numFmtId="164" fontId="4" fillId="0" borderId="0" xfId="0" applyNumberFormat="1" applyFont="1" applyAlignment="1">
      <alignment horizontal="center" vertical="center"/>
    </xf>
    <xf numFmtId="0" fontId="4" fillId="0" borderId="0" xfId="0" applyFont="1" applyAlignment="1">
      <alignment horizontal="right"/>
    </xf>
    <xf numFmtId="0" fontId="0" fillId="0" borderId="0" xfId="0" applyAlignment="1">
      <alignment wrapText="1"/>
    </xf>
    <xf numFmtId="0" fontId="0" fillId="0" borderId="0" xfId="0" applyAlignment="1">
      <alignment horizontal="right"/>
    </xf>
    <xf numFmtId="0" fontId="0" fillId="0" borderId="0" xfId="0" quotePrefix="1" applyAlignment="1">
      <alignment horizontal="center"/>
    </xf>
    <xf numFmtId="0" fontId="10" fillId="0" borderId="0" xfId="2" applyFont="1" applyBorder="1"/>
    <xf numFmtId="0" fontId="8" fillId="0" borderId="9" xfId="0" applyFont="1" applyBorder="1" applyAlignment="1">
      <alignment horizontal="left" vertical="top" wrapText="1" shrinkToFit="1"/>
    </xf>
    <xf numFmtId="0" fontId="0" fillId="0" borderId="0" xfId="0" applyAlignment="1">
      <alignment vertical="top" wrapText="1"/>
    </xf>
    <xf numFmtId="0" fontId="12" fillId="0" borderId="3" xfId="0" applyFont="1" applyBorder="1" applyAlignment="1">
      <alignment horizontal="center" vertical="top" wrapText="1" shrinkToFit="1"/>
    </xf>
    <xf numFmtId="0" fontId="8" fillId="0" borderId="9" xfId="0" applyFont="1" applyBorder="1" applyAlignment="1">
      <alignment horizontal="center" vertical="top" wrapText="1" shrinkToFit="1"/>
    </xf>
    <xf numFmtId="0" fontId="0" fillId="0" borderId="0" xfId="0" applyAlignment="1">
      <alignment horizontal="center" vertical="top"/>
    </xf>
    <xf numFmtId="0" fontId="12" fillId="0" borderId="6" xfId="0" applyFont="1" applyBorder="1" applyAlignment="1">
      <alignment horizontal="center" vertical="top" wrapText="1" shrinkToFit="1"/>
    </xf>
    <xf numFmtId="164" fontId="12" fillId="0" borderId="3" xfId="0" applyNumberFormat="1" applyFont="1" applyBorder="1" applyAlignment="1">
      <alignment horizontal="center" vertical="top" wrapText="1" shrinkToFit="1"/>
    </xf>
    <xf numFmtId="0" fontId="0" fillId="0" borderId="9" xfId="0" applyBorder="1" applyAlignment="1">
      <alignment horizontal="left" vertical="top" wrapText="1"/>
    </xf>
    <xf numFmtId="0" fontId="0" fillId="0" borderId="9" xfId="0" applyBorder="1" applyAlignment="1">
      <alignment vertical="top" wrapText="1"/>
    </xf>
    <xf numFmtId="164" fontId="0" fillId="0" borderId="0" xfId="0" applyNumberFormat="1" applyAlignment="1">
      <alignment horizontal="center" vertical="top"/>
    </xf>
    <xf numFmtId="0" fontId="0" fillId="0" borderId="0" xfId="0" applyAlignment="1">
      <alignment horizontal="center"/>
    </xf>
    <xf numFmtId="0" fontId="8" fillId="5" borderId="0" xfId="0" applyFont="1" applyFill="1"/>
    <xf numFmtId="0" fontId="8" fillId="5" borderId="9" xfId="0" applyFont="1" applyFill="1" applyBorder="1" applyAlignment="1">
      <alignment horizontal="center" vertical="top" wrapText="1" shrinkToFit="1"/>
    </xf>
    <xf numFmtId="0" fontId="8" fillId="5" borderId="9" xfId="0" applyFont="1" applyFill="1" applyBorder="1" applyAlignment="1">
      <alignment horizontal="left" vertical="top" wrapText="1" shrinkToFit="1"/>
    </xf>
    <xf numFmtId="0" fontId="8" fillId="0" borderId="9" xfId="0" applyFont="1" applyBorder="1" applyAlignment="1">
      <alignment vertical="top" wrapText="1" shrinkToFit="1"/>
    </xf>
    <xf numFmtId="0" fontId="8" fillId="4" borderId="9" xfId="0" applyFont="1" applyFill="1" applyBorder="1" applyAlignment="1">
      <alignment horizontal="center" vertical="top" wrapText="1" shrinkToFit="1"/>
    </xf>
    <xf numFmtId="0" fontId="2" fillId="0" borderId="0" xfId="1" applyBorder="1" applyAlignment="1">
      <alignment horizontal="center" vertical="top" wrapText="1" shrinkToFit="1"/>
    </xf>
    <xf numFmtId="0" fontId="8" fillId="0" borderId="10" xfId="0" applyFont="1" applyBorder="1" applyAlignment="1">
      <alignment horizontal="center" vertical="top" wrapText="1" shrinkToFit="1"/>
    </xf>
    <xf numFmtId="164" fontId="8" fillId="0" borderId="9" xfId="0" applyNumberFormat="1" applyFont="1" applyBorder="1" applyAlignment="1">
      <alignment horizontal="center" vertical="top" wrapText="1" shrinkToFit="1"/>
    </xf>
    <xf numFmtId="0" fontId="8" fillId="5" borderId="9" xfId="0" applyFont="1" applyFill="1" applyBorder="1" applyAlignment="1">
      <alignment vertical="top" wrapText="1" shrinkToFit="1"/>
    </xf>
    <xf numFmtId="164" fontId="8" fillId="5" borderId="9" xfId="0" applyNumberFormat="1" applyFont="1" applyFill="1" applyBorder="1" applyAlignment="1">
      <alignment horizontal="center" vertical="top" wrapText="1" shrinkToFit="1"/>
    </xf>
    <xf numFmtId="0" fontId="2" fillId="0" borderId="0" xfId="1" applyBorder="1" applyAlignment="1">
      <alignment vertical="top" wrapText="1" shrinkToFit="1"/>
    </xf>
    <xf numFmtId="0" fontId="15" fillId="0" borderId="9" xfId="0" applyFont="1" applyBorder="1" applyAlignment="1">
      <alignment horizontal="left" vertical="top" wrapText="1" shrinkToFit="1"/>
    </xf>
    <xf numFmtId="0" fontId="8" fillId="0" borderId="9" xfId="0" applyFont="1" applyBorder="1" applyAlignment="1">
      <alignment horizontal="left" vertical="top" wrapText="1"/>
    </xf>
    <xf numFmtId="164" fontId="8" fillId="0" borderId="10" xfId="0" applyNumberFormat="1" applyFont="1" applyBorder="1" applyAlignment="1">
      <alignment horizontal="center" vertical="top" wrapText="1" shrinkToFit="1"/>
    </xf>
    <xf numFmtId="164" fontId="8" fillId="0" borderId="15" xfId="0" applyNumberFormat="1" applyFont="1" applyBorder="1" applyAlignment="1">
      <alignment horizontal="center" vertical="top" wrapText="1" shrinkToFit="1"/>
    </xf>
    <xf numFmtId="164" fontId="8" fillId="0" borderId="16" xfId="0" applyNumberFormat="1" applyFont="1" applyBorder="1" applyAlignment="1">
      <alignment horizontal="center" vertical="top" wrapText="1" shrinkToFit="1"/>
    </xf>
    <xf numFmtId="0" fontId="0" fillId="0" borderId="9" xfId="0" applyBorder="1" applyAlignment="1">
      <alignment horizontal="center" vertical="top"/>
    </xf>
    <xf numFmtId="49" fontId="0" fillId="0" borderId="0" xfId="0" applyNumberFormat="1" applyAlignment="1">
      <alignment horizontal="center"/>
    </xf>
    <xf numFmtId="0" fontId="8" fillId="0" borderId="10" xfId="0" applyFont="1" applyBorder="1" applyAlignment="1">
      <alignment horizontal="left" vertical="top" wrapText="1" shrinkToFit="1"/>
    </xf>
    <xf numFmtId="0" fontId="8" fillId="0" borderId="0" xfId="0" applyFont="1" applyAlignment="1">
      <alignment horizontal="center" vertical="top" wrapText="1" shrinkToFit="1"/>
    </xf>
    <xf numFmtId="0" fontId="17" fillId="0" borderId="0" xfId="0" applyFont="1"/>
    <xf numFmtId="0" fontId="19" fillId="0" borderId="0" xfId="0" applyFont="1" applyAlignment="1">
      <alignment horizontal="left" vertical="center"/>
    </xf>
    <xf numFmtId="0" fontId="0" fillId="0" borderId="17" xfId="0" applyBorder="1"/>
    <xf numFmtId="0" fontId="8" fillId="6" borderId="9" xfId="0" applyFont="1" applyFill="1" applyBorder="1" applyAlignment="1" applyProtection="1">
      <alignment horizontal="center" vertical="top" wrapText="1" shrinkToFit="1"/>
      <protection locked="0"/>
    </xf>
    <xf numFmtId="0" fontId="8" fillId="6" borderId="10" xfId="0" applyFont="1" applyFill="1" applyBorder="1" applyAlignment="1" applyProtection="1">
      <alignment horizontal="center" vertical="top" wrapText="1" shrinkToFit="1"/>
      <protection locked="0"/>
    </xf>
    <xf numFmtId="0" fontId="0" fillId="0" borderId="0" xfId="0" applyAlignment="1">
      <alignment horizontal="left"/>
    </xf>
    <xf numFmtId="0" fontId="3" fillId="0" borderId="2" xfId="2" applyAlignment="1">
      <alignment horizontal="left" vertical="top"/>
    </xf>
    <xf numFmtId="0" fontId="2" fillId="0" borderId="1" xfId="1" applyAlignment="1">
      <alignment horizontal="left"/>
    </xf>
    <xf numFmtId="0" fontId="0" fillId="0" borderId="5" xfId="0" applyBorder="1" applyAlignment="1">
      <alignment horizontal="left" vertical="top" wrapText="1"/>
    </xf>
    <xf numFmtId="0" fontId="0" fillId="0" borderId="0" xfId="0" applyAlignment="1">
      <alignment horizontal="left" vertical="top" wrapText="1"/>
    </xf>
    <xf numFmtId="0" fontId="3" fillId="0" borderId="0" xfId="2" applyBorder="1" applyAlignment="1">
      <alignment horizontal="left" vertical="top" wrapText="1" shrinkToFit="1"/>
    </xf>
    <xf numFmtId="0" fontId="3" fillId="0" borderId="0" xfId="2" applyBorder="1" applyAlignment="1">
      <alignment horizontal="center" vertical="top" wrapText="1" shrinkToFit="1"/>
    </xf>
    <xf numFmtId="0" fontId="13" fillId="5" borderId="8" xfId="2" applyFont="1" applyFill="1" applyBorder="1" applyAlignment="1">
      <alignment horizontal="left" vertical="top" wrapText="1" shrinkToFit="1"/>
    </xf>
    <xf numFmtId="0" fontId="13" fillId="5" borderId="8" xfId="2" applyFont="1" applyFill="1" applyBorder="1" applyAlignment="1">
      <alignment horizontal="center" vertical="top" wrapText="1" shrinkToFit="1"/>
    </xf>
    <xf numFmtId="0" fontId="2" fillId="0" borderId="1" xfId="1" applyAlignment="1">
      <alignment horizontal="left" vertical="top" wrapText="1" shrinkToFit="1"/>
    </xf>
    <xf numFmtId="0" fontId="2" fillId="0" borderId="1" xfId="1" applyAlignment="1">
      <alignment horizontal="center" vertical="top" wrapText="1" shrinkToFit="1"/>
    </xf>
    <xf numFmtId="0" fontId="2" fillId="0" borderId="0" xfId="1" applyBorder="1" applyAlignment="1">
      <alignment horizontal="left" vertical="top" wrapText="1" shrinkToFit="1"/>
    </xf>
    <xf numFmtId="0" fontId="2" fillId="0" borderId="0" xfId="1" applyBorder="1" applyAlignment="1">
      <alignment horizontal="center" vertical="top" wrapText="1" shrinkToFit="1"/>
    </xf>
    <xf numFmtId="0" fontId="5" fillId="0" borderId="6" xfId="1" applyFont="1" applyBorder="1" applyAlignment="1">
      <alignment horizontal="center" vertical="top" wrapText="1" shrinkToFit="1"/>
    </xf>
    <xf numFmtId="0" fontId="5" fillId="0" borderId="7" xfId="1" applyFont="1" applyBorder="1" applyAlignment="1">
      <alignment horizontal="center" vertical="top" wrapText="1" shrinkToFit="1"/>
    </xf>
    <xf numFmtId="0" fontId="3" fillId="0" borderId="7" xfId="5" applyFont="1" applyBorder="1" applyAlignment="1">
      <alignment horizontal="center" vertical="center" wrapText="1" shrinkToFit="1"/>
    </xf>
    <xf numFmtId="0" fontId="2" fillId="0" borderId="12" xfId="1" applyBorder="1" applyAlignment="1">
      <alignment horizontal="left" vertical="top" wrapText="1" shrinkToFit="1"/>
    </xf>
    <xf numFmtId="0" fontId="2" fillId="0" borderId="12" xfId="1" applyBorder="1" applyAlignment="1">
      <alignment horizontal="center" vertical="top" wrapText="1" shrinkToFit="1"/>
    </xf>
    <xf numFmtId="0" fontId="3" fillId="0" borderId="9" xfId="2" applyBorder="1" applyAlignment="1">
      <alignment horizontal="left" vertical="top" wrapText="1" shrinkToFit="1"/>
    </xf>
    <xf numFmtId="0" fontId="3" fillId="0" borderId="9" xfId="2" applyBorder="1" applyAlignment="1">
      <alignment horizontal="center" vertical="top" wrapText="1" shrinkToFit="1"/>
    </xf>
    <xf numFmtId="0" fontId="3" fillId="0" borderId="13" xfId="2" applyBorder="1" applyAlignment="1">
      <alignment horizontal="left" vertical="top" wrapText="1" shrinkToFit="1"/>
    </xf>
    <xf numFmtId="0" fontId="3" fillId="0" borderId="11" xfId="2" applyBorder="1" applyAlignment="1">
      <alignment horizontal="left" vertical="top" wrapText="1" shrinkToFit="1"/>
    </xf>
    <xf numFmtId="0" fontId="3" fillId="0" borderId="14" xfId="2" applyBorder="1" applyAlignment="1">
      <alignment horizontal="left" vertical="top" wrapText="1" shrinkToFit="1"/>
    </xf>
    <xf numFmtId="0" fontId="3" fillId="0" borderId="17" xfId="2" applyBorder="1" applyAlignment="1">
      <alignment horizontal="left" vertical="top" wrapText="1" shrinkToFit="1"/>
    </xf>
    <xf numFmtId="0" fontId="2" fillId="0" borderId="1" xfId="1" applyAlignment="1">
      <alignment horizontal="center"/>
    </xf>
    <xf numFmtId="0" fontId="8" fillId="0" borderId="9" xfId="0" applyFont="1" applyFill="1" applyBorder="1" applyAlignment="1">
      <alignment horizontal="left" vertical="top" wrapText="1" shrinkToFit="1"/>
    </xf>
  </cellXfs>
  <cellStyles count="6">
    <cellStyle name="Kop 1" xfId="1" builtinId="16"/>
    <cellStyle name="Kop 2" xfId="2" builtinId="17"/>
    <cellStyle name="Kop 3" xfId="3" builtinId="18"/>
    <cellStyle name="Kop 4" xfId="5" builtinId="19"/>
    <cellStyle name="Standaard" xfId="0" builtinId="0"/>
    <cellStyle name="Waarschuwingstekst" xfId="4" builtinId="11"/>
  </cellStyles>
  <dxfs count="107">
    <dxf>
      <fill>
        <patternFill>
          <bgColor rgb="FFFF0000"/>
        </patternFill>
      </fill>
    </dxf>
    <dxf>
      <fill>
        <patternFill>
          <bgColor rgb="FF00B050"/>
        </patternFill>
      </fill>
    </dxf>
    <dxf>
      <font>
        <b/>
        <i val="0"/>
        <color auto="1"/>
      </font>
      <fill>
        <patternFill>
          <bgColor rgb="FFFF0000"/>
        </patternFill>
      </fill>
    </dxf>
    <dxf>
      <fill>
        <patternFill>
          <bgColor rgb="FFFFC000"/>
        </patternFill>
      </fill>
    </dxf>
    <dxf>
      <fill>
        <patternFill>
          <bgColor rgb="FF00B050"/>
        </patternFill>
      </fill>
    </dxf>
    <dxf>
      <fill>
        <patternFill>
          <bgColor rgb="FF92D050"/>
        </patternFill>
      </fill>
    </dxf>
    <dxf>
      <fill>
        <patternFill patternType="solid">
          <fgColor rgb="FFFF7D7D"/>
          <bgColor rgb="FFFF0000"/>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patternType="solid">
          <fgColor rgb="FFFF7D7D"/>
          <bgColor rgb="FFFF0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patternType="solid">
          <fgColor rgb="FFFF7D7D"/>
          <bgColor rgb="FFFF0000"/>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patternType="solid">
          <fgColor rgb="FFFF7D7D"/>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92D050"/>
        </patternFill>
      </fill>
    </dxf>
    <dxf>
      <fill>
        <patternFill patternType="solid">
          <fgColor rgb="FFFF7D7D"/>
          <bgColor rgb="FFFF0000"/>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patternType="solid">
          <fgColor rgb="FFFF7D7D"/>
          <bgColor rgb="FFFF0000"/>
        </patternFill>
      </fill>
    </dxf>
    <dxf>
      <fill>
        <patternFill>
          <bgColor rgb="FF00B05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patternType="solid">
          <fgColor rgb="FFFF7D7D"/>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92D050"/>
        </patternFill>
      </fill>
    </dxf>
    <dxf>
      <fill>
        <patternFill patternType="solid">
          <fgColor rgb="FFFF7D7D"/>
          <bgColor rgb="FFFF000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79998168889431442"/>
        </patternFill>
      </fill>
    </dxf>
  </dxfs>
  <tableStyles count="0" defaultTableStyle="TableStyleMedium2" defaultPivotStyle="PivotStyleLight16"/>
  <colors>
    <mruColors>
      <color rgb="FFFF7D7D"/>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190500</xdr:colOff>
      <xdr:row>78</xdr:row>
      <xdr:rowOff>1844040</xdr:rowOff>
    </xdr:from>
    <xdr:to>
      <xdr:col>2</xdr:col>
      <xdr:colOff>1203960</xdr:colOff>
      <xdr:row>78</xdr:row>
      <xdr:rowOff>2392680</xdr:rowOff>
    </xdr:to>
    <xdr:sp macro="" textlink="">
      <xdr:nvSpPr>
        <xdr:cNvPr id="1049" name="Object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1516380</xdr:colOff>
      <xdr:row>78</xdr:row>
      <xdr:rowOff>1844040</xdr:rowOff>
    </xdr:from>
    <xdr:to>
      <xdr:col>2</xdr:col>
      <xdr:colOff>2537460</xdr:colOff>
      <xdr:row>78</xdr:row>
      <xdr:rowOff>2400300</xdr:rowOff>
    </xdr:to>
    <xdr:sp macro="" textlink="">
      <xdr:nvSpPr>
        <xdr:cNvPr id="1050" name="Object 26" hidden="1">
          <a:extLst>
            <a:ext uri="{63B3BB69-23CF-44E3-9099-C40C66FF867C}">
              <a14:compatExt xmlns:a14="http://schemas.microsoft.com/office/drawing/2010/main"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xdr:col>
      <xdr:colOff>411480</xdr:colOff>
      <xdr:row>78</xdr:row>
      <xdr:rowOff>1562100</xdr:rowOff>
    </xdr:from>
    <xdr:to>
      <xdr:col>2</xdr:col>
      <xdr:colOff>1310640</xdr:colOff>
      <xdr:row>78</xdr:row>
      <xdr:rowOff>2078355</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xdr:col>
      <xdr:colOff>1501140</xdr:colOff>
      <xdr:row>78</xdr:row>
      <xdr:rowOff>1562100</xdr:rowOff>
    </xdr:from>
    <xdr:to>
      <xdr:col>2</xdr:col>
      <xdr:colOff>2491740</xdr:colOff>
      <xdr:row>78</xdr:row>
      <xdr:rowOff>2078355</xdr:rowOff>
    </xdr:to>
    <xdr:sp macro="" textlink="">
      <xdr:nvSpPr>
        <xdr:cNvPr id="1026" name="Object 2" hidden="1">
          <a:extLst>
            <a:ext uri="{63B3BB69-23CF-44E3-9099-C40C66FF867C}">
              <a14:compatExt xmlns:a14="http://schemas.microsoft.com/office/drawing/2010/main"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D966-224A-43B3-AD61-1F2C9CB56D49}">
  <dimension ref="A1:F18"/>
  <sheetViews>
    <sheetView tabSelected="1" zoomScaleNormal="100" workbookViewId="0">
      <selection activeCell="A7" sqref="A7:F7"/>
    </sheetView>
  </sheetViews>
  <sheetFormatPr defaultColWidth="8.7109375" defaultRowHeight="15" x14ac:dyDescent="0.25"/>
  <cols>
    <col min="1" max="1" width="25.42578125" customWidth="1"/>
    <col min="2" max="2" width="22.7109375" customWidth="1"/>
    <col min="3" max="3" width="12.28515625" customWidth="1"/>
    <col min="4" max="4" width="33.28515625" bestFit="1" customWidth="1"/>
    <col min="5" max="5" width="53.5703125" bestFit="1" customWidth="1"/>
    <col min="6" max="6" width="46.42578125" bestFit="1" customWidth="1"/>
  </cols>
  <sheetData>
    <row r="1" spans="1:6" ht="20.25" thickBot="1" x14ac:dyDescent="0.35">
      <c r="A1" s="58" t="s">
        <v>0</v>
      </c>
      <c r="B1" s="58"/>
      <c r="C1" s="58"/>
      <c r="D1" s="58"/>
      <c r="E1" s="58"/>
      <c r="F1" s="58"/>
    </row>
    <row r="2" spans="1:6" ht="15.75" thickTop="1" x14ac:dyDescent="0.25"/>
    <row r="3" spans="1:6" ht="18" thickBot="1" x14ac:dyDescent="0.3">
      <c r="A3" s="57" t="s">
        <v>1</v>
      </c>
      <c r="B3" s="57"/>
      <c r="C3" s="57"/>
      <c r="D3" s="57"/>
      <c r="E3" s="57"/>
      <c r="F3" s="57"/>
    </row>
    <row r="4" spans="1:6" ht="113.25" customHeight="1" thickTop="1" x14ac:dyDescent="0.25">
      <c r="A4" s="59" t="s">
        <v>2</v>
      </c>
      <c r="B4" s="59"/>
      <c r="C4" s="59"/>
      <c r="D4" s="59"/>
      <c r="E4" s="59"/>
      <c r="F4" s="59"/>
    </row>
    <row r="6" spans="1:6" ht="18" thickBot="1" x14ac:dyDescent="0.3">
      <c r="A6" s="57" t="s">
        <v>3</v>
      </c>
      <c r="B6" s="57"/>
      <c r="C6" s="57"/>
      <c r="D6" s="57"/>
      <c r="E6" s="57"/>
      <c r="F6" s="57"/>
    </row>
    <row r="7" spans="1:6" ht="124.5" customHeight="1" thickTop="1" x14ac:dyDescent="0.25">
      <c r="A7" s="60" t="s">
        <v>4</v>
      </c>
      <c r="B7" s="60"/>
      <c r="C7" s="60"/>
      <c r="D7" s="60"/>
      <c r="E7" s="60"/>
      <c r="F7" s="60"/>
    </row>
    <row r="9" spans="1:6" ht="18" thickBot="1" x14ac:dyDescent="0.3">
      <c r="A9" s="57" t="s">
        <v>5</v>
      </c>
      <c r="B9" s="57"/>
      <c r="C9" s="57"/>
      <c r="D9" s="57"/>
      <c r="E9" s="57"/>
      <c r="F9" s="57"/>
    </row>
    <row r="10" spans="1:6" ht="15.75" thickTop="1" x14ac:dyDescent="0.25">
      <c r="A10" s="56" t="s">
        <v>6</v>
      </c>
      <c r="B10" s="56"/>
      <c r="C10" s="56"/>
      <c r="D10" s="56"/>
      <c r="E10" s="56"/>
      <c r="F10" s="56"/>
    </row>
    <row r="11" spans="1:6" ht="15.75" thickBot="1" x14ac:dyDescent="0.3">
      <c r="A11" s="9" t="s">
        <v>7</v>
      </c>
      <c r="B11" s="9" t="s">
        <v>8</v>
      </c>
      <c r="C11" s="9" t="s">
        <v>9</v>
      </c>
      <c r="D11" s="9" t="s">
        <v>10</v>
      </c>
      <c r="E11" s="10" t="s">
        <v>11</v>
      </c>
      <c r="F11" s="10" t="s">
        <v>12</v>
      </c>
    </row>
    <row r="12" spans="1:6" ht="30" x14ac:dyDescent="0.25">
      <c r="A12" s="1" t="s">
        <v>13</v>
      </c>
      <c r="B12" s="1" t="s">
        <v>14</v>
      </c>
      <c r="C12" s="6" t="s">
        <v>15</v>
      </c>
      <c r="D12" s="1" t="s">
        <v>16</v>
      </c>
      <c r="E12" s="4" t="s">
        <v>17</v>
      </c>
      <c r="F12" s="4" t="s">
        <v>18</v>
      </c>
    </row>
    <row r="13" spans="1:6" ht="45" x14ac:dyDescent="0.25">
      <c r="A13" s="1" t="s">
        <v>13</v>
      </c>
      <c r="B13" s="1" t="s">
        <v>19</v>
      </c>
      <c r="C13" s="6" t="s">
        <v>20</v>
      </c>
      <c r="D13" s="1" t="s">
        <v>21</v>
      </c>
      <c r="E13" s="4" t="s">
        <v>22</v>
      </c>
      <c r="F13" s="4" t="s">
        <v>23</v>
      </c>
    </row>
    <row r="14" spans="1:6" ht="30" x14ac:dyDescent="0.25">
      <c r="A14" s="1" t="s">
        <v>24</v>
      </c>
      <c r="B14" s="1" t="s">
        <v>14</v>
      </c>
      <c r="C14" s="7" t="s">
        <v>25</v>
      </c>
      <c r="D14" s="1" t="s">
        <v>16</v>
      </c>
      <c r="E14" s="4" t="s">
        <v>17</v>
      </c>
      <c r="F14" s="4" t="s">
        <v>26</v>
      </c>
    </row>
    <row r="15" spans="1:6" x14ac:dyDescent="0.25">
      <c r="A15" s="1" t="s">
        <v>24</v>
      </c>
      <c r="B15" s="1" t="s">
        <v>27</v>
      </c>
      <c r="C15" s="7" t="s">
        <v>28</v>
      </c>
      <c r="D15" s="1" t="s">
        <v>19</v>
      </c>
      <c r="E15" s="4" t="s">
        <v>29</v>
      </c>
      <c r="F15" s="4" t="s">
        <v>30</v>
      </c>
    </row>
    <row r="16" spans="1:6" ht="45" x14ac:dyDescent="0.25">
      <c r="A16" s="1" t="s">
        <v>24</v>
      </c>
      <c r="B16" s="1" t="s">
        <v>31</v>
      </c>
      <c r="C16" s="7" t="s">
        <v>32</v>
      </c>
      <c r="D16" s="1" t="s">
        <v>33</v>
      </c>
      <c r="E16" s="4" t="s">
        <v>34</v>
      </c>
      <c r="F16" s="4" t="s">
        <v>35</v>
      </c>
    </row>
    <row r="18" spans="1:2" x14ac:dyDescent="0.25">
      <c r="A18" t="s">
        <v>36</v>
      </c>
      <c r="B18" t="s">
        <v>36</v>
      </c>
    </row>
  </sheetData>
  <sheetProtection algorithmName="SHA-512" hashValue="MIpC5G3jAV8OEYrDYPKAhwcqFCiuihRFKm7KCOs7mZNSv1URvK/O7KZPCyY7C3PGiAMrf9s6b3dEetC22vzCZQ==" saltValue="WQP1gxb1kHsf98DFZxi68Q==" spinCount="100000" sheet="1" formatRows="0"/>
  <mergeCells count="7">
    <mergeCell ref="A10:F10"/>
    <mergeCell ref="A6:F6"/>
    <mergeCell ref="A1:F1"/>
    <mergeCell ref="A3:F3"/>
    <mergeCell ref="A9:F9"/>
    <mergeCell ref="A4:F4"/>
    <mergeCell ref="A7:F7"/>
  </mergeCells>
  <pageMargins left="0.7" right="0.7" top="0.75" bottom="0.75" header="0.3" footer="0.3"/>
  <pageSetup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7D5C4-8DE3-4E5D-86E7-75C6638D21EB}">
  <sheetPr>
    <pageSetUpPr fitToPage="1"/>
  </sheetPr>
  <dimension ref="A1:J150"/>
  <sheetViews>
    <sheetView topLeftCell="A106" zoomScaleNormal="100" workbookViewId="0">
      <selection activeCell="C108" sqref="C108"/>
    </sheetView>
  </sheetViews>
  <sheetFormatPr defaultColWidth="8.7109375" defaultRowHeight="15" x14ac:dyDescent="0.25"/>
  <cols>
    <col min="1" max="1" width="6.42578125" style="24" customWidth="1"/>
    <col min="2" max="2" width="6.42578125" style="30" customWidth="1"/>
    <col min="3" max="3" width="84.5703125" customWidth="1"/>
    <col min="4" max="4" width="6.5703125" style="30" customWidth="1"/>
    <col min="5" max="5" width="8" style="29" customWidth="1"/>
    <col min="6" max="6" width="45.5703125" customWidth="1"/>
    <col min="7" max="7" width="18.42578125" style="30" customWidth="1"/>
    <col min="8" max="8" width="15.5703125" style="24" customWidth="1"/>
    <col min="9" max="9" width="8.7109375" style="29" hidden="1" customWidth="1"/>
    <col min="10" max="10" width="54" customWidth="1"/>
  </cols>
  <sheetData>
    <row r="1" spans="1:9" ht="39" customHeight="1" thickBot="1" x14ac:dyDescent="0.3">
      <c r="A1" s="69" t="s">
        <v>37</v>
      </c>
      <c r="B1" s="70"/>
      <c r="C1" s="70"/>
      <c r="D1" s="70"/>
      <c r="E1" s="70"/>
      <c r="F1" s="70"/>
      <c r="G1" s="70"/>
      <c r="H1" s="71"/>
      <c r="I1" s="71"/>
    </row>
    <row r="2" spans="1:9" ht="69.75" customHeight="1" thickBot="1" x14ac:dyDescent="0.3">
      <c r="A2" s="22" t="s">
        <v>38</v>
      </c>
      <c r="B2" s="22" t="s">
        <v>39</v>
      </c>
      <c r="C2" s="22" t="s">
        <v>40</v>
      </c>
      <c r="D2" s="25" t="s">
        <v>41</v>
      </c>
      <c r="E2" s="26" t="s">
        <v>42</v>
      </c>
      <c r="F2" s="22" t="s">
        <v>43</v>
      </c>
      <c r="G2" s="22" t="s">
        <v>44</v>
      </c>
      <c r="H2" s="22" t="s">
        <v>45</v>
      </c>
      <c r="I2" s="22" t="s">
        <v>46</v>
      </c>
    </row>
    <row r="3" spans="1:9" ht="19.5" x14ac:dyDescent="0.25">
      <c r="A3" s="72" t="s">
        <v>47</v>
      </c>
      <c r="B3" s="73"/>
      <c r="C3" s="72"/>
      <c r="D3" s="73"/>
      <c r="E3" s="73"/>
      <c r="F3" s="72"/>
      <c r="G3" s="73"/>
      <c r="H3" s="72"/>
      <c r="I3" s="72"/>
    </row>
    <row r="4" spans="1:9" ht="90" x14ac:dyDescent="0.25">
      <c r="A4" s="23">
        <v>1</v>
      </c>
      <c r="B4" s="32" t="s">
        <v>48</v>
      </c>
      <c r="C4" s="27" t="s">
        <v>49</v>
      </c>
      <c r="D4" s="23" t="s">
        <v>15</v>
      </c>
      <c r="E4" s="38" t="s">
        <v>18</v>
      </c>
      <c r="F4" s="34" t="s">
        <v>50</v>
      </c>
      <c r="G4" s="54" t="s">
        <v>51</v>
      </c>
      <c r="H4" s="23" t="str">
        <f t="shared" ref="H4:H8" si="0">IF(AND(EXACT(B4,"&lt;M&gt;"),EXACT(G4,"Yes")),"Ok",IF(AND(EXACT(B4,"&lt;M&gt;"),EXACT(G4,"No")),"Warning! Knock-out!","No answer selected."))</f>
        <v>No answer selected.</v>
      </c>
      <c r="I4" s="38" t="s">
        <v>18</v>
      </c>
    </row>
    <row r="5" spans="1:9" ht="45" x14ac:dyDescent="0.25">
      <c r="A5" s="23">
        <v>2</v>
      </c>
      <c r="B5" s="32" t="s">
        <v>48</v>
      </c>
      <c r="C5" s="20" t="s">
        <v>52</v>
      </c>
      <c r="D5" s="23" t="s">
        <v>15</v>
      </c>
      <c r="E5" s="38" t="s">
        <v>18</v>
      </c>
      <c r="F5" s="34" t="s">
        <v>50</v>
      </c>
      <c r="G5" s="54" t="s">
        <v>51</v>
      </c>
      <c r="H5" s="23" t="str">
        <f t="shared" si="0"/>
        <v>No answer selected.</v>
      </c>
      <c r="I5" s="38" t="s">
        <v>18</v>
      </c>
    </row>
    <row r="6" spans="1:9" ht="60" x14ac:dyDescent="0.25">
      <c r="A6" s="23">
        <v>3</v>
      </c>
      <c r="B6" s="32" t="s">
        <v>48</v>
      </c>
      <c r="C6" s="20" t="s">
        <v>53</v>
      </c>
      <c r="D6" s="23" t="s">
        <v>15</v>
      </c>
      <c r="E6" s="38" t="s">
        <v>18</v>
      </c>
      <c r="F6" s="34" t="s">
        <v>50</v>
      </c>
      <c r="G6" s="54" t="s">
        <v>51</v>
      </c>
      <c r="H6" s="23" t="str">
        <f t="shared" si="0"/>
        <v>No answer selected.</v>
      </c>
      <c r="I6" s="38" t="s">
        <v>18</v>
      </c>
    </row>
    <row r="7" spans="1:9" ht="45" x14ac:dyDescent="0.25">
      <c r="A7" s="23">
        <v>4</v>
      </c>
      <c r="B7" s="32" t="s">
        <v>48</v>
      </c>
      <c r="C7" s="20" t="s">
        <v>54</v>
      </c>
      <c r="D7" s="23" t="s">
        <v>15</v>
      </c>
      <c r="E7" s="38" t="s">
        <v>18</v>
      </c>
      <c r="F7" s="34" t="s">
        <v>50</v>
      </c>
      <c r="G7" s="54" t="s">
        <v>51</v>
      </c>
      <c r="H7" s="23" t="str">
        <f t="shared" si="0"/>
        <v>No answer selected.</v>
      </c>
      <c r="I7" s="38" t="s">
        <v>18</v>
      </c>
    </row>
    <row r="8" spans="1:9" ht="45" x14ac:dyDescent="0.25">
      <c r="A8" s="23">
        <v>5</v>
      </c>
      <c r="B8" s="32" t="s">
        <v>48</v>
      </c>
      <c r="C8" s="20" t="s">
        <v>55</v>
      </c>
      <c r="D8" s="23" t="s">
        <v>15</v>
      </c>
      <c r="E8" s="38" t="s">
        <v>18</v>
      </c>
      <c r="F8" s="34" t="s">
        <v>50</v>
      </c>
      <c r="G8" s="54" t="s">
        <v>51</v>
      </c>
      <c r="H8" s="23" t="str">
        <f t="shared" si="0"/>
        <v>No answer selected.</v>
      </c>
      <c r="I8" s="38" t="s">
        <v>18</v>
      </c>
    </row>
    <row r="9" spans="1:9" ht="20.25" thickBot="1" x14ac:dyDescent="0.3">
      <c r="A9" s="65" t="s">
        <v>56</v>
      </c>
      <c r="B9" s="66"/>
      <c r="C9" s="65"/>
      <c r="D9" s="66"/>
      <c r="E9" s="66"/>
      <c r="F9" s="65"/>
      <c r="G9" s="66"/>
      <c r="H9" s="65"/>
      <c r="I9" s="65"/>
    </row>
    <row r="10" spans="1:9" s="31" customFormat="1" ht="18" thickTop="1" x14ac:dyDescent="0.25">
      <c r="A10" s="63" t="s">
        <v>57</v>
      </c>
      <c r="B10" s="64"/>
      <c r="C10" s="63"/>
      <c r="D10" s="64"/>
      <c r="E10" s="64"/>
      <c r="F10" s="63"/>
      <c r="G10" s="64"/>
      <c r="H10" s="63"/>
      <c r="I10" s="63"/>
    </row>
    <row r="11" spans="1:9" ht="75" x14ac:dyDescent="0.25">
      <c r="A11" s="23">
        <v>6</v>
      </c>
      <c r="B11" s="32" t="s">
        <v>48</v>
      </c>
      <c r="C11" s="28" t="s">
        <v>58</v>
      </c>
      <c r="D11" s="23" t="s">
        <v>20</v>
      </c>
      <c r="E11" s="44" t="s">
        <v>18</v>
      </c>
      <c r="F11" s="34" t="s">
        <v>50</v>
      </c>
      <c r="G11" s="54" t="s">
        <v>51</v>
      </c>
      <c r="H11" s="23" t="str">
        <f>IF(       AND(EXACT(B11,"&lt;M&gt;"),     EXACT(LEFT(G11,3),"Yes")            ),"Ok",IF(AND(EXACT(B11,"&lt;M&gt;"),EXACT(G11,"No")),"Warning! Knock-out!","No answer selected."))</f>
        <v>No answer selected.</v>
      </c>
      <c r="I11" s="38" t="s">
        <v>18</v>
      </c>
    </row>
    <row r="12" spans="1:9" ht="75" x14ac:dyDescent="0.25">
      <c r="A12" s="23">
        <v>7</v>
      </c>
      <c r="B12" s="23" t="s">
        <v>59</v>
      </c>
      <c r="C12" s="20" t="s">
        <v>60</v>
      </c>
      <c r="D12" s="23" t="s">
        <v>25</v>
      </c>
      <c r="E12" s="47">
        <v>1</v>
      </c>
      <c r="F12" s="34" t="s">
        <v>61</v>
      </c>
      <c r="G12" s="54" t="s">
        <v>51</v>
      </c>
      <c r="H12" s="23" t="str">
        <f>IF(AND(EXACT(B12,"&lt;D&gt;"),EXACT(G12,"Yes")),100,IF(AND(EXACT(B12,"&lt;D&gt;"),EXACT(G12,"No")),0,"No answer selected."))</f>
        <v>No answer selected.</v>
      </c>
      <c r="I12" s="38" t="e">
        <f>H12*E12</f>
        <v>#VALUE!</v>
      </c>
    </row>
    <row r="13" spans="1:9" ht="60" x14ac:dyDescent="0.25">
      <c r="A13" s="23">
        <v>8</v>
      </c>
      <c r="B13" s="23" t="s">
        <v>59</v>
      </c>
      <c r="C13" s="20" t="s">
        <v>62</v>
      </c>
      <c r="D13" s="23" t="s">
        <v>25</v>
      </c>
      <c r="E13" s="47">
        <v>1</v>
      </c>
      <c r="F13" s="34" t="s">
        <v>61</v>
      </c>
      <c r="G13" s="54" t="s">
        <v>51</v>
      </c>
      <c r="H13" s="23" t="str">
        <f>IF(AND(EXACT(B13,"&lt;D&gt;"),EXACT(G13,"Yes")),100,IF(AND(EXACT(B13,"&lt;D&gt;"),EXACT(G13,"No")),0,"No answer selected."))</f>
        <v>No answer selected.</v>
      </c>
      <c r="I13" s="38" t="e">
        <f>H13*E13</f>
        <v>#VALUE!</v>
      </c>
    </row>
    <row r="14" spans="1:9" ht="17.25" x14ac:dyDescent="0.25">
      <c r="A14" s="77" t="s">
        <v>63</v>
      </c>
      <c r="B14" s="62"/>
      <c r="C14" s="61"/>
      <c r="D14" s="62"/>
      <c r="E14" s="62"/>
      <c r="F14" s="61"/>
      <c r="G14" s="62"/>
      <c r="H14" s="61"/>
      <c r="I14" s="61"/>
    </row>
    <row r="15" spans="1:9" ht="45" x14ac:dyDescent="0.25">
      <c r="A15" s="23">
        <v>9</v>
      </c>
      <c r="B15" s="23" t="s">
        <v>48</v>
      </c>
      <c r="C15" s="20" t="s">
        <v>64</v>
      </c>
      <c r="D15" s="23" t="s">
        <v>15</v>
      </c>
      <c r="E15" s="38" t="s">
        <v>18</v>
      </c>
      <c r="F15" s="34" t="s">
        <v>50</v>
      </c>
      <c r="G15" s="54" t="s">
        <v>51</v>
      </c>
      <c r="H15" s="23" t="str">
        <f>IF(AND(EXACT(B15,"&lt;M&gt;"),EXACT(G15,"Yes")),"Ok",IF(AND(EXACT(B15,"&lt;M&gt;"),EXACT(G15,"No")),"Warning! Knock-out!","No answer selected."))</f>
        <v>No answer selected.</v>
      </c>
      <c r="I15" s="38" t="s">
        <v>18</v>
      </c>
    </row>
    <row r="16" spans="1:9" ht="60" x14ac:dyDescent="0.25">
      <c r="A16" s="23">
        <v>10</v>
      </c>
      <c r="B16" s="23" t="s">
        <v>48</v>
      </c>
      <c r="C16" s="28" t="s">
        <v>65</v>
      </c>
      <c r="D16" s="23" t="s">
        <v>15</v>
      </c>
      <c r="E16" s="38" t="s">
        <v>18</v>
      </c>
      <c r="F16" s="34" t="s">
        <v>50</v>
      </c>
      <c r="G16" s="54" t="s">
        <v>51</v>
      </c>
      <c r="H16" s="23" t="str">
        <f>IF(AND(EXACT(B16,"&lt;M&gt;"),EXACT(G16,"Yes")),"Ok",IF(AND(EXACT(B16,"&lt;M&gt;"),EXACT(G16,"No")),"Warning! Knock-out!","No answer selected."))</f>
        <v>No answer selected.</v>
      </c>
      <c r="I16" s="38" t="s">
        <v>18</v>
      </c>
    </row>
    <row r="17" spans="1:9" ht="75" x14ac:dyDescent="0.25">
      <c r="A17" s="23">
        <v>11</v>
      </c>
      <c r="B17" s="23" t="s">
        <v>59</v>
      </c>
      <c r="C17" s="28" t="s">
        <v>66</v>
      </c>
      <c r="D17" s="23" t="s">
        <v>28</v>
      </c>
      <c r="E17" s="47">
        <v>5</v>
      </c>
      <c r="F17" s="34" t="s">
        <v>67</v>
      </c>
      <c r="G17" s="54"/>
      <c r="H17" s="23" t="str">
        <f>IF(ISBLANK(G17),"No answer selected.",IF(G17&lt;=10,100,IF(G17&gt;60,0,(1-(G17-10)/(60-9))*100)))</f>
        <v>No answer selected.</v>
      </c>
      <c r="I17" s="38" t="e">
        <f>H17*E17</f>
        <v>#VALUE!</v>
      </c>
    </row>
    <row r="18" spans="1:9" ht="60" x14ac:dyDescent="0.25">
      <c r="A18" s="23">
        <v>12</v>
      </c>
      <c r="B18" s="23" t="s">
        <v>48</v>
      </c>
      <c r="C18" s="28" t="s">
        <v>68</v>
      </c>
      <c r="D18" s="23" t="s">
        <v>15</v>
      </c>
      <c r="E18" s="45" t="s">
        <v>18</v>
      </c>
      <c r="F18" s="34" t="s">
        <v>50</v>
      </c>
      <c r="G18" s="54" t="s">
        <v>51</v>
      </c>
      <c r="H18" s="23" t="str">
        <f>IF(AND(EXACT(B18,"&lt;M&gt;"),EXACT(G18,"Yes")),"Ok",IF(AND(EXACT(B18,"&lt;M&gt;"),EXACT(G18,"No")),"Warning! Knock-out!","No answer selected."))</f>
        <v>No answer selected.</v>
      </c>
      <c r="I18" s="38" t="s">
        <v>18</v>
      </c>
    </row>
    <row r="19" spans="1:9" ht="75" x14ac:dyDescent="0.25">
      <c r="A19" s="23">
        <v>13</v>
      </c>
      <c r="B19" s="23" t="s">
        <v>48</v>
      </c>
      <c r="C19" s="27" t="s">
        <v>69</v>
      </c>
      <c r="D19" s="23" t="s">
        <v>15</v>
      </c>
      <c r="E19" s="38" t="s">
        <v>18</v>
      </c>
      <c r="F19" s="34" t="s">
        <v>50</v>
      </c>
      <c r="G19" s="54" t="s">
        <v>51</v>
      </c>
      <c r="H19" s="23" t="str">
        <f>IF(       AND(EXACT(B19,"&lt;M&gt;"),     EXACT(LEFT(G19,3),"Yes")            ),"Ok",IF(AND(EXACT(B19,"&lt;M&gt;"),EXACT(G19,"No")),"Warning! Knock-out!","No answer selected."))</f>
        <v>No answer selected.</v>
      </c>
      <c r="I19" s="38" t="s">
        <v>18</v>
      </c>
    </row>
    <row r="20" spans="1:9" ht="60" x14ac:dyDescent="0.25">
      <c r="A20" s="23">
        <v>14</v>
      </c>
      <c r="B20" s="23" t="s">
        <v>48</v>
      </c>
      <c r="C20" s="28" t="s">
        <v>70</v>
      </c>
      <c r="D20" s="23" t="s">
        <v>15</v>
      </c>
      <c r="E20" s="38" t="s">
        <v>18</v>
      </c>
      <c r="F20" s="34" t="s">
        <v>50</v>
      </c>
      <c r="G20" s="54" t="s">
        <v>51</v>
      </c>
      <c r="H20" s="23" t="str">
        <f>IF(       AND(EXACT(B20,"&lt;M&gt;"),     EXACT(LEFT(G20,3),"Yes")            ),"Ok",IF(AND(EXACT(B20,"&lt;M&gt;"),EXACT(G20,"No")),"Warning! Knock-out!","No answer selected."))</f>
        <v>No answer selected.</v>
      </c>
      <c r="I20" s="38" t="s">
        <v>18</v>
      </c>
    </row>
    <row r="21" spans="1:9" ht="60" x14ac:dyDescent="0.25">
      <c r="A21" s="23">
        <v>15</v>
      </c>
      <c r="B21" s="23" t="s">
        <v>59</v>
      </c>
      <c r="C21" s="21" t="s">
        <v>71</v>
      </c>
      <c r="D21" s="23" t="s">
        <v>28</v>
      </c>
      <c r="E21" s="47">
        <v>5</v>
      </c>
      <c r="F21" s="39" t="s">
        <v>72</v>
      </c>
      <c r="G21" s="54"/>
      <c r="H21" s="23" t="str">
        <f>IF(ISBLANK(G21),"No answer selected.",IF(G21&lt;61,(1-(G21-1)/60)*100,0))</f>
        <v>No answer selected.</v>
      </c>
      <c r="I21" s="38" t="e">
        <f>H21*E21</f>
        <v>#VALUE!</v>
      </c>
    </row>
    <row r="22" spans="1:9" ht="105" x14ac:dyDescent="0.25">
      <c r="A22" s="23">
        <v>16</v>
      </c>
      <c r="B22" s="23" t="s">
        <v>48</v>
      </c>
      <c r="C22" s="28" t="s">
        <v>73</v>
      </c>
      <c r="D22" s="23" t="s">
        <v>20</v>
      </c>
      <c r="E22" s="44" t="s">
        <v>18</v>
      </c>
      <c r="F22" s="34" t="s">
        <v>50</v>
      </c>
      <c r="G22" s="54" t="s">
        <v>51</v>
      </c>
      <c r="H22" s="23" t="str">
        <f>IF(       AND(EXACT(B22,"&lt;M&gt;"),     EXACT(LEFT(G22,3),"Yes")            ),"Ok",IF(AND(EXACT(B22,"&lt;M&gt;"),EXACT(G22,"No")),"Warning! Knock-out!","No answer selected."))</f>
        <v>No answer selected.</v>
      </c>
      <c r="I22" s="38" t="s">
        <v>18</v>
      </c>
    </row>
    <row r="23" spans="1:9" ht="60" x14ac:dyDescent="0.25">
      <c r="A23" s="23">
        <v>17</v>
      </c>
      <c r="B23" s="23" t="s">
        <v>48</v>
      </c>
      <c r="C23" s="20" t="s">
        <v>74</v>
      </c>
      <c r="D23" s="23" t="s">
        <v>15</v>
      </c>
      <c r="E23" s="38" t="s">
        <v>18</v>
      </c>
      <c r="F23" s="34" t="s">
        <v>50</v>
      </c>
      <c r="G23" s="54" t="s">
        <v>51</v>
      </c>
      <c r="H23" s="23" t="str">
        <f>IF(AND(EXACT(B23,"&lt;M&gt;"),EXACT(G23,"Yes")),"Ok",IF(AND(EXACT(B23,"&lt;M&gt;"),EXACT(G23,"No")),"Warning! Knock-out!","No answer selected."))</f>
        <v>No answer selected.</v>
      </c>
      <c r="I23" s="38" t="s">
        <v>18</v>
      </c>
    </row>
    <row r="24" spans="1:9" ht="45" x14ac:dyDescent="0.25">
      <c r="A24" s="23">
        <v>18</v>
      </c>
      <c r="B24" s="23" t="s">
        <v>48</v>
      </c>
      <c r="C24" s="27" t="s">
        <v>75</v>
      </c>
      <c r="D24" s="23" t="s">
        <v>15</v>
      </c>
      <c r="E24" s="44" t="s">
        <v>18</v>
      </c>
      <c r="F24" s="34" t="s">
        <v>50</v>
      </c>
      <c r="G24" s="54" t="s">
        <v>51</v>
      </c>
      <c r="H24" s="23" t="str">
        <f>IF(AND(EXACT(B24,"&lt;M&gt;"),EXACT(G24,"Yes")),"Ok",IF(AND(EXACT(B24,"&lt;M&gt;"),EXACT(G24,"No")),"Warning! Knock-out!","No answer selected."))</f>
        <v>No answer selected.</v>
      </c>
      <c r="I24" s="38" t="s">
        <v>18</v>
      </c>
    </row>
    <row r="25" spans="1:9" ht="45" x14ac:dyDescent="0.25">
      <c r="A25" s="23">
        <v>19</v>
      </c>
      <c r="B25" s="23" t="s">
        <v>59</v>
      </c>
      <c r="C25" s="27" t="s">
        <v>76</v>
      </c>
      <c r="D25" s="23" t="s">
        <v>25</v>
      </c>
      <c r="E25" s="47">
        <v>5</v>
      </c>
      <c r="F25" s="34" t="s">
        <v>61</v>
      </c>
      <c r="G25" s="54" t="s">
        <v>51</v>
      </c>
      <c r="H25" s="23" t="str">
        <f>IF(AND(EXACT(B25,"&lt;D&gt;"),EXACT(G25,"Yes")),100,IF(AND(EXACT(B25,"&lt;D&gt;"),EXACT(G25,"No")),0,"No answer selected."))</f>
        <v>No answer selected.</v>
      </c>
      <c r="I25" s="38" t="e">
        <f>H25*E25</f>
        <v>#VALUE!</v>
      </c>
    </row>
    <row r="26" spans="1:9" ht="75" x14ac:dyDescent="0.25">
      <c r="A26" s="23">
        <v>20</v>
      </c>
      <c r="B26" s="23" t="s">
        <v>48</v>
      </c>
      <c r="C26" s="20" t="s">
        <v>77</v>
      </c>
      <c r="D26" s="23" t="s">
        <v>15</v>
      </c>
      <c r="E26" s="38" t="s">
        <v>18</v>
      </c>
      <c r="F26" s="34" t="s">
        <v>50</v>
      </c>
      <c r="G26" s="54" t="s">
        <v>51</v>
      </c>
      <c r="H26" s="23" t="str">
        <f>IF(AND(EXACT(B26,"&lt;M&gt;"),EXACT(G26,"Yes")),"Ok",IF(AND(EXACT(B26,"&lt;M&gt;"),EXACT(G26,"No")),"Warning! Knock-out!","No answer selected."))</f>
        <v>No answer selected.</v>
      </c>
      <c r="I26" s="38" t="s">
        <v>18</v>
      </c>
    </row>
    <row r="27" spans="1:9" ht="90" x14ac:dyDescent="0.25">
      <c r="A27" s="23">
        <v>21</v>
      </c>
      <c r="B27" s="23" t="s">
        <v>59</v>
      </c>
      <c r="C27" s="27" t="s">
        <v>78</v>
      </c>
      <c r="D27" s="23" t="s">
        <v>28</v>
      </c>
      <c r="E27" s="47">
        <v>3</v>
      </c>
      <c r="F27" s="34" t="s">
        <v>79</v>
      </c>
      <c r="G27" s="54"/>
      <c r="H27" s="23" t="str">
        <f>IF(ISBLANK(G27),"No answer selected.",IF(G27&lt;10,100,IF(G27&gt;60,0,(1-(G27-10)/(60-9))*100)))</f>
        <v>No answer selected.</v>
      </c>
      <c r="I27" s="38" t="e">
        <f>H27*E27</f>
        <v>#VALUE!</v>
      </c>
    </row>
    <row r="28" spans="1:9" ht="75" x14ac:dyDescent="0.25">
      <c r="A28" s="23">
        <v>22</v>
      </c>
      <c r="B28" s="23" t="s">
        <v>48</v>
      </c>
      <c r="C28" s="43" t="s">
        <v>80</v>
      </c>
      <c r="D28" s="23" t="s">
        <v>15</v>
      </c>
      <c r="E28" s="46" t="s">
        <v>18</v>
      </c>
      <c r="F28" s="34" t="s">
        <v>50</v>
      </c>
      <c r="G28" s="54" t="s">
        <v>51</v>
      </c>
      <c r="H28" s="23" t="str">
        <f>IF(AND(EXACT(B28,"&lt;M&gt;"),EXACT(G28,"Yes")),"Ok",IF(AND(EXACT(B28,"&lt;M&gt;"),EXACT(G28,"No")),"Warning! Knock-out!","No answer selected."))</f>
        <v>No answer selected.</v>
      </c>
      <c r="I28" s="38" t="s">
        <v>18</v>
      </c>
    </row>
    <row r="29" spans="1:9" ht="315" x14ac:dyDescent="0.25">
      <c r="A29" s="23">
        <v>23</v>
      </c>
      <c r="B29" s="23" t="s">
        <v>59</v>
      </c>
      <c r="C29" s="20" t="s">
        <v>81</v>
      </c>
      <c r="D29" s="23" t="s">
        <v>32</v>
      </c>
      <c r="E29" s="47">
        <v>8</v>
      </c>
      <c r="F29" s="34" t="s">
        <v>82</v>
      </c>
      <c r="G29" s="54" t="s">
        <v>83</v>
      </c>
      <c r="H29" s="23" t="str">
        <f>IF(NOT(EXACT(LEFT(G29,2),"No")),"The score will be assigned by the KNMI assessment team.","Warning! Knock-out!")</f>
        <v>The score will be assigned by the KNMI assessment team.</v>
      </c>
      <c r="I29" s="38" t="e">
        <f>H29*E29</f>
        <v>#VALUE!</v>
      </c>
    </row>
    <row r="30" spans="1:9" ht="105" x14ac:dyDescent="0.25">
      <c r="A30" s="23">
        <v>24</v>
      </c>
      <c r="B30" s="23" t="s">
        <v>48</v>
      </c>
      <c r="C30" s="20" t="s">
        <v>84</v>
      </c>
      <c r="D30" s="23" t="s">
        <v>20</v>
      </c>
      <c r="E30" s="38" t="s">
        <v>18</v>
      </c>
      <c r="F30" s="34" t="s">
        <v>50</v>
      </c>
      <c r="G30" s="54" t="s">
        <v>51</v>
      </c>
      <c r="H30" s="23" t="str">
        <f>IF(       AND(EXACT(B30,"&lt;M&gt;"),     EXACT(LEFT(G30,3),"Yes")            ),"Ok",IF(AND(EXACT(B30,"&lt;M&gt;"),EXACT(G30,"No")),"Warning! Knock-out!","No answer selected."))</f>
        <v>No answer selected.</v>
      </c>
      <c r="I30" s="38" t="s">
        <v>18</v>
      </c>
    </row>
    <row r="31" spans="1:9" ht="17.25" customHeight="1" x14ac:dyDescent="0.25">
      <c r="A31" s="76" t="s">
        <v>85</v>
      </c>
      <c r="B31" s="78"/>
      <c r="C31" s="78"/>
      <c r="D31" s="78"/>
      <c r="E31" s="79"/>
      <c r="F31" s="78"/>
      <c r="G31" s="78"/>
      <c r="H31" s="78"/>
      <c r="I31" s="78"/>
    </row>
    <row r="32" spans="1:9" ht="60" x14ac:dyDescent="0.25">
      <c r="A32" s="23">
        <v>25</v>
      </c>
      <c r="B32" s="32" t="s">
        <v>48</v>
      </c>
      <c r="C32" s="20" t="s">
        <v>86</v>
      </c>
      <c r="D32" s="23" t="s">
        <v>15</v>
      </c>
      <c r="E32" s="38" t="s">
        <v>18</v>
      </c>
      <c r="F32" s="34" t="s">
        <v>50</v>
      </c>
      <c r="G32" s="54" t="s">
        <v>51</v>
      </c>
      <c r="H32" s="23" t="str">
        <f>IF(AND(EXACT(B32,"&lt;M&gt;"),EXACT(LEFT(G32,3),"Yes")),"Ok",IF(AND(EXACT(B32,"&lt;M&gt;"),EXACT(G32,"No")),"Warning! Knock-out!","No answer selected."))</f>
        <v>No answer selected.</v>
      </c>
      <c r="I32" s="38" t="s">
        <v>18</v>
      </c>
    </row>
    <row r="33" spans="1:9" ht="90" x14ac:dyDescent="0.25">
      <c r="A33" s="23">
        <v>26</v>
      </c>
      <c r="B33" s="32" t="s">
        <v>48</v>
      </c>
      <c r="C33" s="20" t="s">
        <v>87</v>
      </c>
      <c r="D33" s="23" t="s">
        <v>15</v>
      </c>
      <c r="E33" s="38" t="s">
        <v>18</v>
      </c>
      <c r="F33" s="34" t="s">
        <v>50</v>
      </c>
      <c r="G33" s="54" t="s">
        <v>51</v>
      </c>
      <c r="H33" s="23" t="str">
        <f>IF(AND(EXACT(B33,"&lt;M&gt;"),EXACT(LEFT(G33,3),"Yes")),"Ok",IF(AND(EXACT(B33,"&lt;M&gt;"),EXACT(G33,"No")),"Warning! Knock-out!","No answer selected."))</f>
        <v>No answer selected.</v>
      </c>
      <c r="I33" s="38" t="s">
        <v>18</v>
      </c>
    </row>
    <row r="34" spans="1:9" ht="45" x14ac:dyDescent="0.25">
      <c r="A34" s="23">
        <v>27</v>
      </c>
      <c r="B34" s="32" t="s">
        <v>48</v>
      </c>
      <c r="C34" s="20" t="s">
        <v>88</v>
      </c>
      <c r="D34" s="23" t="s">
        <v>15</v>
      </c>
      <c r="E34" s="45" t="s">
        <v>18</v>
      </c>
      <c r="F34" s="34" t="s">
        <v>50</v>
      </c>
      <c r="G34" s="54" t="s">
        <v>51</v>
      </c>
      <c r="H34" s="23" t="str">
        <f>IF(AND(EXACT(B34,"&lt;M&gt;"),EXACT(G34,"Yes")),"Ok",IF(AND(EXACT(B34,"&lt;M&gt;"),EXACT(G34,"No")),"Warning! Knock-out!","No answer selected."))</f>
        <v>No answer selected.</v>
      </c>
      <c r="I34" s="38" t="s">
        <v>18</v>
      </c>
    </row>
    <row r="35" spans="1:9" ht="105" x14ac:dyDescent="0.25">
      <c r="A35" s="23">
        <v>28</v>
      </c>
      <c r="B35" s="32" t="s">
        <v>48</v>
      </c>
      <c r="C35" s="20" t="s">
        <v>89</v>
      </c>
      <c r="D35" s="23" t="s">
        <v>15</v>
      </c>
      <c r="E35" s="44" t="s">
        <v>18</v>
      </c>
      <c r="F35" s="34" t="s">
        <v>50</v>
      </c>
      <c r="G35" s="54" t="s">
        <v>51</v>
      </c>
      <c r="H35" s="23" t="str">
        <f>IF(AND(EXACT(B35,"&lt;M&gt;"),EXACT(G35,"Yes")),"Ok",IF(AND(EXACT(B35,"&lt;M&gt;"),EXACT(G35,"No")),"Warning! Knock-out!","No answer selected."))</f>
        <v>No answer selected.</v>
      </c>
      <c r="I35" s="38" t="s">
        <v>18</v>
      </c>
    </row>
    <row r="36" spans="1:9" ht="45" x14ac:dyDescent="0.25">
      <c r="A36" s="23">
        <v>29</v>
      </c>
      <c r="B36" s="23" t="s">
        <v>59</v>
      </c>
      <c r="C36" s="20" t="s">
        <v>90</v>
      </c>
      <c r="D36" s="23" t="s">
        <v>25</v>
      </c>
      <c r="E36" s="47">
        <v>1</v>
      </c>
      <c r="F36" s="34" t="s">
        <v>61</v>
      </c>
      <c r="G36" s="54" t="s">
        <v>51</v>
      </c>
      <c r="H36" s="23" t="str">
        <f>IF(AND(EXACT(B36,"&lt;D&gt;"),EXACT(G36,"Yes")),100,IF(AND(EXACT(B36,"&lt;D&gt;"),EXACT(G36,"No")),0,"No answer selected."))</f>
        <v>No answer selected.</v>
      </c>
      <c r="I36" s="38" t="e">
        <f>H36*E36</f>
        <v>#VALUE!</v>
      </c>
    </row>
    <row r="37" spans="1:9" ht="45" x14ac:dyDescent="0.25">
      <c r="A37" s="23">
        <v>30</v>
      </c>
      <c r="B37" s="32" t="s">
        <v>48</v>
      </c>
      <c r="C37" s="20" t="s">
        <v>91</v>
      </c>
      <c r="D37" s="23" t="s">
        <v>15</v>
      </c>
      <c r="E37" s="38" t="s">
        <v>18</v>
      </c>
      <c r="F37" s="34" t="s">
        <v>50</v>
      </c>
      <c r="G37" s="54" t="s">
        <v>51</v>
      </c>
      <c r="H37" s="23" t="str">
        <f>IF(AND(EXACT(B37,"&lt;M&gt;"),EXACT(G37,"Yes")),"Ok",IF(AND(EXACT(B37,"&lt;M&gt;"),EXACT(G37,"No")),"Warning! Knock-out!","No answer selected."))</f>
        <v>No answer selected.</v>
      </c>
      <c r="I37" s="38" t="s">
        <v>18</v>
      </c>
    </row>
    <row r="38" spans="1:9" ht="75" x14ac:dyDescent="0.25">
      <c r="A38" s="23">
        <v>31</v>
      </c>
      <c r="B38" s="32" t="s">
        <v>48</v>
      </c>
      <c r="C38" s="20" t="s">
        <v>92</v>
      </c>
      <c r="D38" s="23" t="s">
        <v>15</v>
      </c>
      <c r="E38" s="38" t="s">
        <v>18</v>
      </c>
      <c r="F38" s="34" t="s">
        <v>50</v>
      </c>
      <c r="G38" s="54" t="s">
        <v>51</v>
      </c>
      <c r="H38" s="23" t="str">
        <f>IF(AND(EXACT(B38,"&lt;M&gt;"),EXACT(G38,"Yes")),"Ok",IF(AND(EXACT(B38,"&lt;M&gt;"),EXACT(G38,"No")),"Warning! Knock-out!","No answer selected."))</f>
        <v>No answer selected.</v>
      </c>
      <c r="I38" s="38" t="s">
        <v>18</v>
      </c>
    </row>
    <row r="39" spans="1:9" ht="45" x14ac:dyDescent="0.25">
      <c r="A39" s="23">
        <v>32</v>
      </c>
      <c r="B39" s="32" t="s">
        <v>48</v>
      </c>
      <c r="C39" s="33" t="s">
        <v>93</v>
      </c>
      <c r="D39" s="32" t="s">
        <v>15</v>
      </c>
      <c r="E39" s="40" t="s">
        <v>18</v>
      </c>
      <c r="F39" s="39" t="s">
        <v>50</v>
      </c>
      <c r="G39" s="54" t="s">
        <v>51</v>
      </c>
      <c r="H39" s="32" t="str">
        <f>IF(AND(EXACT(B39,"&lt;M&gt;"),EXACT(G39,"Yes")),"Ok",IF(AND(EXACT(B39,"&lt;M&gt;"),EXACT(G39,"No")),"Warning! Knock-out!","No answer selected."))</f>
        <v>No answer selected.</v>
      </c>
      <c r="I39" s="40" t="s">
        <v>18</v>
      </c>
    </row>
    <row r="40" spans="1:9" ht="105" x14ac:dyDescent="0.25">
      <c r="A40" s="23">
        <v>33</v>
      </c>
      <c r="B40" s="32" t="s">
        <v>48</v>
      </c>
      <c r="C40" s="20" t="s">
        <v>94</v>
      </c>
      <c r="D40" s="23" t="s">
        <v>15</v>
      </c>
      <c r="E40" s="38" t="s">
        <v>18</v>
      </c>
      <c r="F40" s="39" t="s">
        <v>50</v>
      </c>
      <c r="G40" s="54" t="s">
        <v>51</v>
      </c>
      <c r="H40" s="32" t="str">
        <f>IF(AND(EXACT(B40,"&lt;M&gt;"),EXACT(G40,"Yes")),"Ok",IF(AND(EXACT(B40,"&lt;M&gt;"),EXACT(G40,"No")),"Warning! Knock-out!","No answer selected."))</f>
        <v>No answer selected.</v>
      </c>
      <c r="I40" s="40" t="s">
        <v>18</v>
      </c>
    </row>
    <row r="41" spans="1:9" ht="17.25" x14ac:dyDescent="0.25">
      <c r="A41" s="74" t="s">
        <v>95</v>
      </c>
      <c r="B41" s="75"/>
      <c r="C41" s="74"/>
      <c r="D41" s="75"/>
      <c r="E41" s="75"/>
      <c r="F41" s="74"/>
      <c r="G41" s="75"/>
      <c r="H41" s="74"/>
      <c r="I41" s="76"/>
    </row>
    <row r="42" spans="1:9" ht="60" x14ac:dyDescent="0.25">
      <c r="A42" s="23">
        <v>34</v>
      </c>
      <c r="B42" s="32" t="s">
        <v>48</v>
      </c>
      <c r="C42" s="20" t="s">
        <v>96</v>
      </c>
      <c r="D42" s="23" t="s">
        <v>15</v>
      </c>
      <c r="E42" s="38" t="s">
        <v>18</v>
      </c>
      <c r="F42" s="34" t="s">
        <v>50</v>
      </c>
      <c r="G42" s="54" t="s">
        <v>51</v>
      </c>
      <c r="H42" s="23" t="str">
        <f>IF(AND(EXACT(B42,"&lt;M&gt;"),EXACT(G42,"Yes")),"Ok",IF(AND(EXACT(B42,"&lt;M&gt;"),EXACT(G42,"No")),"Warning! Knock-out!","No answer selected."))</f>
        <v>No answer selected.</v>
      </c>
      <c r="I42" s="38" t="s">
        <v>18</v>
      </c>
    </row>
    <row r="43" spans="1:9" ht="45" x14ac:dyDescent="0.25">
      <c r="A43" s="23">
        <v>35</v>
      </c>
      <c r="B43" s="23" t="s">
        <v>48</v>
      </c>
      <c r="C43" s="20" t="s">
        <v>97</v>
      </c>
      <c r="D43" s="23" t="s">
        <v>15</v>
      </c>
      <c r="E43" s="44" t="s">
        <v>18</v>
      </c>
      <c r="F43" s="34" t="s">
        <v>50</v>
      </c>
      <c r="G43" s="54" t="s">
        <v>51</v>
      </c>
      <c r="H43" s="23" t="str">
        <f>IF(AND(EXACT(B43,"&lt;M&gt;"),EXACT(G43,"Yes")),"Ok",IF(AND(EXACT(B43,"&lt;M&gt;"),EXACT(G43,"No")),"Warning! Knock-out!","No answer selected."))</f>
        <v>No answer selected.</v>
      </c>
      <c r="I43" s="38" t="s">
        <v>18</v>
      </c>
    </row>
    <row r="44" spans="1:9" ht="60" x14ac:dyDescent="0.25">
      <c r="A44" s="23">
        <v>36</v>
      </c>
      <c r="B44" s="32" t="s">
        <v>59</v>
      </c>
      <c r="C44" s="33" t="s">
        <v>98</v>
      </c>
      <c r="D44" s="23" t="s">
        <v>28</v>
      </c>
      <c r="E44" s="47">
        <v>3</v>
      </c>
      <c r="F44" s="39" t="s">
        <v>99</v>
      </c>
      <c r="G44" s="54"/>
      <c r="H44" s="23" t="str">
        <f>IF(ISBLANK(G44),"No answer selected.",IF(G44&lt;60,(1-(G44-1)/60)*100,0))</f>
        <v>No answer selected.</v>
      </c>
      <c r="I44" s="38" t="e">
        <f>H44*E44</f>
        <v>#VALUE!</v>
      </c>
    </row>
    <row r="45" spans="1:9" ht="120" x14ac:dyDescent="0.25">
      <c r="A45" s="23">
        <v>37</v>
      </c>
      <c r="B45" s="32" t="s">
        <v>48</v>
      </c>
      <c r="C45" s="33" t="s">
        <v>100</v>
      </c>
      <c r="D45" s="23" t="s">
        <v>15</v>
      </c>
      <c r="E45" s="38" t="s">
        <v>18</v>
      </c>
      <c r="F45" s="34" t="s">
        <v>50</v>
      </c>
      <c r="G45" s="54" t="s">
        <v>51</v>
      </c>
      <c r="H45" s="23" t="str">
        <f>IF(AND(EXACT(B45,"&lt;M&gt;"),EXACT(G45,"Yes")),"Ok",IF(AND(EXACT(B45,"&lt;M&gt;"),EXACT(G45,"No")),"Warning! Knock-out!","No answer selected."))</f>
        <v>No answer selected.</v>
      </c>
      <c r="I45" s="38" t="s">
        <v>18</v>
      </c>
    </row>
    <row r="46" spans="1:9" ht="45" x14ac:dyDescent="0.25">
      <c r="A46" s="23">
        <v>38</v>
      </c>
      <c r="B46" s="32" t="s">
        <v>59</v>
      </c>
      <c r="C46" s="20" t="s">
        <v>101</v>
      </c>
      <c r="D46" s="23" t="s">
        <v>25</v>
      </c>
      <c r="E46" s="47">
        <v>1</v>
      </c>
      <c r="F46" s="34" t="s">
        <v>61</v>
      </c>
      <c r="G46" s="54" t="s">
        <v>51</v>
      </c>
      <c r="H46" s="23" t="str">
        <f>IF(AND(EXACT(B46,"&lt;D&gt;"),EXACT(G46,"Yes")),100,IF(AND(EXACT(B46,"&lt;D&gt;"),EXACT(G46,"No")),0,"No answer selected."))</f>
        <v>No answer selected.</v>
      </c>
      <c r="I46" s="38" t="e">
        <f>H46*E46</f>
        <v>#VALUE!</v>
      </c>
    </row>
    <row r="47" spans="1:9" ht="45" x14ac:dyDescent="0.25">
      <c r="A47" s="23">
        <v>39</v>
      </c>
      <c r="B47" s="32" t="s">
        <v>48</v>
      </c>
      <c r="C47" s="20" t="s">
        <v>102</v>
      </c>
      <c r="D47" s="23" t="s">
        <v>15</v>
      </c>
      <c r="E47" s="45" t="s">
        <v>18</v>
      </c>
      <c r="F47" s="34" t="s">
        <v>50</v>
      </c>
      <c r="G47" s="54" t="s">
        <v>51</v>
      </c>
      <c r="H47" s="23" t="str">
        <f>IF(AND(EXACT(B47,"&lt;M&gt;"),EXACT(G47,"Yes")),"Ok",IF(AND(EXACT(B47,"&lt;M&gt;"),EXACT(G47,"No")),"Warning! Knock-out!","No answer selected."))</f>
        <v>No answer selected.</v>
      </c>
      <c r="I47" s="38" t="s">
        <v>18</v>
      </c>
    </row>
    <row r="48" spans="1:9" ht="60" x14ac:dyDescent="0.25">
      <c r="A48" s="23">
        <v>40</v>
      </c>
      <c r="B48" s="23" t="s">
        <v>48</v>
      </c>
      <c r="C48" s="20" t="s">
        <v>103</v>
      </c>
      <c r="D48" s="23" t="s">
        <v>15</v>
      </c>
      <c r="E48" s="38" t="s">
        <v>18</v>
      </c>
      <c r="F48" s="34" t="s">
        <v>50</v>
      </c>
      <c r="G48" s="54" t="s">
        <v>51</v>
      </c>
      <c r="H48" s="23" t="str">
        <f>IF(AND(EXACT(B48,"&lt;M&gt;"),EXACT(G48,"Yes")),"Ok",IF(AND(EXACT(B48,"&lt;M&gt;"),EXACT(G48,"No")),"Warning! Knock-out!","No answer selected."))</f>
        <v>No answer selected.</v>
      </c>
      <c r="I48" s="38" t="s">
        <v>18</v>
      </c>
    </row>
    <row r="49" spans="1:9" ht="17.25" x14ac:dyDescent="0.25">
      <c r="A49" s="61" t="s">
        <v>104</v>
      </c>
      <c r="B49" s="62"/>
      <c r="C49" s="61"/>
      <c r="D49" s="62"/>
      <c r="E49" s="62"/>
      <c r="F49" s="61"/>
      <c r="G49" s="62"/>
      <c r="H49" s="61"/>
      <c r="I49" s="61"/>
    </row>
    <row r="50" spans="1:9" ht="90" x14ac:dyDescent="0.25">
      <c r="A50" s="23">
        <v>41</v>
      </c>
      <c r="B50" s="32" t="s">
        <v>48</v>
      </c>
      <c r="C50" s="20" t="s">
        <v>105</v>
      </c>
      <c r="D50" s="23" t="s">
        <v>15</v>
      </c>
      <c r="E50" s="38" t="s">
        <v>18</v>
      </c>
      <c r="F50" s="34" t="s">
        <v>50</v>
      </c>
      <c r="G50" s="54" t="s">
        <v>51</v>
      </c>
      <c r="H50" s="23" t="str">
        <f>IF(AND(EXACT(B50,"&lt;M&gt;"),EXACT(G50,"Yes")),"Ok",IF(AND(EXACT(B50,"&lt;M&gt;"),EXACT(G50,"No")),"Warning! Knock-out!","No answer selected."))</f>
        <v>No answer selected.</v>
      </c>
      <c r="I50" s="38" t="s">
        <v>18</v>
      </c>
    </row>
    <row r="51" spans="1:9" ht="105" x14ac:dyDescent="0.25">
      <c r="A51" s="23">
        <v>42</v>
      </c>
      <c r="B51" s="23" t="s">
        <v>48</v>
      </c>
      <c r="C51" s="20" t="s">
        <v>106</v>
      </c>
      <c r="D51" s="23" t="s">
        <v>15</v>
      </c>
      <c r="E51" s="38" t="s">
        <v>18</v>
      </c>
      <c r="F51" s="34" t="s">
        <v>50</v>
      </c>
      <c r="G51" s="54" t="s">
        <v>51</v>
      </c>
      <c r="H51" s="23" t="str">
        <f>IF(AND(EXACT(B51,"&lt;M&gt;"),EXACT(G51,"Yes")),"Ok",IF(AND(EXACT(B51,"&lt;M&gt;"),EXACT(G51,"No")),"Warning! Knock-out!","No answer selected."))</f>
        <v>No answer selected.</v>
      </c>
      <c r="I51" s="38" t="s">
        <v>18</v>
      </c>
    </row>
    <row r="52" spans="1:9" ht="45" x14ac:dyDescent="0.25">
      <c r="A52" s="23">
        <v>43</v>
      </c>
      <c r="B52" s="23" t="s">
        <v>59</v>
      </c>
      <c r="C52" s="20" t="s">
        <v>107</v>
      </c>
      <c r="D52" s="23" t="s">
        <v>25</v>
      </c>
      <c r="E52" s="47">
        <v>1</v>
      </c>
      <c r="F52" s="34" t="s">
        <v>61</v>
      </c>
      <c r="G52" s="54" t="s">
        <v>51</v>
      </c>
      <c r="H52" s="23" t="str">
        <f>IF(AND(EXACT(B52,"&lt;D&gt;"),EXACT(G52,"Yes")),100,IF(AND(EXACT(B52,"&lt;D&gt;"),EXACT(G52,"No")),0,"No answer selected."))</f>
        <v>No answer selected.</v>
      </c>
      <c r="I52" s="38" t="e">
        <f>H52*E52</f>
        <v>#VALUE!</v>
      </c>
    </row>
    <row r="53" spans="1:9" ht="90" x14ac:dyDescent="0.25">
      <c r="A53" s="23">
        <v>44</v>
      </c>
      <c r="B53" s="23" t="s">
        <v>48</v>
      </c>
      <c r="C53" s="20" t="s">
        <v>108</v>
      </c>
      <c r="D53" s="23" t="s">
        <v>15</v>
      </c>
      <c r="E53" s="38" t="s">
        <v>18</v>
      </c>
      <c r="F53" s="34" t="s">
        <v>50</v>
      </c>
      <c r="G53" s="54" t="s">
        <v>51</v>
      </c>
      <c r="H53" s="23" t="str">
        <f>IF(AND(EXACT(B53,"&lt;M&gt;"),EXACT(G53,"Yes")),"Ok",IF(AND(EXACT(B53,"&lt;M&gt;"),EXACT(G53,"No")),"Warning! Knock-out!","No answer selected."))</f>
        <v>No answer selected.</v>
      </c>
      <c r="I53" s="38" t="s">
        <v>18</v>
      </c>
    </row>
    <row r="54" spans="1:9" ht="75" x14ac:dyDescent="0.25">
      <c r="A54" s="23">
        <v>45</v>
      </c>
      <c r="B54" s="23" t="s">
        <v>48</v>
      </c>
      <c r="C54" s="20" t="s">
        <v>109</v>
      </c>
      <c r="D54" s="23" t="s">
        <v>15</v>
      </c>
      <c r="E54" s="38" t="s">
        <v>18</v>
      </c>
      <c r="F54" s="34" t="s">
        <v>50</v>
      </c>
      <c r="G54" s="54" t="s">
        <v>51</v>
      </c>
      <c r="H54" s="23" t="str">
        <f>IF(AND(EXACT(B54,"&lt;M&gt;"),EXACT(G54,"Yes")),"Ok",IF(AND(EXACT(B54,"&lt;M&gt;"),EXACT(G54,"No")),"Warning! Knock-out!","No answer selected."))</f>
        <v>No answer selected.</v>
      </c>
      <c r="I54" s="38" t="s">
        <v>18</v>
      </c>
    </row>
    <row r="55" spans="1:9" ht="105" x14ac:dyDescent="0.25">
      <c r="A55" s="23">
        <v>46</v>
      </c>
      <c r="B55" s="23" t="s">
        <v>48</v>
      </c>
      <c r="C55" s="20" t="s">
        <v>110</v>
      </c>
      <c r="D55" s="23" t="s">
        <v>15</v>
      </c>
      <c r="E55" s="38" t="s">
        <v>18</v>
      </c>
      <c r="F55" s="34" t="s">
        <v>111</v>
      </c>
      <c r="G55" s="54" t="s">
        <v>51</v>
      </c>
      <c r="H55" s="23" t="str">
        <f>IF(AND(EXACT(B55,"&lt;M&gt;"),EXACT(G55,"Yes")),"Ok",IF(AND(EXACT(B55,"&lt;M&gt;"),EXACT(G55,"N/A")),"N/A",IF(AND(EXACT(B55,"&lt;M&gt;"),EXACT(G55,"No")),"Warning! Knock-out!","No answer selected.")))</f>
        <v>No answer selected.</v>
      </c>
      <c r="I55" s="38" t="s">
        <v>18</v>
      </c>
    </row>
    <row r="56" spans="1:9" ht="20.25" thickBot="1" x14ac:dyDescent="0.3">
      <c r="A56" s="65" t="s">
        <v>112</v>
      </c>
      <c r="B56" s="66"/>
      <c r="C56" s="65"/>
      <c r="D56" s="66"/>
      <c r="E56" s="66"/>
      <c r="F56" s="65"/>
      <c r="G56" s="66"/>
      <c r="H56" s="65"/>
      <c r="I56" s="65"/>
    </row>
    <row r="57" spans="1:9" ht="18" thickTop="1" x14ac:dyDescent="0.25">
      <c r="A57" s="61" t="s">
        <v>113</v>
      </c>
      <c r="B57" s="62"/>
      <c r="C57" s="61"/>
      <c r="D57" s="62"/>
      <c r="E57" s="62"/>
      <c r="F57" s="61"/>
      <c r="G57" s="62"/>
      <c r="H57" s="61"/>
      <c r="I57" s="61"/>
    </row>
    <row r="58" spans="1:9" ht="90" x14ac:dyDescent="0.25">
      <c r="A58" s="23">
        <v>47</v>
      </c>
      <c r="B58" s="23" t="s">
        <v>48</v>
      </c>
      <c r="C58" s="20" t="s">
        <v>114</v>
      </c>
      <c r="D58" s="23" t="s">
        <v>15</v>
      </c>
      <c r="E58" s="38" t="s">
        <v>18</v>
      </c>
      <c r="F58" s="34" t="s">
        <v>50</v>
      </c>
      <c r="G58" s="54" t="s">
        <v>51</v>
      </c>
      <c r="H58" s="23" t="str">
        <f>IF(AND(EXACT(B58,"&lt;M&gt;"),EXACT(G58,"Yes")),"Ok",IF(AND(EXACT(B58,"&lt;M&gt;"),EXACT(G58,"No")),"Warning! Knock-out!","No answer selected."))</f>
        <v>No answer selected.</v>
      </c>
      <c r="I58" s="38" t="s">
        <v>18</v>
      </c>
    </row>
    <row r="59" spans="1:9" ht="60" x14ac:dyDescent="0.25">
      <c r="A59" s="23">
        <v>48</v>
      </c>
      <c r="B59" s="23" t="s">
        <v>48</v>
      </c>
      <c r="C59" s="42" t="s">
        <v>115</v>
      </c>
      <c r="D59" s="23" t="s">
        <v>15</v>
      </c>
      <c r="E59" s="38" t="s">
        <v>18</v>
      </c>
      <c r="F59" s="34" t="s">
        <v>50</v>
      </c>
      <c r="G59" s="54" t="s">
        <v>51</v>
      </c>
      <c r="H59" s="23" t="str">
        <f>IF(AND(EXACT(B59,"&lt;M&gt;"),EXACT(G59,"Yes")),"Ok",IF(AND(EXACT(B59,"&lt;M&gt;"),EXACT(G59,"No")),"Warning! Knock-out!","No answer selected."))</f>
        <v>No answer selected.</v>
      </c>
      <c r="I59" s="38" t="s">
        <v>18</v>
      </c>
    </row>
    <row r="60" spans="1:9" ht="105" x14ac:dyDescent="0.25">
      <c r="A60" s="23">
        <v>49</v>
      </c>
      <c r="B60" s="23" t="s">
        <v>48</v>
      </c>
      <c r="C60" s="34" t="s">
        <v>116</v>
      </c>
      <c r="D60" s="23" t="s">
        <v>20</v>
      </c>
      <c r="E60" s="23" t="s">
        <v>18</v>
      </c>
      <c r="F60" s="34" t="s">
        <v>117</v>
      </c>
      <c r="G60" s="54" t="s">
        <v>51</v>
      </c>
      <c r="H60" s="23" t="str">
        <f>IF(       AND(EXACT(B60,"&lt;M&gt;"),     EXACT(LEFT(G60,3),"Yes")            ),"Ok",IF(AND(EXACT(B60,"&lt;M&gt;"),EXACT(G60,"No")),"Warning! Knock-out!","No answer selected."))</f>
        <v>No answer selected.</v>
      </c>
      <c r="I60" s="38" t="s">
        <v>18</v>
      </c>
    </row>
    <row r="61" spans="1:9" ht="105" x14ac:dyDescent="0.25">
      <c r="A61" s="23">
        <v>50</v>
      </c>
      <c r="B61" s="23" t="s">
        <v>48</v>
      </c>
      <c r="C61" s="20" t="s">
        <v>118</v>
      </c>
      <c r="D61" s="23" t="s">
        <v>15</v>
      </c>
      <c r="E61" s="38" t="s">
        <v>18</v>
      </c>
      <c r="F61" s="34" t="s">
        <v>50</v>
      </c>
      <c r="G61" s="54" t="s">
        <v>51</v>
      </c>
      <c r="H61" s="23" t="str">
        <f>IF(AND(EXACT(B61,"&lt;M&gt;"),EXACT(G61,"Yes")),"Ok",IF(AND(EXACT(B61,"&lt;M&gt;"),EXACT(G61,"No")),"Warning! Knock-out!","No answer selected."))</f>
        <v>No answer selected.</v>
      </c>
      <c r="I61" s="38" t="s">
        <v>18</v>
      </c>
    </row>
    <row r="62" spans="1:9" ht="17.25" x14ac:dyDescent="0.25">
      <c r="A62" s="61" t="s">
        <v>119</v>
      </c>
      <c r="B62" s="62"/>
      <c r="C62" s="61"/>
      <c r="D62" s="62"/>
      <c r="E62" s="62"/>
      <c r="F62" s="61"/>
      <c r="G62" s="62"/>
      <c r="H62" s="61"/>
      <c r="I62" s="61"/>
    </row>
    <row r="63" spans="1:9" ht="45" x14ac:dyDescent="0.25">
      <c r="A63" s="23">
        <v>51</v>
      </c>
      <c r="B63" s="23" t="s">
        <v>48</v>
      </c>
      <c r="C63" s="20" t="s">
        <v>120</v>
      </c>
      <c r="D63" s="23" t="s">
        <v>15</v>
      </c>
      <c r="E63" s="38" t="s">
        <v>18</v>
      </c>
      <c r="F63" s="34" t="s">
        <v>50</v>
      </c>
      <c r="G63" s="54" t="s">
        <v>51</v>
      </c>
      <c r="H63" s="23" t="str">
        <f t="shared" ref="H63:H69" si="1">IF(AND(EXACT(B63,"&lt;M&gt;"),EXACT(G63,"Yes")),"Ok",IF(AND(EXACT(B63,"&lt;M&gt;"),EXACT(G63,"No")),"Warning! Knock-out!","No answer selected."))</f>
        <v>No answer selected.</v>
      </c>
      <c r="I63" s="38" t="s">
        <v>18</v>
      </c>
    </row>
    <row r="64" spans="1:9" ht="60" x14ac:dyDescent="0.25">
      <c r="A64" s="23">
        <v>52</v>
      </c>
      <c r="B64" s="23" t="s">
        <v>48</v>
      </c>
      <c r="C64" s="20" t="s">
        <v>121</v>
      </c>
      <c r="D64" s="23" t="s">
        <v>15</v>
      </c>
      <c r="E64" s="38" t="s">
        <v>18</v>
      </c>
      <c r="F64" s="34" t="s">
        <v>50</v>
      </c>
      <c r="G64" s="54" t="s">
        <v>51</v>
      </c>
      <c r="H64" s="23" t="str">
        <f t="shared" si="1"/>
        <v>No answer selected.</v>
      </c>
      <c r="I64" s="38" t="s">
        <v>18</v>
      </c>
    </row>
    <row r="65" spans="1:9" ht="45" x14ac:dyDescent="0.25">
      <c r="A65" s="23">
        <v>53</v>
      </c>
      <c r="B65" s="23" t="s">
        <v>48</v>
      </c>
      <c r="C65" s="20" t="s">
        <v>122</v>
      </c>
      <c r="D65" s="23" t="s">
        <v>15</v>
      </c>
      <c r="E65" s="38" t="s">
        <v>18</v>
      </c>
      <c r="F65" s="34" t="s">
        <v>50</v>
      </c>
      <c r="G65" s="54" t="s">
        <v>51</v>
      </c>
      <c r="H65" s="23" t="str">
        <f t="shared" si="1"/>
        <v>No answer selected.</v>
      </c>
      <c r="I65" s="38" t="s">
        <v>18</v>
      </c>
    </row>
    <row r="66" spans="1:9" ht="75" x14ac:dyDescent="0.25">
      <c r="A66" s="23">
        <v>54</v>
      </c>
      <c r="B66" s="23" t="s">
        <v>48</v>
      </c>
      <c r="C66" s="20" t="s">
        <v>123</v>
      </c>
      <c r="D66" s="23" t="s">
        <v>15</v>
      </c>
      <c r="E66" s="38" t="s">
        <v>18</v>
      </c>
      <c r="F66" s="34" t="s">
        <v>50</v>
      </c>
      <c r="G66" s="54" t="s">
        <v>51</v>
      </c>
      <c r="H66" s="23" t="str">
        <f t="shared" si="1"/>
        <v>No answer selected.</v>
      </c>
      <c r="I66" s="38" t="s">
        <v>18</v>
      </c>
    </row>
    <row r="67" spans="1:9" ht="60" x14ac:dyDescent="0.25">
      <c r="A67" s="23">
        <v>55</v>
      </c>
      <c r="B67" s="23" t="s">
        <v>48</v>
      </c>
      <c r="C67" s="20" t="s">
        <v>124</v>
      </c>
      <c r="D67" s="23" t="s">
        <v>15</v>
      </c>
      <c r="E67" s="38" t="s">
        <v>18</v>
      </c>
      <c r="F67" s="34" t="s">
        <v>50</v>
      </c>
      <c r="G67" s="54" t="s">
        <v>51</v>
      </c>
      <c r="H67" s="23" t="str">
        <f t="shared" si="1"/>
        <v>No answer selected.</v>
      </c>
      <c r="I67" s="38" t="s">
        <v>18</v>
      </c>
    </row>
    <row r="68" spans="1:9" ht="60" x14ac:dyDescent="0.25">
      <c r="A68" s="23">
        <v>56</v>
      </c>
      <c r="B68" s="23" t="s">
        <v>48</v>
      </c>
      <c r="C68" s="20" t="s">
        <v>125</v>
      </c>
      <c r="D68" s="23" t="s">
        <v>15</v>
      </c>
      <c r="E68" s="38" t="s">
        <v>18</v>
      </c>
      <c r="F68" s="34" t="s">
        <v>50</v>
      </c>
      <c r="G68" s="54" t="s">
        <v>51</v>
      </c>
      <c r="H68" s="23" t="str">
        <f t="shared" si="1"/>
        <v>No answer selected.</v>
      </c>
      <c r="I68" s="38" t="s">
        <v>18</v>
      </c>
    </row>
    <row r="69" spans="1:9" ht="45" x14ac:dyDescent="0.25">
      <c r="A69" s="23">
        <v>57</v>
      </c>
      <c r="B69" s="23" t="s">
        <v>48</v>
      </c>
      <c r="C69" s="20" t="s">
        <v>126</v>
      </c>
      <c r="D69" s="23" t="s">
        <v>15</v>
      </c>
      <c r="E69" s="38" t="s">
        <v>18</v>
      </c>
      <c r="F69" s="34" t="s">
        <v>50</v>
      </c>
      <c r="G69" s="54" t="s">
        <v>51</v>
      </c>
      <c r="H69" s="23" t="str">
        <f t="shared" si="1"/>
        <v>No answer selected.</v>
      </c>
      <c r="I69" s="38" t="s">
        <v>18</v>
      </c>
    </row>
    <row r="70" spans="1:9" ht="17.25" x14ac:dyDescent="0.25">
      <c r="A70" s="61" t="s">
        <v>127</v>
      </c>
      <c r="B70" s="62"/>
      <c r="C70" s="61"/>
      <c r="D70" s="62"/>
      <c r="E70" s="62"/>
      <c r="F70" s="61"/>
      <c r="G70" s="62"/>
      <c r="H70" s="61"/>
      <c r="I70" s="61"/>
    </row>
    <row r="71" spans="1:9" ht="75" x14ac:dyDescent="0.25">
      <c r="A71" s="23">
        <v>58</v>
      </c>
      <c r="B71" s="23" t="s">
        <v>48</v>
      </c>
      <c r="C71" s="20" t="s">
        <v>128</v>
      </c>
      <c r="D71" s="23" t="s">
        <v>15</v>
      </c>
      <c r="E71" s="38" t="s">
        <v>18</v>
      </c>
      <c r="F71" s="34" t="s">
        <v>50</v>
      </c>
      <c r="G71" s="54" t="s">
        <v>51</v>
      </c>
      <c r="H71" s="23" t="str">
        <f t="shared" ref="H71:H76" si="2">IF(AND(EXACT(B71,"&lt;M&gt;"),EXACT(G71,"Yes")),"Ok",IF(AND(EXACT(B71,"&lt;M&gt;"),EXACT(G71,"No")),"Warning! Knock-out!","No answer selected."))</f>
        <v>No answer selected.</v>
      </c>
      <c r="I71" s="38" t="s">
        <v>18</v>
      </c>
    </row>
    <row r="72" spans="1:9" ht="60" x14ac:dyDescent="0.25">
      <c r="A72" s="23">
        <v>59</v>
      </c>
      <c r="B72" s="23" t="s">
        <v>48</v>
      </c>
      <c r="C72" s="20" t="s">
        <v>129</v>
      </c>
      <c r="D72" s="23" t="s">
        <v>15</v>
      </c>
      <c r="E72" s="38" t="s">
        <v>18</v>
      </c>
      <c r="F72" s="34" t="s">
        <v>111</v>
      </c>
      <c r="G72" s="54" t="s">
        <v>51</v>
      </c>
      <c r="H72" s="23" t="str">
        <f>IF(AND(EXACT(B72,"&lt;M&gt;"),EXACT(G72,"Yes")),"Ok",IF(AND(EXACT(B72,"&lt;M&gt;"),EXACT(G72,"N/A")),"N/A",IF(AND(EXACT(B72,"&lt;M&gt;"),EXACT(G72,"No")),"Warning! Knock-out!","No answer selected.")))</f>
        <v>No answer selected.</v>
      </c>
      <c r="I72" s="38" t="s">
        <v>18</v>
      </c>
    </row>
    <row r="73" spans="1:9" ht="75" x14ac:dyDescent="0.25">
      <c r="A73" s="23">
        <v>60</v>
      </c>
      <c r="B73" s="23" t="s">
        <v>48</v>
      </c>
      <c r="C73" s="20" t="s">
        <v>130</v>
      </c>
      <c r="D73" s="23" t="s">
        <v>15</v>
      </c>
      <c r="E73" s="38" t="s">
        <v>18</v>
      </c>
      <c r="F73" s="34" t="s">
        <v>50</v>
      </c>
      <c r="G73" s="54" t="s">
        <v>51</v>
      </c>
      <c r="H73" s="23" t="str">
        <f t="shared" si="2"/>
        <v>No answer selected.</v>
      </c>
      <c r="I73" s="38" t="s">
        <v>18</v>
      </c>
    </row>
    <row r="74" spans="1:9" ht="75" x14ac:dyDescent="0.25">
      <c r="A74" s="23">
        <v>61</v>
      </c>
      <c r="B74" s="23" t="s">
        <v>48</v>
      </c>
      <c r="C74" s="20" t="s">
        <v>131</v>
      </c>
      <c r="D74" s="23" t="s">
        <v>15</v>
      </c>
      <c r="E74" s="38" t="s">
        <v>18</v>
      </c>
      <c r="F74" s="34" t="s">
        <v>50</v>
      </c>
      <c r="G74" s="54" t="s">
        <v>51</v>
      </c>
      <c r="H74" s="23" t="str">
        <f t="shared" si="2"/>
        <v>No answer selected.</v>
      </c>
      <c r="I74" s="38" t="s">
        <v>18</v>
      </c>
    </row>
    <row r="75" spans="1:9" ht="45" x14ac:dyDescent="0.25">
      <c r="A75" s="23">
        <v>62</v>
      </c>
      <c r="B75" s="23" t="s">
        <v>48</v>
      </c>
      <c r="C75" s="20" t="s">
        <v>132</v>
      </c>
      <c r="D75" s="23" t="s">
        <v>15</v>
      </c>
      <c r="E75" s="38" t="s">
        <v>18</v>
      </c>
      <c r="F75" s="34" t="s">
        <v>50</v>
      </c>
      <c r="G75" s="54" t="s">
        <v>51</v>
      </c>
      <c r="H75" s="23" t="str">
        <f t="shared" si="2"/>
        <v>No answer selected.</v>
      </c>
      <c r="I75" s="38" t="s">
        <v>18</v>
      </c>
    </row>
    <row r="76" spans="1:9" ht="75" x14ac:dyDescent="0.25">
      <c r="A76" s="23">
        <v>63</v>
      </c>
      <c r="B76" s="23" t="s">
        <v>48</v>
      </c>
      <c r="C76" s="20" t="s">
        <v>133</v>
      </c>
      <c r="D76" s="23" t="s">
        <v>15</v>
      </c>
      <c r="E76" s="38" t="s">
        <v>18</v>
      </c>
      <c r="F76" s="34" t="s">
        <v>50</v>
      </c>
      <c r="G76" s="54" t="s">
        <v>51</v>
      </c>
      <c r="H76" s="23" t="str">
        <f t="shared" si="2"/>
        <v>No answer selected.</v>
      </c>
      <c r="I76" s="38" t="s">
        <v>18</v>
      </c>
    </row>
    <row r="77" spans="1:9" ht="45" x14ac:dyDescent="0.25">
      <c r="A77" s="23">
        <v>64</v>
      </c>
      <c r="B77" s="23" t="s">
        <v>48</v>
      </c>
      <c r="C77" s="20" t="s">
        <v>134</v>
      </c>
      <c r="D77" s="23" t="s">
        <v>15</v>
      </c>
      <c r="E77" s="38" t="s">
        <v>18</v>
      </c>
      <c r="F77" s="34" t="s">
        <v>50</v>
      </c>
      <c r="G77" s="54" t="s">
        <v>51</v>
      </c>
      <c r="H77" s="23" t="str">
        <f>IF(AND(EXACT(B77,"&lt;M&gt;"),EXACT(G77,"Yes")),"Ok",IF(AND(EXACT(B77,"&lt;M&gt;"),EXACT(G77,"No")),"Warning! Knock-out!","No answer selected."))</f>
        <v>No answer selected.</v>
      </c>
      <c r="I77" s="38" t="s">
        <v>18</v>
      </c>
    </row>
    <row r="78" spans="1:9" ht="17.25" x14ac:dyDescent="0.25">
      <c r="A78" s="61" t="s">
        <v>135</v>
      </c>
      <c r="B78" s="62"/>
      <c r="C78" s="61"/>
      <c r="D78" s="62"/>
      <c r="E78" s="62"/>
      <c r="F78" s="61"/>
      <c r="G78" s="62"/>
      <c r="H78" s="61"/>
      <c r="I78" s="61"/>
    </row>
    <row r="79" spans="1:9" ht="201.75" customHeight="1" x14ac:dyDescent="0.25">
      <c r="A79" s="23">
        <v>65</v>
      </c>
      <c r="B79" s="23" t="s">
        <v>48</v>
      </c>
      <c r="C79" s="28" t="s">
        <v>249</v>
      </c>
      <c r="D79" s="23" t="s">
        <v>15</v>
      </c>
      <c r="E79" s="44" t="s">
        <v>18</v>
      </c>
      <c r="F79" s="34" t="s">
        <v>50</v>
      </c>
      <c r="G79" s="54" t="s">
        <v>51</v>
      </c>
      <c r="H79" s="23" t="str">
        <f>IF(AND(EXACT(B79,"&lt;M&gt;"),EXACT(G79,"Yes")),"Ok",IF(AND(EXACT(B79,"&lt;M&gt;"),EXACT(G79,"No")),"Warning! Knock-out!","No answer selected."))</f>
        <v>No answer selected.</v>
      </c>
      <c r="I79" s="38" t="s">
        <v>18</v>
      </c>
    </row>
    <row r="80" spans="1:9" ht="105" x14ac:dyDescent="0.25">
      <c r="A80" s="23">
        <v>66</v>
      </c>
      <c r="B80" s="23" t="s">
        <v>48</v>
      </c>
      <c r="C80" s="28" t="s">
        <v>136</v>
      </c>
      <c r="D80" s="23" t="s">
        <v>15</v>
      </c>
      <c r="E80" s="44" t="s">
        <v>18</v>
      </c>
      <c r="F80" s="34" t="s">
        <v>50</v>
      </c>
      <c r="G80" s="54" t="s">
        <v>51</v>
      </c>
      <c r="H80" s="23" t="str">
        <f>IF(AND(EXACT(B80,"&lt;M&gt;"),EXACT(G80,"Yes")),"Ok",IF(AND(EXACT(B80,"&lt;M&gt;"),EXACT(G80,"No")),"Warning! Knock-out!","No answer selected."))</f>
        <v>No answer selected.</v>
      </c>
      <c r="I80" s="38" t="s">
        <v>18</v>
      </c>
    </row>
    <row r="81" spans="1:9" ht="150" x14ac:dyDescent="0.25">
      <c r="A81" s="23">
        <v>67</v>
      </c>
      <c r="B81" s="32" t="s">
        <v>59</v>
      </c>
      <c r="C81" s="20" t="s">
        <v>137</v>
      </c>
      <c r="D81" s="23" t="s">
        <v>25</v>
      </c>
      <c r="E81" s="47">
        <v>1</v>
      </c>
      <c r="F81" s="34" t="s">
        <v>61</v>
      </c>
      <c r="G81" s="54" t="s">
        <v>51</v>
      </c>
      <c r="H81" s="23" t="str">
        <f>IF(AND(EXACT(B81,"&lt;D&gt;"),EXACT(G81,"Yes")),100,IF(AND(EXACT(B81,"&lt;D&gt;"),EXACT(G81,"No")),0,"No answer selected."))</f>
        <v>No answer selected.</v>
      </c>
      <c r="I81" s="38" t="e">
        <f>H81*E81</f>
        <v>#VALUE!</v>
      </c>
    </row>
    <row r="82" spans="1:9" ht="45" x14ac:dyDescent="0.25">
      <c r="A82" s="23">
        <v>68</v>
      </c>
      <c r="B82" s="23" t="s">
        <v>48</v>
      </c>
      <c r="C82" s="28" t="s">
        <v>138</v>
      </c>
      <c r="D82" s="23" t="s">
        <v>15</v>
      </c>
      <c r="E82" s="38" t="s">
        <v>18</v>
      </c>
      <c r="F82" s="34" t="s">
        <v>50</v>
      </c>
      <c r="G82" s="54" t="s">
        <v>51</v>
      </c>
      <c r="H82" s="23" t="str">
        <f>IF(AND(EXACT(B82,"&lt;M&gt;"),EXACT(G82,"Yes")),"Ok",IF(AND(EXACT(B82,"&lt;M&gt;"),EXACT(G82,"No")),"Warning! Knock-out!","No answer selected."))</f>
        <v>No answer selected.</v>
      </c>
      <c r="I82" s="38" t="s">
        <v>18</v>
      </c>
    </row>
    <row r="83" spans="1:9" ht="17.25" x14ac:dyDescent="0.25">
      <c r="A83" s="61" t="s">
        <v>139</v>
      </c>
      <c r="B83" s="62"/>
      <c r="C83" s="61"/>
      <c r="D83" s="62"/>
      <c r="E83" s="62"/>
      <c r="F83" s="61"/>
      <c r="G83" s="62"/>
      <c r="H83" s="61"/>
      <c r="I83" s="61"/>
    </row>
    <row r="84" spans="1:9" ht="60" x14ac:dyDescent="0.25">
      <c r="A84" s="23">
        <v>69</v>
      </c>
      <c r="B84" s="23" t="s">
        <v>48</v>
      </c>
      <c r="C84" s="20" t="s">
        <v>140</v>
      </c>
      <c r="D84" s="23" t="s">
        <v>15</v>
      </c>
      <c r="E84" s="38" t="s">
        <v>18</v>
      </c>
      <c r="F84" s="34" t="s">
        <v>50</v>
      </c>
      <c r="G84" s="54" t="s">
        <v>51</v>
      </c>
      <c r="H84" s="23" t="str">
        <f>IF(AND(EXACT(B84,"&lt;M&gt;"),EXACT(G84,"Yes")),"Ok",IF(AND(EXACT(B84,"&lt;M&gt;"),EXACT(G84,"No")),"Warning! Knock-out!","No answer selected."))</f>
        <v>No answer selected.</v>
      </c>
      <c r="I84" s="38" t="s">
        <v>18</v>
      </c>
    </row>
    <row r="85" spans="1:9" ht="150" x14ac:dyDescent="0.25">
      <c r="A85" s="23">
        <v>70</v>
      </c>
      <c r="B85" s="23" t="s">
        <v>48</v>
      </c>
      <c r="C85" s="20" t="s">
        <v>141</v>
      </c>
      <c r="D85" s="23" t="s">
        <v>15</v>
      </c>
      <c r="E85" s="44" t="s">
        <v>18</v>
      </c>
      <c r="F85" s="34" t="s">
        <v>50</v>
      </c>
      <c r="G85" s="54" t="s">
        <v>51</v>
      </c>
      <c r="H85" s="23" t="str">
        <f>IF(AND(EXACT(B85,"&lt;M&gt;"),EXACT(G85,"Yes")),"Ok",IF(AND(EXACT(B85,"&lt;M&gt;"),EXACT(G85,"No")),"Warning! Knock-out!","No answer selected."))</f>
        <v>No answer selected.</v>
      </c>
      <c r="I85" s="38" t="s">
        <v>18</v>
      </c>
    </row>
    <row r="86" spans="1:9" ht="75" x14ac:dyDescent="0.25">
      <c r="A86" s="23">
        <v>71</v>
      </c>
      <c r="B86" s="23" t="s">
        <v>59</v>
      </c>
      <c r="C86" s="20" t="s">
        <v>142</v>
      </c>
      <c r="D86" s="23" t="s">
        <v>25</v>
      </c>
      <c r="E86" s="47">
        <v>1</v>
      </c>
      <c r="F86" s="34" t="s">
        <v>61</v>
      </c>
      <c r="G86" s="54" t="s">
        <v>51</v>
      </c>
      <c r="H86" s="23" t="str">
        <f>IF(AND(EXACT(B86,"&lt;D&gt;"),EXACT(G86,"Yes")),100,IF(AND(EXACT(B86,"&lt;D&gt;"),EXACT(G86,"No")),0,"No answer selected."))</f>
        <v>No answer selected.</v>
      </c>
      <c r="I86" s="38" t="e">
        <f>H86*E86</f>
        <v>#VALUE!</v>
      </c>
    </row>
    <row r="87" spans="1:9" ht="45" x14ac:dyDescent="0.25">
      <c r="A87" s="23">
        <v>72</v>
      </c>
      <c r="B87" s="23" t="s">
        <v>48</v>
      </c>
      <c r="C87" s="20" t="s">
        <v>143</v>
      </c>
      <c r="D87" s="23" t="s">
        <v>15</v>
      </c>
      <c r="E87" s="38" t="s">
        <v>18</v>
      </c>
      <c r="F87" s="34" t="s">
        <v>50</v>
      </c>
      <c r="G87" s="54" t="s">
        <v>51</v>
      </c>
      <c r="H87" s="23" t="str">
        <f>IF(AND(EXACT(B87,"&lt;M&gt;"),EXACT(G87,"Yes")),"Ok",IF(AND(EXACT(B87,"&lt;M&gt;"),EXACT(G87,"No")),"Warning! Knock-out!","No answer selected."))</f>
        <v>No answer selected.</v>
      </c>
      <c r="I87" s="38" t="s">
        <v>18</v>
      </c>
    </row>
    <row r="88" spans="1:9" ht="17.25" x14ac:dyDescent="0.25">
      <c r="A88" s="61" t="s">
        <v>144</v>
      </c>
      <c r="B88" s="62"/>
      <c r="C88" s="61"/>
      <c r="D88" s="62"/>
      <c r="E88" s="62"/>
      <c r="F88" s="61"/>
      <c r="G88" s="62"/>
      <c r="H88" s="61"/>
      <c r="I88" s="61"/>
    </row>
    <row r="89" spans="1:9" ht="75" x14ac:dyDescent="0.25">
      <c r="A89" s="23">
        <v>73</v>
      </c>
      <c r="B89" s="23" t="s">
        <v>48</v>
      </c>
      <c r="C89" s="20" t="s">
        <v>145</v>
      </c>
      <c r="D89" s="23" t="s">
        <v>15</v>
      </c>
      <c r="E89" s="38" t="s">
        <v>18</v>
      </c>
      <c r="F89" s="34" t="s">
        <v>50</v>
      </c>
      <c r="G89" s="54" t="s">
        <v>51</v>
      </c>
      <c r="H89" s="23" t="str">
        <f t="shared" ref="H89:H92" si="3">IF(AND(EXACT(B89,"&lt;M&gt;"),EXACT(G89,"Yes")),"Ok",IF(AND(EXACT(B89,"&lt;M&gt;"),EXACT(G89,"No")),"Warning! Knock-out!","No answer selected."))</f>
        <v>No answer selected.</v>
      </c>
      <c r="I89" s="38" t="s">
        <v>18</v>
      </c>
    </row>
    <row r="90" spans="1:9" ht="60" x14ac:dyDescent="0.25">
      <c r="A90" s="23">
        <v>74</v>
      </c>
      <c r="B90" s="23" t="s">
        <v>48</v>
      </c>
      <c r="C90" s="20" t="s">
        <v>146</v>
      </c>
      <c r="D90" s="23" t="s">
        <v>15</v>
      </c>
      <c r="E90" s="38" t="s">
        <v>18</v>
      </c>
      <c r="F90" s="34" t="s">
        <v>50</v>
      </c>
      <c r="G90" s="54" t="s">
        <v>51</v>
      </c>
      <c r="H90" s="23" t="str">
        <f t="shared" si="3"/>
        <v>No answer selected.</v>
      </c>
      <c r="I90" s="38" t="s">
        <v>18</v>
      </c>
    </row>
    <row r="91" spans="1:9" ht="60" x14ac:dyDescent="0.25">
      <c r="A91" s="23">
        <v>75</v>
      </c>
      <c r="B91" s="23" t="s">
        <v>48</v>
      </c>
      <c r="C91" s="28" t="s">
        <v>147</v>
      </c>
      <c r="D91" s="23" t="s">
        <v>15</v>
      </c>
      <c r="E91" s="38" t="s">
        <v>18</v>
      </c>
      <c r="F91" s="34" t="s">
        <v>50</v>
      </c>
      <c r="G91" s="54" t="s">
        <v>51</v>
      </c>
      <c r="H91" s="23" t="str">
        <f t="shared" si="3"/>
        <v>No answer selected.</v>
      </c>
      <c r="I91" s="38" t="s">
        <v>18</v>
      </c>
    </row>
    <row r="92" spans="1:9" ht="45" x14ac:dyDescent="0.25">
      <c r="A92" s="23">
        <v>76</v>
      </c>
      <c r="B92" s="23" t="s">
        <v>48</v>
      </c>
      <c r="C92" s="28" t="s">
        <v>148</v>
      </c>
      <c r="D92" s="23" t="s">
        <v>15</v>
      </c>
      <c r="E92" s="38" t="s">
        <v>18</v>
      </c>
      <c r="F92" s="34" t="s">
        <v>50</v>
      </c>
      <c r="G92" s="54" t="s">
        <v>51</v>
      </c>
      <c r="H92" s="23" t="str">
        <f t="shared" si="3"/>
        <v>No answer selected.</v>
      </c>
      <c r="I92" s="38" t="s">
        <v>18</v>
      </c>
    </row>
    <row r="93" spans="1:9" ht="75" x14ac:dyDescent="0.25">
      <c r="A93" s="23">
        <v>77</v>
      </c>
      <c r="B93" s="23" t="s">
        <v>48</v>
      </c>
      <c r="C93" s="27" t="s">
        <v>149</v>
      </c>
      <c r="D93" s="23" t="s">
        <v>15</v>
      </c>
      <c r="E93" s="38" t="s">
        <v>18</v>
      </c>
      <c r="F93" s="34" t="s">
        <v>111</v>
      </c>
      <c r="G93" s="54" t="s">
        <v>51</v>
      </c>
      <c r="H93" s="23" t="str">
        <f>IF(AND(EXACT(B93,"&lt;M&gt;"),EXACT(G93,"Yes")),"Ok",IF(AND(EXACT(B93,"&lt;M&gt;"),EXACT(G93,"N/A")),"N/A",IF(AND(EXACT(B93,"&lt;M&gt;"),EXACT(G93,"No")),"Warning! Knock-out!","No answer selected.")))</f>
        <v>No answer selected.</v>
      </c>
      <c r="I93" s="38" t="s">
        <v>18</v>
      </c>
    </row>
    <row r="94" spans="1:9" ht="75" x14ac:dyDescent="0.25">
      <c r="A94" s="23">
        <v>78</v>
      </c>
      <c r="B94" s="23" t="s">
        <v>48</v>
      </c>
      <c r="C94" s="28" t="s">
        <v>150</v>
      </c>
      <c r="D94" s="23" t="s">
        <v>15</v>
      </c>
      <c r="E94" s="38" t="s">
        <v>18</v>
      </c>
      <c r="F94" s="34" t="s">
        <v>111</v>
      </c>
      <c r="G94" s="54" t="s">
        <v>51</v>
      </c>
      <c r="H94" s="23" t="str">
        <f>IF(AND(EXACT(B94,"&lt;M&gt;"),EXACT(G94,"Yes")),"Ok",IF(AND(EXACT(B94,"&lt;M&gt;"),EXACT(G94,"N/A")),"N/A",IF(AND(EXACT(B94,"&lt;M&gt;"),EXACT(G94,"No")),"Warning! Knock-out!","No answer selected.")))</f>
        <v>No answer selected.</v>
      </c>
      <c r="I94" s="38" t="s">
        <v>18</v>
      </c>
    </row>
    <row r="95" spans="1:9" ht="60" x14ac:dyDescent="0.25">
      <c r="A95" s="23">
        <v>79</v>
      </c>
      <c r="B95" s="23" t="s">
        <v>48</v>
      </c>
      <c r="C95" s="28" t="s">
        <v>151</v>
      </c>
      <c r="D95" s="23" t="s">
        <v>15</v>
      </c>
      <c r="E95" s="44" t="s">
        <v>18</v>
      </c>
      <c r="F95" s="34" t="s">
        <v>111</v>
      </c>
      <c r="G95" s="54" t="s">
        <v>51</v>
      </c>
      <c r="H95" s="23" t="str">
        <f>IF(AND(EXACT(B95,"&lt;M&gt;"),EXACT(G95,"Yes")),"Ok",IF(AND(EXACT(B95,"&lt;M&gt;"),EXACT(G95,"N/A")),"N/A",IF(AND(EXACT(B95,"&lt;M&gt;"),EXACT(G95,"No")),"Warning! Knock-out!","No answer selected.")))</f>
        <v>No answer selected.</v>
      </c>
      <c r="I95" s="38" t="s">
        <v>18</v>
      </c>
    </row>
    <row r="96" spans="1:9" ht="315" x14ac:dyDescent="0.25">
      <c r="A96" s="23">
        <v>80</v>
      </c>
      <c r="B96" s="23" t="s">
        <v>59</v>
      </c>
      <c r="C96" s="28" t="s">
        <v>152</v>
      </c>
      <c r="D96" s="23" t="s">
        <v>32</v>
      </c>
      <c r="E96" s="47">
        <v>8</v>
      </c>
      <c r="F96" s="34" t="s">
        <v>153</v>
      </c>
      <c r="G96" s="54" t="s">
        <v>83</v>
      </c>
      <c r="H96" s="23" t="str">
        <f>IF(NOT(EXACT(LEFT(G96,2),"No")),"The score will be assigned by the KNMI assessment team.","Warning! Knock-out!")</f>
        <v>The score will be assigned by the KNMI assessment team.</v>
      </c>
      <c r="I96" s="38" t="e">
        <f>H96*E96</f>
        <v>#VALUE!</v>
      </c>
    </row>
    <row r="97" spans="1:9" ht="45" x14ac:dyDescent="0.25">
      <c r="A97" s="23">
        <v>81</v>
      </c>
      <c r="B97" s="23" t="s">
        <v>48</v>
      </c>
      <c r="C97" s="28" t="s">
        <v>154</v>
      </c>
      <c r="D97" s="23" t="s">
        <v>15</v>
      </c>
      <c r="E97" s="38" t="s">
        <v>18</v>
      </c>
      <c r="F97" s="34" t="s">
        <v>50</v>
      </c>
      <c r="G97" s="54" t="s">
        <v>51</v>
      </c>
      <c r="H97" s="23" t="str">
        <f>IF(AND(EXACT(B97,"&lt;M&gt;"),EXACT(G97,"Yes")),"Ok",IF(AND(EXACT(B97,"&lt;M&gt;"),EXACT(G97,"No")),"Warning! Knock-out!","No answer selected."))</f>
        <v>No answer selected.</v>
      </c>
      <c r="I97" s="38" t="s">
        <v>18</v>
      </c>
    </row>
    <row r="98" spans="1:9" ht="45" x14ac:dyDescent="0.25">
      <c r="A98" s="23">
        <v>82</v>
      </c>
      <c r="B98" s="23" t="s">
        <v>48</v>
      </c>
      <c r="C98" s="28" t="s">
        <v>155</v>
      </c>
      <c r="D98" s="23" t="s">
        <v>15</v>
      </c>
      <c r="E98" s="44" t="s">
        <v>18</v>
      </c>
      <c r="F98" s="34" t="s">
        <v>50</v>
      </c>
      <c r="G98" s="54" t="s">
        <v>51</v>
      </c>
      <c r="H98" s="23" t="str">
        <f>IF(AND(EXACT(B98,"&lt;M&gt;"),EXACT(G98,"Yes")),"Ok",IF(AND(EXACT(B98,"&lt;M&gt;"),EXACT(G98,"No")),"Warning! Knock-out!","No answer selected."))</f>
        <v>No answer selected.</v>
      </c>
      <c r="I98" s="38" t="s">
        <v>18</v>
      </c>
    </row>
    <row r="99" spans="1:9" ht="45" x14ac:dyDescent="0.25">
      <c r="A99" s="23">
        <v>83</v>
      </c>
      <c r="B99" s="23" t="s">
        <v>48</v>
      </c>
      <c r="C99" s="28" t="s">
        <v>156</v>
      </c>
      <c r="D99" s="23" t="s">
        <v>15</v>
      </c>
      <c r="E99" s="44" t="s">
        <v>18</v>
      </c>
      <c r="F99" s="34" t="s">
        <v>111</v>
      </c>
      <c r="G99" s="54" t="s">
        <v>51</v>
      </c>
      <c r="H99" s="23" t="str">
        <f>IF(AND(EXACT(B99,"&lt;M&gt;"),EXACT(G99,"Yes")),"Ok",IF(AND(EXACT(B99,"&lt;M&gt;"),EXACT(G99,"N/A")),"N/A",IF(AND(EXACT(B99,"&lt;M&gt;"),EXACT(G99,"No")),"Warning! Knock-out!","No answer selected.")))</f>
        <v>No answer selected.</v>
      </c>
      <c r="I99" s="38" t="s">
        <v>18</v>
      </c>
    </row>
    <row r="100" spans="1:9" ht="180" x14ac:dyDescent="0.25">
      <c r="A100" s="23">
        <v>84</v>
      </c>
      <c r="B100" s="23" t="s">
        <v>59</v>
      </c>
      <c r="C100" s="28" t="s">
        <v>157</v>
      </c>
      <c r="D100" s="23" t="s">
        <v>32</v>
      </c>
      <c r="E100" s="47">
        <v>5</v>
      </c>
      <c r="F100" s="34" t="s">
        <v>158</v>
      </c>
      <c r="G100" s="54" t="s">
        <v>83</v>
      </c>
      <c r="H100" s="23" t="str">
        <f>IF(NOT(EXACT(LEFT(G100,2),"No")),"The score will be assigned by the KNMI assessment team.","Warning! Knock-out!")</f>
        <v>The score will be assigned by the KNMI assessment team.</v>
      </c>
      <c r="I100" s="38" t="e">
        <f>H100*E100</f>
        <v>#VALUE!</v>
      </c>
    </row>
    <row r="101" spans="1:9" ht="60" x14ac:dyDescent="0.25">
      <c r="A101" s="23">
        <v>85</v>
      </c>
      <c r="B101" s="23" t="s">
        <v>48</v>
      </c>
      <c r="C101" s="28" t="s">
        <v>159</v>
      </c>
      <c r="D101" s="23" t="s">
        <v>15</v>
      </c>
      <c r="E101" s="38" t="s">
        <v>18</v>
      </c>
      <c r="F101" s="34" t="s">
        <v>111</v>
      </c>
      <c r="G101" s="54" t="s">
        <v>51</v>
      </c>
      <c r="H101" s="23" t="str">
        <f>IF(AND(EXACT(B101,"&lt;M&gt;"),EXACT(G101,"Yes")),"Ok",IF(AND(EXACT(B101,"&lt;M&gt;"),EXACT(G101,"N/A")),"N/A",IF(AND(EXACT(B101,"&lt;M&gt;"),EXACT(G101,"No")),"Warning! Knock-out!","No answer selected.")))</f>
        <v>No answer selected.</v>
      </c>
      <c r="I101" s="38" t="s">
        <v>18</v>
      </c>
    </row>
    <row r="102" spans="1:9" ht="120" x14ac:dyDescent="0.25">
      <c r="A102" s="23">
        <v>86</v>
      </c>
      <c r="B102" s="23" t="s">
        <v>48</v>
      </c>
      <c r="C102" s="28" t="s">
        <v>160</v>
      </c>
      <c r="D102" s="23" t="s">
        <v>20</v>
      </c>
      <c r="E102" s="23" t="s">
        <v>18</v>
      </c>
      <c r="F102" s="34" t="s">
        <v>50</v>
      </c>
      <c r="G102" s="54" t="s">
        <v>51</v>
      </c>
      <c r="H102" s="23" t="str">
        <f>IF(       AND(EXACT(B102,"&lt;M&gt;"),     EXACT(LEFT(G102,3),"Yes")            ),"Ok",IF(AND(EXACT(B102,"&lt;M&gt;"),EXACT(G102,"No")),"Warning! Knock-out!","No answer selected."))</f>
        <v>No answer selected.</v>
      </c>
      <c r="I102" s="38" t="s">
        <v>18</v>
      </c>
    </row>
    <row r="103" spans="1:9" ht="19.5" x14ac:dyDescent="0.25">
      <c r="A103" s="67" t="s">
        <v>161</v>
      </c>
      <c r="B103" s="68"/>
      <c r="C103" s="67"/>
      <c r="D103" s="68"/>
      <c r="E103" s="68"/>
      <c r="F103" s="67"/>
      <c r="G103" s="68"/>
      <c r="H103" s="67"/>
      <c r="I103" s="67"/>
    </row>
    <row r="104" spans="1:9" ht="90" x14ac:dyDescent="0.25">
      <c r="A104" s="23">
        <v>87</v>
      </c>
      <c r="B104" s="23" t="s">
        <v>48</v>
      </c>
      <c r="C104" s="20" t="s">
        <v>162</v>
      </c>
      <c r="D104" s="23" t="s">
        <v>15</v>
      </c>
      <c r="E104" s="38" t="s">
        <v>18</v>
      </c>
      <c r="F104" s="34" t="s">
        <v>50</v>
      </c>
      <c r="G104" s="54" t="s">
        <v>51</v>
      </c>
      <c r="H104" s="23" t="str">
        <f>IF(AND(EXACT(B104,"&lt;M&gt;"),EXACT(G104,"Yes")),"Ok",IF(AND(EXACT(B104,"&lt;M&gt;"),EXACT(G104,"No")),"Warning! Knock-out!","No answer selected."))</f>
        <v>No answer selected.</v>
      </c>
      <c r="I104" s="38" t="s">
        <v>18</v>
      </c>
    </row>
    <row r="105" spans="1:9" ht="60" x14ac:dyDescent="0.25">
      <c r="A105" s="23">
        <v>88</v>
      </c>
      <c r="B105" s="23" t="s">
        <v>48</v>
      </c>
      <c r="C105" s="20" t="s">
        <v>163</v>
      </c>
      <c r="D105" s="23" t="s">
        <v>15</v>
      </c>
      <c r="E105" s="44" t="s">
        <v>18</v>
      </c>
      <c r="F105" s="34" t="s">
        <v>50</v>
      </c>
      <c r="G105" s="54" t="s">
        <v>51</v>
      </c>
      <c r="H105" s="23" t="str">
        <f>IF(AND(EXACT(B105,"&lt;M&gt;"),EXACT(G105,"Yes")),"Ok",IF(AND(EXACT(B105,"&lt;M&gt;"),EXACT(G105,"No")),"Warning! Knock-out!","No answer selected."))</f>
        <v>No answer selected.</v>
      </c>
      <c r="I105" s="38" t="s">
        <v>18</v>
      </c>
    </row>
    <row r="106" spans="1:9" ht="120" x14ac:dyDescent="0.25">
      <c r="A106" s="23">
        <v>89</v>
      </c>
      <c r="B106" s="23" t="s">
        <v>59</v>
      </c>
      <c r="C106" s="20" t="s">
        <v>164</v>
      </c>
      <c r="D106" s="23" t="s">
        <v>25</v>
      </c>
      <c r="E106" s="47">
        <v>1</v>
      </c>
      <c r="F106" s="34" t="s">
        <v>61</v>
      </c>
      <c r="G106" s="54" t="s">
        <v>51</v>
      </c>
      <c r="H106" s="23" t="str">
        <f>IF(AND(EXACT(B106,"&lt;D&gt;"),EXACT(G106,"Yes")),100,IF(AND(EXACT(B106,"&lt;D&gt;"),EXACT(G106,"No")),0,"No answer selected."))</f>
        <v>No answer selected.</v>
      </c>
      <c r="I106" s="38" t="e">
        <f>H106*E106</f>
        <v>#VALUE!</v>
      </c>
    </row>
    <row r="107" spans="1:9" ht="75" x14ac:dyDescent="0.25">
      <c r="A107" s="23">
        <v>90</v>
      </c>
      <c r="B107" s="23" t="s">
        <v>48</v>
      </c>
      <c r="C107" s="20" t="s">
        <v>165</v>
      </c>
      <c r="D107" s="23" t="s">
        <v>15</v>
      </c>
      <c r="E107" s="38" t="s">
        <v>18</v>
      </c>
      <c r="F107" s="34" t="s">
        <v>50</v>
      </c>
      <c r="G107" s="54" t="s">
        <v>51</v>
      </c>
      <c r="H107" s="23" t="str">
        <f>IF(AND(EXACT(B107,"&lt;M&gt;"),EXACT(G107,"Yes")),"Ok",IF(AND(EXACT(B107,"&lt;M&gt;"),EXACT(G107,"No")),"Warning! Knock-out!","No answer selected."))</f>
        <v>No answer selected.</v>
      </c>
      <c r="I107" s="38" t="s">
        <v>18</v>
      </c>
    </row>
    <row r="108" spans="1:9" ht="75" x14ac:dyDescent="0.25">
      <c r="A108" s="23">
        <v>91</v>
      </c>
      <c r="B108" s="23" t="s">
        <v>48</v>
      </c>
      <c r="C108" s="20" t="s">
        <v>166</v>
      </c>
      <c r="D108" s="23" t="s">
        <v>15</v>
      </c>
      <c r="E108" s="38" t="s">
        <v>18</v>
      </c>
      <c r="F108" s="34" t="s">
        <v>50</v>
      </c>
      <c r="G108" s="54" t="s">
        <v>51</v>
      </c>
      <c r="H108" s="23" t="str">
        <f>IF(AND(EXACT(B108,"&lt;M&gt;"),EXACT(G108,"Yes")),"Ok",IF(AND(EXACT(B108,"&lt;M&gt;"),EXACT(G108,"No")),"Warning! Knock-out!","No answer selected."))</f>
        <v>No answer selected.</v>
      </c>
      <c r="I108" s="38" t="s">
        <v>18</v>
      </c>
    </row>
    <row r="109" spans="1:9" ht="45" x14ac:dyDescent="0.25">
      <c r="A109" s="23">
        <v>92</v>
      </c>
      <c r="B109" s="23" t="s">
        <v>48</v>
      </c>
      <c r="C109" s="20" t="s">
        <v>167</v>
      </c>
      <c r="D109" s="23" t="s">
        <v>15</v>
      </c>
      <c r="E109" s="38" t="s">
        <v>18</v>
      </c>
      <c r="F109" s="34" t="s">
        <v>50</v>
      </c>
      <c r="G109" s="54" t="s">
        <v>51</v>
      </c>
      <c r="H109" s="23" t="str">
        <f>IF(AND(EXACT(B109,"&lt;M&gt;"),EXACT(G109,"Yes")),"Ok",IF(AND(EXACT(B109,"&lt;M&gt;"),EXACT(G109,"No")),"Warning! Knock-out!","No answer selected."))</f>
        <v>No answer selected.</v>
      </c>
      <c r="I109" s="38" t="s">
        <v>18</v>
      </c>
    </row>
    <row r="110" spans="1:9" ht="20.25" thickBot="1" x14ac:dyDescent="0.3">
      <c r="A110" s="65" t="s">
        <v>168</v>
      </c>
      <c r="B110" s="66"/>
      <c r="C110" s="65"/>
      <c r="D110" s="66"/>
      <c r="E110" s="66"/>
      <c r="F110" s="65"/>
      <c r="G110" s="66"/>
      <c r="H110" s="65"/>
      <c r="I110" s="65"/>
    </row>
    <row r="111" spans="1:9" ht="18" thickTop="1" x14ac:dyDescent="0.25">
      <c r="A111" s="61" t="s">
        <v>169</v>
      </c>
      <c r="B111" s="62"/>
      <c r="C111" s="61"/>
      <c r="D111" s="62"/>
      <c r="E111" s="62"/>
      <c r="F111" s="61"/>
      <c r="G111" s="62"/>
      <c r="H111" s="61"/>
      <c r="I111" s="61"/>
    </row>
    <row r="112" spans="1:9" ht="120" x14ac:dyDescent="0.25">
      <c r="A112" s="23">
        <v>93</v>
      </c>
      <c r="B112" s="23" t="s">
        <v>48</v>
      </c>
      <c r="C112" s="81" t="s">
        <v>250</v>
      </c>
      <c r="D112" s="23" t="s">
        <v>15</v>
      </c>
      <c r="E112" s="38" t="s">
        <v>18</v>
      </c>
      <c r="F112" s="34" t="s">
        <v>50</v>
      </c>
      <c r="G112" s="54" t="s">
        <v>51</v>
      </c>
      <c r="H112" s="23" t="str">
        <f>IF(AND(EXACT(B112,"&lt;M&gt;"),EXACT(G112,"Yes")),"Ok",IF(AND(EXACT(B112,"&lt;M&gt;"),EXACT(G112,"No")),"Warning! Knock-out!","No answer selected."))</f>
        <v>No answer selected.</v>
      </c>
      <c r="I112" s="38" t="s">
        <v>18</v>
      </c>
    </row>
    <row r="113" spans="1:9" ht="17.25" x14ac:dyDescent="0.25">
      <c r="A113" s="61" t="s">
        <v>170</v>
      </c>
      <c r="B113" s="62"/>
      <c r="C113" s="61"/>
      <c r="D113" s="62"/>
      <c r="E113" s="62"/>
      <c r="F113" s="61"/>
      <c r="G113" s="62"/>
      <c r="H113" s="61"/>
      <c r="I113" s="61"/>
    </row>
    <row r="114" spans="1:9" ht="45" x14ac:dyDescent="0.25">
      <c r="A114" s="23">
        <v>94</v>
      </c>
      <c r="B114" s="23" t="s">
        <v>48</v>
      </c>
      <c r="C114" s="20" t="s">
        <v>171</v>
      </c>
      <c r="D114" s="23" t="s">
        <v>15</v>
      </c>
      <c r="E114" s="38" t="s">
        <v>18</v>
      </c>
      <c r="F114" s="34" t="s">
        <v>50</v>
      </c>
      <c r="G114" s="54" t="s">
        <v>51</v>
      </c>
      <c r="H114" s="23" t="str">
        <f>IF(AND(EXACT(B114,"&lt;M&gt;"),EXACT(G114,"Yes")),"Ok",IF(AND(EXACT(B114,"&lt;M&gt;"),EXACT(G114,"No")),"Warning! Knock-out!","No answer selected."))</f>
        <v>No answer selected.</v>
      </c>
      <c r="I114" s="38" t="s">
        <v>18</v>
      </c>
    </row>
    <row r="115" spans="1:9" ht="60" x14ac:dyDescent="0.25">
      <c r="A115" s="23">
        <v>95</v>
      </c>
      <c r="B115" s="23" t="s">
        <v>48</v>
      </c>
      <c r="C115" s="20" t="s">
        <v>172</v>
      </c>
      <c r="D115" s="23" t="s">
        <v>15</v>
      </c>
      <c r="E115" s="38" t="s">
        <v>18</v>
      </c>
      <c r="F115" s="34" t="s">
        <v>50</v>
      </c>
      <c r="G115" s="54" t="s">
        <v>51</v>
      </c>
      <c r="H115" s="23" t="str">
        <f>IF(AND(EXACT(B115,"&lt;M&gt;"),EXACT(G115,"Yes")),"Ok",IF(AND(EXACT(B115,"&lt;M&gt;"),EXACT(G115,"No")),"Warning! Knock-out!","No answer selected."))</f>
        <v>No answer selected.</v>
      </c>
      <c r="I115" s="38" t="s">
        <v>18</v>
      </c>
    </row>
    <row r="116" spans="1:9" ht="60" x14ac:dyDescent="0.25">
      <c r="A116" s="23">
        <v>96</v>
      </c>
      <c r="B116" s="23" t="s">
        <v>48</v>
      </c>
      <c r="C116" s="20" t="s">
        <v>173</v>
      </c>
      <c r="D116" s="23" t="s">
        <v>15</v>
      </c>
      <c r="E116" s="38" t="s">
        <v>18</v>
      </c>
      <c r="F116" s="34" t="s">
        <v>50</v>
      </c>
      <c r="G116" s="54" t="s">
        <v>51</v>
      </c>
      <c r="H116" s="23" t="str">
        <f>IF(       AND(EXACT(B116,"&lt;M&gt;"),     EXACT(LEFT(G116,3),"Yes")            ),"Ok",IF(AND(EXACT(B116,"&lt;M&gt;"),EXACT(G116,"No")),"Warning! Knock-out!","No answer selected."))</f>
        <v>No answer selected.</v>
      </c>
      <c r="I116" s="38" t="s">
        <v>18</v>
      </c>
    </row>
    <row r="117" spans="1:9" ht="75" x14ac:dyDescent="0.25">
      <c r="A117" s="23">
        <v>97</v>
      </c>
      <c r="B117" s="23" t="s">
        <v>48</v>
      </c>
      <c r="C117" s="20" t="s">
        <v>174</v>
      </c>
      <c r="D117" s="23" t="s">
        <v>15</v>
      </c>
      <c r="E117" s="23" t="s">
        <v>18</v>
      </c>
      <c r="F117" s="34" t="s">
        <v>50</v>
      </c>
      <c r="G117" s="54" t="s">
        <v>51</v>
      </c>
      <c r="H117" s="23" t="str">
        <f>IF(AND(EXACT(B117,"&lt;M&gt;"),EXACT(G117,"Yes")),"Ok",IF(AND(EXACT(B117,"&lt;M&gt;"),EXACT(G117,"No")),"Warning! Knock-out!","No answer selected."))</f>
        <v>No answer selected.</v>
      </c>
      <c r="I117" s="38" t="s">
        <v>18</v>
      </c>
    </row>
    <row r="118" spans="1:9" ht="165" x14ac:dyDescent="0.25">
      <c r="A118" s="23">
        <v>98</v>
      </c>
      <c r="B118" s="23" t="s">
        <v>59</v>
      </c>
      <c r="C118" s="20" t="s">
        <v>175</v>
      </c>
      <c r="D118" s="23" t="s">
        <v>28</v>
      </c>
      <c r="E118" s="47">
        <v>5</v>
      </c>
      <c r="F118" s="34" t="s">
        <v>176</v>
      </c>
      <c r="G118" s="54"/>
      <c r="H118" s="23" t="str">
        <f>IF(ISBLANK(G118),"No answer selected.",IF(G118&gt;11,100,IF(G118&lt;3,0,IF(G118&lt;12,(G118-2)/10*100,0))))</f>
        <v>No answer selected.</v>
      </c>
      <c r="I118" s="38" t="e">
        <f>H118*E118</f>
        <v>#VALUE!</v>
      </c>
    </row>
    <row r="119" spans="1:9" ht="19.5" customHeight="1" x14ac:dyDescent="0.25">
      <c r="A119" s="67" t="s">
        <v>177</v>
      </c>
      <c r="B119" s="68"/>
      <c r="C119" s="67"/>
      <c r="D119" s="68"/>
      <c r="E119" s="36"/>
      <c r="F119" s="41"/>
      <c r="G119" s="36"/>
      <c r="H119" s="41"/>
      <c r="I119" s="41"/>
    </row>
    <row r="120" spans="1:9" ht="75" x14ac:dyDescent="0.25">
      <c r="A120" s="23">
        <v>99</v>
      </c>
      <c r="B120" s="23" t="s">
        <v>48</v>
      </c>
      <c r="C120" s="20" t="s">
        <v>178</v>
      </c>
      <c r="D120" s="23" t="s">
        <v>15</v>
      </c>
      <c r="E120" s="38" t="s">
        <v>18</v>
      </c>
      <c r="F120" s="34" t="s">
        <v>50</v>
      </c>
      <c r="G120" s="54" t="s">
        <v>51</v>
      </c>
      <c r="H120" s="23" t="str">
        <f>IF(AND(EXACT(B120,"&lt;M&gt;"),EXACT(G120,"Yes")),"Ok",IF(AND(EXACT(B120,"&lt;M&gt;"),EXACT(G120,"No")),"Warning! Knock-out!","No answer selected."))</f>
        <v>No answer selected.</v>
      </c>
      <c r="I120" s="38" t="s">
        <v>18</v>
      </c>
    </row>
    <row r="121" spans="1:9" ht="30" x14ac:dyDescent="0.25">
      <c r="A121" s="23">
        <v>100</v>
      </c>
      <c r="B121" s="23" t="s">
        <v>48</v>
      </c>
      <c r="C121" s="20" t="s">
        <v>179</v>
      </c>
      <c r="D121" s="23" t="s">
        <v>15</v>
      </c>
      <c r="E121" s="44" t="s">
        <v>18</v>
      </c>
      <c r="F121" s="34" t="s">
        <v>50</v>
      </c>
      <c r="G121" s="54" t="s">
        <v>51</v>
      </c>
      <c r="H121" s="23" t="str">
        <f>IF(AND(EXACT(B121,"&lt;M&gt;"),EXACT(G121,"Yes")),"Ok",IF(AND(EXACT(B121,"&lt;M&gt;"),EXACT(G121,"No")),"Warning! Knock-out!","No answer selected."))</f>
        <v>No answer selected.</v>
      </c>
      <c r="I121" s="38" t="s">
        <v>18</v>
      </c>
    </row>
    <row r="122" spans="1:9" ht="90" x14ac:dyDescent="0.25">
      <c r="A122" s="23">
        <v>101</v>
      </c>
      <c r="B122" s="23" t="s">
        <v>59</v>
      </c>
      <c r="C122" s="20" t="s">
        <v>180</v>
      </c>
      <c r="D122" s="23" t="s">
        <v>25</v>
      </c>
      <c r="E122" s="47">
        <v>1</v>
      </c>
      <c r="F122" s="34" t="s">
        <v>61</v>
      </c>
      <c r="G122" s="54" t="s">
        <v>51</v>
      </c>
      <c r="H122" s="23" t="str">
        <f>IF(AND(EXACT(B122,"&lt;D&gt;"),EXACT(G122,"Yes")),100,IF(AND(EXACT(B122,"&lt;D&gt;"),EXACT(G122,"No")),0,"No answer selected."))</f>
        <v>No answer selected.</v>
      </c>
      <c r="I122" s="38" t="e">
        <f>H122*E122</f>
        <v>#VALUE!</v>
      </c>
    </row>
    <row r="123" spans="1:9" ht="45" x14ac:dyDescent="0.25">
      <c r="A123" s="23">
        <v>102</v>
      </c>
      <c r="B123" s="23" t="s">
        <v>48</v>
      </c>
      <c r="C123" s="20" t="s">
        <v>181</v>
      </c>
      <c r="D123" s="23" t="s">
        <v>15</v>
      </c>
      <c r="E123" s="38" t="s">
        <v>18</v>
      </c>
      <c r="F123" s="34" t="s">
        <v>50</v>
      </c>
      <c r="G123" s="54" t="s">
        <v>51</v>
      </c>
      <c r="H123" s="23" t="str">
        <f>IF(AND(EXACT(B123,"&lt;M&gt;"),EXACT(G123,"Yes")),"Ok",IF(AND(EXACT(B123,"&lt;M&gt;"),EXACT(G123,"No")),"Warning! Knock-out!","No answer selected."))</f>
        <v>No answer selected.</v>
      </c>
      <c r="I123" s="38" t="s">
        <v>18</v>
      </c>
    </row>
    <row r="124" spans="1:9" ht="45" x14ac:dyDescent="0.25">
      <c r="A124" s="23">
        <v>103</v>
      </c>
      <c r="B124" s="23" t="s">
        <v>59</v>
      </c>
      <c r="C124" s="20" t="s">
        <v>182</v>
      </c>
      <c r="D124" s="23" t="s">
        <v>25</v>
      </c>
      <c r="E124" s="47">
        <v>6</v>
      </c>
      <c r="F124" s="34" t="s">
        <v>61</v>
      </c>
      <c r="G124" s="54" t="s">
        <v>51</v>
      </c>
      <c r="H124" s="23" t="str">
        <f>IF(AND(EXACT(B124,"&lt;D&gt;"),EXACT(G124,"Yes")),100,IF(AND(EXACT(B124,"&lt;D&gt;"),EXACT(G124,"No")),0,"No answer selected."))</f>
        <v>No answer selected.</v>
      </c>
      <c r="I124" s="38" t="e">
        <f>H124*E124</f>
        <v>#VALUE!</v>
      </c>
    </row>
    <row r="125" spans="1:9" ht="120" x14ac:dyDescent="0.25">
      <c r="A125" s="23">
        <v>104</v>
      </c>
      <c r="B125" s="23" t="s">
        <v>48</v>
      </c>
      <c r="C125" s="20" t="s">
        <v>183</v>
      </c>
      <c r="D125" s="23" t="s">
        <v>15</v>
      </c>
      <c r="E125" s="38" t="s">
        <v>18</v>
      </c>
      <c r="F125" s="34" t="s">
        <v>50</v>
      </c>
      <c r="G125" s="54" t="s">
        <v>51</v>
      </c>
      <c r="H125" s="23" t="str">
        <f>IF(AND(EXACT(B125,"&lt;M&gt;"),EXACT(G125,"Yes")),"Ok",IF(AND(EXACT(B125,"&lt;M&gt;"),EXACT(G125,"No")),"Warning! Knock-out!","No answer selected."))</f>
        <v>No answer selected.</v>
      </c>
      <c r="I125" s="38" t="s">
        <v>18</v>
      </c>
    </row>
    <row r="126" spans="1:9" ht="19.5" x14ac:dyDescent="0.25">
      <c r="A126" s="67" t="s">
        <v>184</v>
      </c>
      <c r="B126" s="68"/>
      <c r="C126" s="67"/>
      <c r="D126" s="68"/>
      <c r="E126" s="68"/>
      <c r="F126" s="67"/>
      <c r="G126" s="68"/>
      <c r="H126" s="67"/>
      <c r="I126" s="67"/>
    </row>
    <row r="127" spans="1:9" ht="45" x14ac:dyDescent="0.25">
      <c r="A127" s="23">
        <v>105</v>
      </c>
      <c r="B127" s="23" t="s">
        <v>48</v>
      </c>
      <c r="C127" s="20" t="s">
        <v>185</v>
      </c>
      <c r="D127" s="23" t="s">
        <v>15</v>
      </c>
      <c r="E127" s="38" t="s">
        <v>18</v>
      </c>
      <c r="F127" s="34" t="s">
        <v>50</v>
      </c>
      <c r="G127" s="54" t="s">
        <v>51</v>
      </c>
      <c r="H127" s="23" t="str">
        <f>IF(AND(EXACT(B127,"&lt;M&gt;"),EXACT(G127,"Yes")),"Ok",IF(AND(EXACT(B127,"&lt;M&gt;"),EXACT(G127,"No")),"Warning! Knock-out!","No answer selected."))</f>
        <v>No answer selected.</v>
      </c>
      <c r="I127" s="38" t="s">
        <v>18</v>
      </c>
    </row>
    <row r="128" spans="1:9" ht="45" x14ac:dyDescent="0.25">
      <c r="A128" s="23">
        <v>106</v>
      </c>
      <c r="B128" s="23" t="s">
        <v>48</v>
      </c>
      <c r="C128" s="20" t="s">
        <v>186</v>
      </c>
      <c r="D128" s="23" t="s">
        <v>15</v>
      </c>
      <c r="E128" s="38" t="s">
        <v>18</v>
      </c>
      <c r="F128" s="34" t="s">
        <v>50</v>
      </c>
      <c r="G128" s="54" t="s">
        <v>51</v>
      </c>
      <c r="H128" s="23" t="str">
        <f>IF(AND(EXACT(B128,"&lt;M&gt;"),EXACT(G128,"Yes")),"Ok",IF(AND(EXACT(B128,"&lt;M&gt;"),EXACT(G128,"No")),"Warning! Knock-out!","No answer selected."))</f>
        <v>No answer selected.</v>
      </c>
      <c r="I128" s="38" t="s">
        <v>18</v>
      </c>
    </row>
    <row r="129" spans="1:10" ht="45" x14ac:dyDescent="0.25">
      <c r="A129" s="23">
        <v>107</v>
      </c>
      <c r="B129" s="23" t="s">
        <v>48</v>
      </c>
      <c r="C129" s="20" t="s">
        <v>187</v>
      </c>
      <c r="D129" s="23" t="s">
        <v>15</v>
      </c>
      <c r="E129" s="38" t="s">
        <v>18</v>
      </c>
      <c r="F129" s="34" t="s">
        <v>50</v>
      </c>
      <c r="G129" s="54" t="s">
        <v>51</v>
      </c>
      <c r="H129" s="23" t="str">
        <f>IF(AND(EXACT(B129,"&lt;M&gt;"),EXACT(G129,"Yes")),"Ok",IF(AND(EXACT(B129,"&lt;M&gt;"),EXACT(G129,"No")),"Warning! Knock-out!","No answer selected."))</f>
        <v>No answer selected.</v>
      </c>
      <c r="I129" s="38" t="s">
        <v>18</v>
      </c>
    </row>
    <row r="130" spans="1:10" ht="60" x14ac:dyDescent="0.25">
      <c r="A130" s="23">
        <v>108</v>
      </c>
      <c r="B130" s="23" t="s">
        <v>48</v>
      </c>
      <c r="C130" s="20" t="s">
        <v>188</v>
      </c>
      <c r="D130" s="23" t="s">
        <v>15</v>
      </c>
      <c r="E130" s="44" t="s">
        <v>18</v>
      </c>
      <c r="F130" s="34" t="s">
        <v>50</v>
      </c>
      <c r="G130" s="54" t="s">
        <v>51</v>
      </c>
      <c r="H130" s="23" t="str">
        <f>IF(AND(EXACT(B130,"&lt;M&gt;"),EXACT(G130,"Yes")),"Ok",IF(AND(EXACT(B130,"&lt;M&gt;"),EXACT(G130,"No")),"Warning! Knock-out!","No answer selected."))</f>
        <v>No answer selected.</v>
      </c>
      <c r="I130" s="38" t="s">
        <v>18</v>
      </c>
      <c r="J130" s="52"/>
    </row>
    <row r="131" spans="1:10" ht="135" x14ac:dyDescent="0.25">
      <c r="A131" s="23">
        <v>109</v>
      </c>
      <c r="B131" s="35" t="s">
        <v>59</v>
      </c>
      <c r="C131" s="20" t="s">
        <v>189</v>
      </c>
      <c r="D131" s="23" t="s">
        <v>28</v>
      </c>
      <c r="E131" s="47">
        <v>6</v>
      </c>
      <c r="F131" s="34" t="s">
        <v>190</v>
      </c>
      <c r="G131" s="54"/>
      <c r="H131" s="23" t="str">
        <f>IF(ISBLANK(G131),"No answer selected.",IF(G131&lt;4,100,IF(G131&lt;9,(1-(G131-4)/5)*100,0)))</f>
        <v>No answer selected.</v>
      </c>
      <c r="I131" s="38" t="e">
        <f>H131*E131</f>
        <v>#VALUE!</v>
      </c>
    </row>
    <row r="132" spans="1:10" ht="19.5" x14ac:dyDescent="0.25">
      <c r="A132" s="67" t="s">
        <v>191</v>
      </c>
      <c r="B132" s="68"/>
      <c r="C132" s="67"/>
      <c r="D132" s="68"/>
      <c r="E132" s="68"/>
      <c r="F132" s="67"/>
      <c r="G132" s="68"/>
      <c r="H132" s="67"/>
      <c r="I132" s="67"/>
    </row>
    <row r="133" spans="1:10" ht="210" x14ac:dyDescent="0.25">
      <c r="A133" s="23">
        <v>110</v>
      </c>
      <c r="B133" s="23" t="s">
        <v>48</v>
      </c>
      <c r="C133" s="27" t="s">
        <v>192</v>
      </c>
      <c r="D133" s="23" t="s">
        <v>15</v>
      </c>
      <c r="E133" s="38" t="s">
        <v>18</v>
      </c>
      <c r="F133" s="34" t="s">
        <v>50</v>
      </c>
      <c r="G133" s="54" t="s">
        <v>51</v>
      </c>
      <c r="H133" s="23" t="str">
        <f>IF(       AND(EXACT(B133,"&lt;M&gt;"),     EXACT(LEFT(G133,3),"Yes")            ),"Ok",IF(AND(EXACT(B133,"&lt;M&gt;"),EXACT(G133,"No")),"Warning! Knock-out!","No answer selected."))</f>
        <v>No answer selected.</v>
      </c>
      <c r="I133" s="38" t="s">
        <v>18</v>
      </c>
    </row>
    <row r="134" spans="1:10" ht="45" x14ac:dyDescent="0.25">
      <c r="A134" s="23">
        <v>111</v>
      </c>
      <c r="B134" s="23" t="s">
        <v>48</v>
      </c>
      <c r="C134" s="20" t="s">
        <v>193</v>
      </c>
      <c r="D134" s="23" t="s">
        <v>15</v>
      </c>
      <c r="E134" s="38" t="s">
        <v>18</v>
      </c>
      <c r="F134" s="34" t="s">
        <v>50</v>
      </c>
      <c r="G134" s="54" t="s">
        <v>51</v>
      </c>
      <c r="H134" s="23" t="str">
        <f>IF(AND(EXACT(B134,"&lt;M&gt;"),EXACT(G134,"Yes")),"Ok",IF(AND(EXACT(B134,"&lt;M&gt;"),EXACT(G134,"No")),"Warning! Knock-out!","No answer selected."))</f>
        <v>No answer selected.</v>
      </c>
      <c r="I134" s="38" t="s">
        <v>18</v>
      </c>
    </row>
    <row r="135" spans="1:10" ht="105" x14ac:dyDescent="0.25">
      <c r="A135" s="23">
        <v>112</v>
      </c>
      <c r="B135" s="23" t="s">
        <v>48</v>
      </c>
      <c r="C135" s="20" t="s">
        <v>194</v>
      </c>
      <c r="D135" s="23" t="s">
        <v>15</v>
      </c>
      <c r="E135" s="38" t="s">
        <v>18</v>
      </c>
      <c r="F135" s="34" t="s">
        <v>50</v>
      </c>
      <c r="G135" s="54" t="s">
        <v>51</v>
      </c>
      <c r="H135" s="23" t="str">
        <f>IF(AND(EXACT(B135,"&lt;M&gt;"),EXACT(G135,"Yes")),"Ok",IF(AND(EXACT(B135,"&lt;M&gt;"),EXACT(G135,"No")),"Warning! Knock-out!","No answer selected."))</f>
        <v>No answer selected.</v>
      </c>
      <c r="I135" s="38" t="s">
        <v>18</v>
      </c>
    </row>
    <row r="136" spans="1:10" ht="19.5" x14ac:dyDescent="0.25">
      <c r="A136" s="67" t="s">
        <v>195</v>
      </c>
      <c r="B136" s="68"/>
      <c r="C136" s="67"/>
      <c r="D136" s="68"/>
      <c r="E136" s="68"/>
      <c r="F136" s="67"/>
      <c r="G136" s="68"/>
      <c r="H136" s="67"/>
      <c r="I136" s="67"/>
    </row>
    <row r="137" spans="1:10" ht="409.5" x14ac:dyDescent="0.25">
      <c r="A137" s="23">
        <v>113</v>
      </c>
      <c r="B137" s="23" t="s">
        <v>48</v>
      </c>
      <c r="C137" s="20" t="s">
        <v>196</v>
      </c>
      <c r="D137" s="37" t="s">
        <v>15</v>
      </c>
      <c r="E137" s="44" t="s">
        <v>18</v>
      </c>
      <c r="F137" s="49" t="s">
        <v>50</v>
      </c>
      <c r="G137" s="55" t="s">
        <v>51</v>
      </c>
      <c r="H137" s="37" t="str">
        <f>IF(AND(EXACT(B137,"&lt;M&gt;"),EXACT(G137,"Yes")),"Ok",IF(AND(EXACT(B137,"&lt;M&gt;"),EXACT(G137,"No")),"Warning! Knock-out!","No answer selected."))</f>
        <v>No answer selected.</v>
      </c>
      <c r="I137" s="38" t="s">
        <v>18</v>
      </c>
    </row>
    <row r="138" spans="1:10" ht="120" x14ac:dyDescent="0.25">
      <c r="A138" s="23">
        <v>114</v>
      </c>
      <c r="B138" s="32" t="s">
        <v>48</v>
      </c>
      <c r="C138" s="20" t="s">
        <v>197</v>
      </c>
      <c r="D138" s="23" t="s">
        <v>15</v>
      </c>
      <c r="E138" s="38" t="s">
        <v>18</v>
      </c>
      <c r="F138" s="34" t="s">
        <v>50</v>
      </c>
      <c r="G138" s="54" t="s">
        <v>51</v>
      </c>
      <c r="H138" s="23" t="str">
        <f>IF(AND(EXACT(B138,"&lt;M&gt;"),EXACT(G138,"Yes")),"Ok",IF(AND(EXACT(B138,"&lt;M&gt;"),EXACT(G138,"No")),"Warning! Knock-out!","No answer selected."))</f>
        <v>No answer selected.</v>
      </c>
      <c r="I138" s="38" t="s">
        <v>18</v>
      </c>
    </row>
    <row r="139" spans="1:10" ht="60" x14ac:dyDescent="0.25">
      <c r="A139" s="23">
        <v>115</v>
      </c>
      <c r="B139" s="23" t="s">
        <v>48</v>
      </c>
      <c r="C139" s="20" t="s">
        <v>198</v>
      </c>
      <c r="D139" s="23" t="s">
        <v>15</v>
      </c>
      <c r="E139" s="38" t="s">
        <v>18</v>
      </c>
      <c r="F139" s="34" t="s">
        <v>50</v>
      </c>
      <c r="G139" s="54" t="s">
        <v>51</v>
      </c>
      <c r="H139" s="23" t="str">
        <f>IF(AND(EXACT(B139,"&lt;M&gt;"),EXACT(G139,"Yes")),"Ok",IF(AND(EXACT(B139,"&lt;M&gt;"),EXACT(G139,"No")),"Warning! Knock-out!","No answer selected."))</f>
        <v>No answer selected.</v>
      </c>
      <c r="I139" s="38" t="s">
        <v>18</v>
      </c>
    </row>
    <row r="140" spans="1:10" ht="45" x14ac:dyDescent="0.25">
      <c r="A140" s="23">
        <v>116</v>
      </c>
      <c r="B140" s="23" t="s">
        <v>48</v>
      </c>
      <c r="C140" s="20" t="s">
        <v>199</v>
      </c>
      <c r="D140" s="23" t="s">
        <v>15</v>
      </c>
      <c r="E140" s="38" t="s">
        <v>18</v>
      </c>
      <c r="F140" s="34" t="s">
        <v>50</v>
      </c>
      <c r="G140" s="54" t="s">
        <v>51</v>
      </c>
      <c r="H140" s="23" t="str">
        <f>IF(AND(EXACT(B140,"&lt;M&gt;"),EXACT(G140,"Yes")),"Ok",IF(AND(EXACT(B140,"&lt;M&gt;"),EXACT(G140,"No")),"Warning! Knock-out!","No answer selected."))</f>
        <v>No answer selected.</v>
      </c>
      <c r="I140" s="38" t="s">
        <v>18</v>
      </c>
    </row>
    <row r="141" spans="1:10" ht="19.5" x14ac:dyDescent="0.25">
      <c r="A141" s="67" t="s">
        <v>200</v>
      </c>
      <c r="B141" s="68"/>
      <c r="C141" s="67"/>
      <c r="D141" s="68"/>
      <c r="E141" s="68"/>
      <c r="F141" s="67"/>
      <c r="G141" s="68"/>
      <c r="H141" s="67"/>
      <c r="I141" s="67"/>
    </row>
    <row r="142" spans="1:10" ht="60" x14ac:dyDescent="0.25">
      <c r="A142" s="23">
        <v>117</v>
      </c>
      <c r="B142" s="23" t="s">
        <v>48</v>
      </c>
      <c r="C142" s="43" t="s">
        <v>201</v>
      </c>
      <c r="D142" s="23" t="s">
        <v>15</v>
      </c>
      <c r="E142" s="38" t="s">
        <v>18</v>
      </c>
      <c r="F142" s="34" t="s">
        <v>50</v>
      </c>
      <c r="G142" s="54" t="s">
        <v>51</v>
      </c>
      <c r="H142" s="23" t="str">
        <f>IF(AND(EXACT(B142,"&lt;M&gt;"),EXACT(G142,"Yes")),"Ok",IF(AND(EXACT(B142,"&lt;M&gt;"),EXACT(G142,"No")),"Warning! Knock-out!","No answer selected."))</f>
        <v>No answer selected.</v>
      </c>
      <c r="I142" s="38" t="s">
        <v>18</v>
      </c>
    </row>
    <row r="143" spans="1:10" ht="19.5" x14ac:dyDescent="0.25">
      <c r="A143" s="67" t="s">
        <v>202</v>
      </c>
      <c r="B143" s="68"/>
      <c r="C143" s="67"/>
      <c r="D143" s="68"/>
      <c r="E143" s="68"/>
      <c r="F143" s="67"/>
      <c r="G143" s="68"/>
      <c r="H143" s="67"/>
      <c r="I143" s="67"/>
    </row>
    <row r="144" spans="1:10" ht="270" x14ac:dyDescent="0.25">
      <c r="A144" s="23">
        <v>118</v>
      </c>
      <c r="B144" s="23" t="s">
        <v>59</v>
      </c>
      <c r="C144" s="43" t="s">
        <v>203</v>
      </c>
      <c r="D144" s="23" t="s">
        <v>32</v>
      </c>
      <c r="E144" s="47">
        <v>2</v>
      </c>
      <c r="F144" s="34" t="s">
        <v>204</v>
      </c>
      <c r="G144" s="54" t="s">
        <v>83</v>
      </c>
      <c r="H144" s="23" t="str">
        <f>IF(NOT(EXACT(LEFT(G144,2),"No")),"The score will be assigned by the KNMI assessment team.","Warning! Knock-out!")</f>
        <v>The score will be assigned by the KNMI assessment team.</v>
      </c>
      <c r="I144" s="38" t="e">
        <f>H144*E144</f>
        <v>#VALUE!</v>
      </c>
    </row>
    <row r="146" spans="7:7" x14ac:dyDescent="0.25">
      <c r="G146" s="48"/>
    </row>
    <row r="147" spans="7:7" x14ac:dyDescent="0.25">
      <c r="G147" s="48"/>
    </row>
    <row r="148" spans="7:7" x14ac:dyDescent="0.25">
      <c r="G148" s="48"/>
    </row>
    <row r="149" spans="7:7" x14ac:dyDescent="0.25">
      <c r="G149" s="48"/>
    </row>
    <row r="150" spans="7:7" x14ac:dyDescent="0.25">
      <c r="G150" s="48"/>
    </row>
  </sheetData>
  <sheetProtection algorithmName="SHA-512" hashValue="mPHmkO3iYXKevyWdwO2kJDrHXrvdjv+ialli7Y0kd9gaxhue+iEGA+SoAgwl/1g5jsFXHjGZBq982sJ/LrXOWQ==" saltValue="ar5nF0YM2lz5z7sUtGFxWA==" spinCount="100000" sheet="1" formatRows="0"/>
  <protectedRanges>
    <protectedRange sqref="G9:G10 G25 G31 G43 G12:G13 G34:G41 G133:G135 G142 G97:G99 G45:G95 G137:G140 G101:G117 G119:G130" name="Tenderer Answers"/>
    <protectedRange sqref="G96 G44 G100 G11 G42 G14:G24 G32:G33 G131 G4:G8 G26:G30 G118 G144" name="Tenderer Answers_1_4"/>
    <protectedRange sqref="G132 G136 G141 G143" name="Tenderer Answers_2"/>
  </protectedRanges>
  <mergeCells count="26">
    <mergeCell ref="A143:I143"/>
    <mergeCell ref="A141:I141"/>
    <mergeCell ref="A113:I113"/>
    <mergeCell ref="A132:I132"/>
    <mergeCell ref="A126:I126"/>
    <mergeCell ref="A136:I136"/>
    <mergeCell ref="A119:D119"/>
    <mergeCell ref="A1:G1"/>
    <mergeCell ref="H1:I1"/>
    <mergeCell ref="A3:I3"/>
    <mergeCell ref="A78:I78"/>
    <mergeCell ref="A49:I49"/>
    <mergeCell ref="A56:I56"/>
    <mergeCell ref="A57:I57"/>
    <mergeCell ref="A70:I70"/>
    <mergeCell ref="A41:I41"/>
    <mergeCell ref="A9:I9"/>
    <mergeCell ref="A14:I14"/>
    <mergeCell ref="A31:I31"/>
    <mergeCell ref="A111:I111"/>
    <mergeCell ref="A88:I88"/>
    <mergeCell ref="A83:I83"/>
    <mergeCell ref="A62:I62"/>
    <mergeCell ref="A10:I10"/>
    <mergeCell ref="A110:I110"/>
    <mergeCell ref="A103:I103"/>
  </mergeCells>
  <phoneticPr fontId="1" type="noConversion"/>
  <conditionalFormatting sqref="A9:A10 A11:B13 A14 A31:A32 A33:B40 A41 A49 A50:B55 B58 A59:B61 A63:B69 A65:A70 A71:B77 A73:A78 A79:B82 A82:A83 A84:B87 A86:A88 A89:B102 A104:B109 A106:A111 A112:B112 A113 A114:B118 A118:A120 B120 A121:B125 A126 A127:B131 A133:B135 A136 A137:B140">
    <cfRule type="expression" dxfId="106" priority="224" stopIfTrue="1">
      <formula>EXACT($B9,"&lt;D&gt;")</formula>
    </cfRule>
    <cfRule type="expression" dxfId="105" priority="225" stopIfTrue="1">
      <formula>EXACT($B9,"&lt;M&gt;")</formula>
    </cfRule>
  </conditionalFormatting>
  <conditionalFormatting sqref="A62">
    <cfRule type="expression" dxfId="104" priority="198" stopIfTrue="1">
      <formula>EXACT($B62,"&lt;D&gt;")</formula>
    </cfRule>
    <cfRule type="expression" dxfId="103" priority="199" stopIfTrue="1">
      <formula>EXACT($B62,"&lt;M&gt;")</formula>
    </cfRule>
  </conditionalFormatting>
  <conditionalFormatting sqref="A132">
    <cfRule type="expression" dxfId="102" priority="172" stopIfTrue="1">
      <formula>EXACT($B132,"&lt;D&gt;")</formula>
    </cfRule>
    <cfRule type="expression" dxfId="101" priority="173" stopIfTrue="1">
      <formula>EXACT($B132,"&lt;M&gt;")</formula>
    </cfRule>
  </conditionalFormatting>
  <conditionalFormatting sqref="A141">
    <cfRule type="expression" dxfId="100" priority="71" stopIfTrue="1">
      <formula>EXACT($B141,"&lt;M&gt;")</formula>
    </cfRule>
    <cfRule type="expression" dxfId="99" priority="70" stopIfTrue="1">
      <formula>EXACT($B141,"&lt;D&gt;")</formula>
    </cfRule>
  </conditionalFormatting>
  <conditionalFormatting sqref="A143">
    <cfRule type="expression" dxfId="98" priority="4" stopIfTrue="1">
      <formula>EXACT($B143,"&lt;D&gt;")</formula>
    </cfRule>
    <cfRule type="expression" dxfId="97" priority="5" stopIfTrue="1">
      <formula>EXACT($B143,"&lt;M&gt;")</formula>
    </cfRule>
  </conditionalFormatting>
  <conditionalFormatting sqref="A4:B8 A15:B30 A56:A58 A103">
    <cfRule type="expression" dxfId="96" priority="245" stopIfTrue="1">
      <formula>EXACT($B4,"&lt;M&gt;")</formula>
    </cfRule>
    <cfRule type="expression" dxfId="95" priority="244" stopIfTrue="1">
      <formula>EXACT($B4,"&lt;D&gt;")</formula>
    </cfRule>
  </conditionalFormatting>
  <conditionalFormatting sqref="A42:B48">
    <cfRule type="expression" dxfId="94" priority="95" stopIfTrue="1">
      <formula>EXACT($B42,"&lt;D&gt;")</formula>
    </cfRule>
    <cfRule type="expression" dxfId="93" priority="96" stopIfTrue="1">
      <formula>EXACT($B42,"&lt;M&gt;")</formula>
    </cfRule>
  </conditionalFormatting>
  <conditionalFormatting sqref="A142:B142 A144:B144">
    <cfRule type="expression" dxfId="92" priority="73" stopIfTrue="1">
      <formula>EXACT($B142,"&lt;M&gt;")</formula>
    </cfRule>
    <cfRule type="expression" dxfId="91" priority="72" stopIfTrue="1">
      <formula>EXACT($B142,"&lt;D&gt;")</formula>
    </cfRule>
  </conditionalFormatting>
  <conditionalFormatting sqref="B32">
    <cfRule type="expression" dxfId="90" priority="163" stopIfTrue="1">
      <formula>EXACT($B32,"&lt;M&gt;")</formula>
    </cfRule>
    <cfRule type="expression" dxfId="89" priority="162" stopIfTrue="1">
      <formula>EXACT($B32,"&lt;D&gt;")</formula>
    </cfRule>
  </conditionalFormatting>
  <conditionalFormatting sqref="H4 H63:H69 H127:H130 H137:H140 H23:H25 H32:H40">
    <cfRule type="expression" dxfId="88" priority="109">
      <formula>AND( EXACT(B4,"&lt;M&gt;"), EXACT(G4,"No"))</formula>
    </cfRule>
  </conditionalFormatting>
  <conditionalFormatting sqref="H4 H63:H69 H127:H130 H137:H140">
    <cfRule type="expression" dxfId="87" priority="108">
      <formula>AND( EXACT(B4,"&lt;M&gt;"), EXACT(G4,"Yes"))</formula>
    </cfRule>
  </conditionalFormatting>
  <conditionalFormatting sqref="H6:H8 H11:H13 H45:H48 H58:H59 H61 H42:H43 H114:H117">
    <cfRule type="expression" dxfId="86" priority="111">
      <formula>AND( EXACT(B6,"&lt;M&gt;"), EXACT(G6,"No"))</formula>
    </cfRule>
  </conditionalFormatting>
  <conditionalFormatting sqref="H11 H116 H19:H20 H22">
    <cfRule type="expression" dxfId="85" priority="114">
      <formula>AND( EXACT(B11,"&lt;M&gt;"),EXACT(LEFT(G11,3),"Yes"))</formula>
    </cfRule>
  </conditionalFormatting>
  <conditionalFormatting sqref="H12:H13">
    <cfRule type="cellIs" dxfId="84" priority="64" operator="between">
      <formula>0</formula>
      <formula>100</formula>
    </cfRule>
    <cfRule type="expression" dxfId="83" priority="65">
      <formula>AND( EXACT(B12,"&lt;M&gt;"), EXACT(LEFT(G12,3),"Yes"))</formula>
    </cfRule>
  </conditionalFormatting>
  <conditionalFormatting sqref="H15:H18 H23:H25">
    <cfRule type="expression" dxfId="82" priority="60">
      <formula>AND( EXACT(B15,"&lt;M&gt;"), EXACT(G15,"Yes"))</formula>
    </cfRule>
  </conditionalFormatting>
  <conditionalFormatting sqref="H15:H20">
    <cfRule type="expression" dxfId="81" priority="61">
      <formula>AND( EXACT(B15,"&lt;M&gt;"), EXACT(G15,"No"))</formula>
    </cfRule>
  </conditionalFormatting>
  <conditionalFormatting sqref="H17">
    <cfRule type="cellIs" dxfId="80" priority="59" operator="between">
      <formula>0</formula>
      <formula>100</formula>
    </cfRule>
  </conditionalFormatting>
  <conditionalFormatting sqref="H21">
    <cfRule type="expression" dxfId="79" priority="55">
      <formula>AND( EXACT(B21,"&lt;D&gt;"), EXACT(LEFT(G21,2),"No"))</formula>
    </cfRule>
    <cfRule type="cellIs" dxfId="78" priority="53" operator="between">
      <formula>0</formula>
      <formula>100</formula>
    </cfRule>
    <cfRule type="expression" dxfId="77" priority="54">
      <formula>AND( EXACT(B21,"&lt;D&gt;"), EXACT(LEFT(G21,3),"Yes"))</formula>
    </cfRule>
  </conditionalFormatting>
  <conditionalFormatting sqref="H22">
    <cfRule type="expression" dxfId="76" priority="48">
      <formula>AND( EXACT(B22,"&lt;M&gt;"), EXACT(G22,"No"))</formula>
    </cfRule>
  </conditionalFormatting>
  <conditionalFormatting sqref="H25">
    <cfRule type="expression" dxfId="75" priority="87">
      <formula>AND( EXACT(B25,"&lt;M&gt;"), EXACT(LEFT(G25,3),"Yes"))</formula>
    </cfRule>
    <cfRule type="cellIs" dxfId="74" priority="85" operator="between">
      <formula>0</formula>
      <formula>100</formula>
    </cfRule>
  </conditionalFormatting>
  <conditionalFormatting sqref="H26:H28 H112">
    <cfRule type="expression" dxfId="73" priority="4137">
      <formula>AND( EXACT(B26,"&lt;M&gt;"), EXACT(G26,"No"))</formula>
    </cfRule>
  </conditionalFormatting>
  <conditionalFormatting sqref="H26:H28 H114:H115 H117 H112">
    <cfRule type="expression" dxfId="72" priority="4113">
      <formula>AND( EXACT(B26,"&lt;M&gt;"), EXACT(G26,"Yes"))</formula>
    </cfRule>
  </conditionalFormatting>
  <conditionalFormatting sqref="H29">
    <cfRule type="expression" dxfId="71" priority="4131">
      <formula>AND( EXACT(B29,"&lt;D&gt;"), EXACT(LEFT(G29,3),"Yes"))</formula>
    </cfRule>
    <cfRule type="expression" dxfId="70" priority="4134">
      <formula>AND( EXACT(B29,"&lt;D&gt;"), EXACT(LEFT(G29,2),"No"))</formula>
    </cfRule>
  </conditionalFormatting>
  <conditionalFormatting sqref="H30">
    <cfRule type="expression" dxfId="69" priority="47">
      <formula>AND( EXACT(B30,"&lt;M&gt;"),EXACT(LEFT(G30,3),"Yes"))</formula>
    </cfRule>
    <cfRule type="expression" dxfId="68" priority="46">
      <formula>AND( EXACT(B30,"&lt;M&gt;"), EXACT(G30,"No"))</formula>
    </cfRule>
  </conditionalFormatting>
  <conditionalFormatting sqref="H32:H33">
    <cfRule type="expression" dxfId="67" priority="4136">
      <formula>AND( EXACT(B32,"&lt;M&gt;"), EXACT(LEFT(G32,3),"Yes"))</formula>
    </cfRule>
  </conditionalFormatting>
  <conditionalFormatting sqref="H34:H40 H12:H13 H6:H8 H45:H48 H58:H59 H61">
    <cfRule type="expression" dxfId="66" priority="110">
      <formula>AND( EXACT(B6,"&lt;M&gt;"), EXACT(G6,"Yes"))</formula>
    </cfRule>
  </conditionalFormatting>
  <conditionalFormatting sqref="H36">
    <cfRule type="expression" dxfId="65" priority="152">
      <formula>AND( EXACT(B36,"&lt;M&gt;"), EXACT(LEFT(G36,3),"Yes"))</formula>
    </cfRule>
    <cfRule type="cellIs" dxfId="64" priority="151" operator="between">
      <formula>0</formula>
      <formula>100</formula>
    </cfRule>
  </conditionalFormatting>
  <conditionalFormatting sqref="H42:H43">
    <cfRule type="expression" dxfId="63" priority="97">
      <formula>AND( EXACT(B42,"&lt;M&gt;"), EXACT(G42,"Yes"))</formula>
    </cfRule>
  </conditionalFormatting>
  <conditionalFormatting sqref="H44">
    <cfRule type="expression" dxfId="62" priority="94">
      <formula>AND( EXACT(B44,"&lt;D&gt;"), EXACT(LEFT(G44,2),"No"))</formula>
    </cfRule>
    <cfRule type="expression" dxfId="61" priority="93">
      <formula>AND( EXACT(B44,"&lt;D&gt;"), EXACT(LEFT(G44,3),"Yes"))</formula>
    </cfRule>
    <cfRule type="cellIs" dxfId="60" priority="92" operator="between">
      <formula>0</formula>
      <formula>100</formula>
    </cfRule>
  </conditionalFormatting>
  <conditionalFormatting sqref="H46:H48 H27 H29">
    <cfRule type="cellIs" dxfId="59" priority="3011" operator="between">
      <formula>0</formula>
      <formula>100</formula>
    </cfRule>
  </conditionalFormatting>
  <conditionalFormatting sqref="H50:H55">
    <cfRule type="expression" dxfId="58" priority="33">
      <formula>AND(EXACT(B50,"&lt;M&gt;"),EXACT(G50,"N/A"))</formula>
    </cfRule>
    <cfRule type="expression" dxfId="57" priority="51">
      <formula>AND( EXACT(B50,"&lt;M&gt;"), EXACT(G50,"Yes"))</formula>
    </cfRule>
    <cfRule type="expression" dxfId="56" priority="52">
      <formula>AND( EXACT(B50,"&lt;M&gt;"), EXACT(G50,"No"))</formula>
    </cfRule>
  </conditionalFormatting>
  <conditionalFormatting sqref="H52">
    <cfRule type="expression" dxfId="55" priority="50">
      <formula>AND( EXACT(B52,"&lt;M&gt;"), EXACT(LEFT(G52,3),"Yes"))</formula>
    </cfRule>
    <cfRule type="cellIs" dxfId="54" priority="49" operator="between">
      <formula>0</formula>
      <formula>100</formula>
    </cfRule>
  </conditionalFormatting>
  <conditionalFormatting sqref="H60">
    <cfRule type="expression" dxfId="53" priority="66">
      <formula>AND( EXACT(B60,"&lt;M&gt;"), EXACT(G60,"No"))</formula>
    </cfRule>
    <cfRule type="expression" dxfId="52" priority="67">
      <formula>AND( EXACT(B60,"&lt;M&gt;"),EXACT(LEFT(G60,3),"Yes"))</formula>
    </cfRule>
  </conditionalFormatting>
  <conditionalFormatting sqref="H71:H77">
    <cfRule type="expression" dxfId="51" priority="31">
      <formula>AND( EXACT(B71,"&lt;M&gt;"), EXACT(G71,"Yes"))</formula>
    </cfRule>
    <cfRule type="expression" dxfId="50" priority="32">
      <formula>AND( EXACT(B71,"&lt;M&gt;"), EXACT(G71,"No"))</formula>
    </cfRule>
  </conditionalFormatting>
  <conditionalFormatting sqref="H72">
    <cfRule type="expression" dxfId="49" priority="30">
      <formula>AND(EXACT(B72,"&lt;M&gt;"),EXACT(G72,"N/A"))</formula>
    </cfRule>
  </conditionalFormatting>
  <conditionalFormatting sqref="H81">
    <cfRule type="cellIs" dxfId="48" priority="84" operator="between">
      <formula>0</formula>
      <formula>100</formula>
    </cfRule>
  </conditionalFormatting>
  <conditionalFormatting sqref="H84:H87">
    <cfRule type="expression" dxfId="47" priority="79">
      <formula>AND( EXACT(B84,"&lt;M&gt;"), EXACT(G84,"Yes"))</formula>
    </cfRule>
    <cfRule type="expression" dxfId="46" priority="80">
      <formula>AND( EXACT(B84,"&lt;M&gt;"), EXACT(G84,"No"))</formula>
    </cfRule>
  </conditionalFormatting>
  <conditionalFormatting sqref="H86">
    <cfRule type="cellIs" dxfId="45" priority="81" operator="between">
      <formula>0</formula>
      <formula>100</formula>
    </cfRule>
  </conditionalFormatting>
  <conditionalFormatting sqref="H89:H95 H97:H99 H101">
    <cfRule type="expression" dxfId="44" priority="19">
      <formula>AND( EXACT(B89,"&lt;M&gt;"), EXACT(G89,"Yes"))</formula>
    </cfRule>
  </conditionalFormatting>
  <conditionalFormatting sqref="H89:H95">
    <cfRule type="expression" dxfId="43" priority="26">
      <formula>AND( EXACT(B89,"&lt;M&gt;"), EXACT(G89,"No"))</formula>
    </cfRule>
  </conditionalFormatting>
  <conditionalFormatting sqref="H93:H95">
    <cfRule type="expression" dxfId="42" priority="24">
      <formula>AND(EXACT(B93,"&lt;M&gt;"),EXACT(G93,"N/A"))</formula>
    </cfRule>
  </conditionalFormatting>
  <conditionalFormatting sqref="H96">
    <cfRule type="expression" dxfId="41" priority="14">
      <formula>AND( EXACT(B96,"&lt;D&gt;"), EXACT(LEFT(G96,2),"No"))</formula>
    </cfRule>
    <cfRule type="expression" dxfId="40" priority="13">
      <formula>AND( EXACT(B96,"&lt;D&gt;"), EXACT(LEFT(G96,3),"Yes"))</formula>
    </cfRule>
    <cfRule type="cellIs" dxfId="39" priority="12" operator="between">
      <formula>0</formula>
      <formula>100</formula>
    </cfRule>
  </conditionalFormatting>
  <conditionalFormatting sqref="H97:H99">
    <cfRule type="expression" dxfId="38" priority="23">
      <formula>AND( EXACT(B97,"&lt;M&gt;"), EXACT(G97,"No"))</formula>
    </cfRule>
  </conditionalFormatting>
  <conditionalFormatting sqref="H99">
    <cfRule type="expression" dxfId="37" priority="21">
      <formula>AND(EXACT(B99,"&lt;M&gt;"),EXACT(G99,"N/A"))</formula>
    </cfRule>
  </conditionalFormatting>
  <conditionalFormatting sqref="H100">
    <cfRule type="expression" dxfId="36" priority="10">
      <formula>AND( EXACT(B100,"&lt;D&gt;"), EXACT(LEFT(G100,3),"Yes"))</formula>
    </cfRule>
    <cfRule type="expression" dxfId="35" priority="11">
      <formula>AND( EXACT(B100,"&lt;D&gt;"), EXACT(LEFT(G100,2),"No"))</formula>
    </cfRule>
    <cfRule type="cellIs" dxfId="34" priority="9" operator="between">
      <formula>0</formula>
      <formula>100</formula>
    </cfRule>
  </conditionalFormatting>
  <conditionalFormatting sqref="H101">
    <cfRule type="expression" dxfId="33" priority="18">
      <formula>AND(EXACT(B101,"&lt;M&gt;"),EXACT(G101,"N/A"))</formula>
    </cfRule>
  </conditionalFormatting>
  <conditionalFormatting sqref="H101:H102">
    <cfRule type="expression" dxfId="32" priority="20">
      <formula>AND( EXACT(B101,"&lt;M&gt;"), EXACT(G101,"No"))</formula>
    </cfRule>
  </conditionalFormatting>
  <conditionalFormatting sqref="H102">
    <cfRule type="expression" dxfId="31" priority="45">
      <formula>AND( EXACT(B102,"&lt;M&gt;"),EXACT(LEFT(G102,3),"Yes"))</formula>
    </cfRule>
  </conditionalFormatting>
  <conditionalFormatting sqref="H104:H105 H107:H109 H120:H121 H123 H125">
    <cfRule type="expression" dxfId="30" priority="4122">
      <formula>AND( EXACT(B104,"&lt;M&gt;"), EXACT(G104,"Yes"))</formula>
    </cfRule>
  </conditionalFormatting>
  <conditionalFormatting sqref="H104:H109">
    <cfRule type="expression" dxfId="29" priority="137">
      <formula>AND( EXACT(B104,"&lt;M&gt;"), EXACT(G104,"No"))</formula>
    </cfRule>
  </conditionalFormatting>
  <conditionalFormatting sqref="H106">
    <cfRule type="expression" dxfId="28" priority="136">
      <formula>AND( EXACT(B106,"&lt;M&gt;"), EXACT(G106,"Yes"))</formula>
    </cfRule>
    <cfRule type="cellIs" dxfId="27" priority="135" operator="between">
      <formula>0</formula>
      <formula>100</formula>
    </cfRule>
  </conditionalFormatting>
  <conditionalFormatting sqref="H118">
    <cfRule type="expression" dxfId="26" priority="8">
      <formula>AND( EXACT(B118,"&lt;D&gt;"), EXACT(LEFT(G118,2),"No"))</formula>
    </cfRule>
    <cfRule type="expression" dxfId="25" priority="7">
      <formula>AND( EXACT(B118,"&lt;D&gt;"), EXACT(LEFT(G118,3),"Yes"))</formula>
    </cfRule>
    <cfRule type="cellIs" dxfId="24" priority="6" operator="between">
      <formula>0</formula>
      <formula>100</formula>
    </cfRule>
  </conditionalFormatting>
  <conditionalFormatting sqref="H120:H123">
    <cfRule type="expression" dxfId="23" priority="134">
      <formula>AND( EXACT(B120,"&lt;M&gt;"), EXACT(G120,"No"))</formula>
    </cfRule>
  </conditionalFormatting>
  <conditionalFormatting sqref="H122">
    <cfRule type="cellIs" dxfId="22" priority="132" operator="between">
      <formula>0</formula>
      <formula>100</formula>
    </cfRule>
    <cfRule type="expression" dxfId="21" priority="133">
      <formula>AND( EXACT(B122,"&lt;M&gt;"), EXACT(G122,"Yes"))</formula>
    </cfRule>
  </conditionalFormatting>
  <conditionalFormatting sqref="H124">
    <cfRule type="cellIs" dxfId="20" priority="129" operator="between">
      <formula>0</formula>
      <formula>100</formula>
    </cfRule>
    <cfRule type="expression" dxfId="19" priority="130">
      <formula>AND( EXACT(B124,"&lt;M&gt;"), EXACT(G124,"Yes"))</formula>
    </cfRule>
  </conditionalFormatting>
  <conditionalFormatting sqref="H124:H125">
    <cfRule type="expression" dxfId="18" priority="131">
      <formula>AND( EXACT(B124,"&lt;M&gt;"), EXACT(G124,"No"))</formula>
    </cfRule>
  </conditionalFormatting>
  <conditionalFormatting sqref="H125">
    <cfRule type="expression" dxfId="17" priority="43">
      <formula>AND( EXACT(B125,"&lt;M&gt;"), EXACT(G125,"No"))</formula>
    </cfRule>
  </conditionalFormatting>
  <conditionalFormatting sqref="H131">
    <cfRule type="expression" dxfId="16" priority="36">
      <formula>AND( EXACT(B131,"&lt;D&gt;"), EXACT(LEFT(G131,2),"No"))</formula>
    </cfRule>
    <cfRule type="expression" dxfId="15" priority="35">
      <formula>AND( EXACT(B131,"&lt;D&gt;"), EXACT(LEFT(G131,3),"Yes"))</formula>
    </cfRule>
    <cfRule type="cellIs" dxfId="14" priority="34" operator="between">
      <formula>0</formula>
      <formula>100</formula>
    </cfRule>
  </conditionalFormatting>
  <conditionalFormatting sqref="H133">
    <cfRule type="expression" dxfId="13" priority="42">
      <formula>AND( EXACT(B133,"&lt;M&gt;"),EXACT(LEFT(G133,3),"Yes"))</formula>
    </cfRule>
    <cfRule type="expression" dxfId="12" priority="41">
      <formula>AND( EXACT(B133,"&lt;M&gt;"), EXACT(G133,"No"))</formula>
    </cfRule>
  </conditionalFormatting>
  <conditionalFormatting sqref="H134:H135">
    <cfRule type="expression" dxfId="11" priority="115">
      <formula>AND( EXACT(B134,"&lt;M&gt;"), EXACT(G134,"Yes"))</formula>
    </cfRule>
    <cfRule type="expression" dxfId="10" priority="116">
      <formula>AND( EXACT(B134,"&lt;M&gt;"), EXACT(G134,"No"))</formula>
    </cfRule>
  </conditionalFormatting>
  <conditionalFormatting sqref="H142">
    <cfRule type="expression" dxfId="9" priority="38">
      <formula>AND( EXACT(B142,"&lt;M&gt;"), EXACT(G142,"Yes"))</formula>
    </cfRule>
    <cfRule type="expression" dxfId="8" priority="37">
      <formula>AND( EXACT(B142,"&lt;M&gt;"), EXACT(G142,"No"))</formula>
    </cfRule>
  </conditionalFormatting>
  <conditionalFormatting sqref="H144">
    <cfRule type="cellIs" dxfId="7" priority="1" operator="between">
      <formula>0</formula>
      <formula>100</formula>
    </cfRule>
    <cfRule type="expression" dxfId="6" priority="3">
      <formula>AND( EXACT(B144,"&lt;D&gt;"), EXACT(LEFT(G144,2),"No"))</formula>
    </cfRule>
    <cfRule type="expression" dxfId="5" priority="2">
      <formula>AND( EXACT(B144,"&lt;D&gt;"), EXACT(LEFT(G144,3),"Yes"))</formula>
    </cfRule>
  </conditionalFormatting>
  <conditionalFormatting sqref="H1:I1">
    <cfRule type="expression" dxfId="4" priority="4364">
      <formula>COUNTIF(B4:B142,"*M*")-COUNTIF(H4:H142,"OK")-COUNTIF(H4:H142,"N/A")=0</formula>
    </cfRule>
    <cfRule type="expression" dxfId="3" priority="4365">
      <formula>ISNA(MATCH("Warning! Knock-out!",H4:H142,0))</formula>
    </cfRule>
    <cfRule type="expression" dxfId="2" priority="4366">
      <formula>MATCH("Warning! Knock-out!",H4:H142,0)</formula>
    </cfRule>
  </conditionalFormatting>
  <conditionalFormatting sqref="H5:I5 H79:H82">
    <cfRule type="expression" dxfId="1" priority="82">
      <formula>AND( EXACT(B5,"&lt;M&gt;"), EXACT(G5,"Yes"))</formula>
    </cfRule>
    <cfRule type="expression" dxfId="0" priority="83">
      <formula>AND( EXACT(B5,"&lt;M&gt;"), EXACT(G5,"No"))</formula>
    </cfRule>
  </conditionalFormatting>
  <dataValidations count="3">
    <dataValidation type="whole" allowBlank="1" showInputMessage="1" showErrorMessage="1" sqref="G44" xr:uid="{AC20C243-1DA2-44CF-A82E-D2775B3CDFE1}">
      <formula1>1</formula1>
      <formula2>1000</formula2>
    </dataValidation>
    <dataValidation type="whole" allowBlank="1" showInputMessage="1" showErrorMessage="1" sqref="G131 G27 G21 G118" xr:uid="{54F68776-C5A3-46CB-A4B6-903A3AD9186F}">
      <formula1>1</formula1>
      <formula2>10000</formula2>
    </dataValidation>
    <dataValidation type="whole" showInputMessage="1" showErrorMessage="1" sqref="G17" xr:uid="{7CC73C94-B727-4D45-8CAA-1D9AB14E60BF}">
      <formula1>1</formula1>
      <formula2>10000</formula2>
    </dataValidation>
  </dataValidations>
  <pageMargins left="0.7" right="0.7" top="0.75" bottom="0.75" header="0.3" footer="0.3"/>
  <pageSetup paperSize="9" scale="57" fitToHeight="0" orientation="portrait" r:id="rId1"/>
  <ignoredErrors>
    <ignoredError sqref="H72 H44 H21 H17 H100 H25 H52 H86 H106 H122 H36 H46 H81 H123:H124 H60" formula="1"/>
  </ignoredErrors>
  <drawing r:id="rId2"/>
  <extLst>
    <ext xmlns:x14="http://schemas.microsoft.com/office/spreadsheetml/2009/9/main" uri="{CCE6A557-97BC-4b89-ADB6-D9C93CAAB3DF}">
      <x14:dataValidations xmlns:xm="http://schemas.microsoft.com/office/excel/2006/main" count="6">
        <x14:dataValidation type="list" showInputMessage="1" showErrorMessage="1" xr:uid="{B8132195-E72B-486A-80E9-6F1D745A1264}">
          <x14:formula1>
            <xm:f>'Technical Area'!$A$3:$A$5</xm:f>
          </x14:formula1>
          <xm:sqref>G112 G28 G133:G135 G26 G104:G109 G42:G43 G102 G114:G117 G63:G69 G4:G8 G84:G87 G45:G48 G22:G24 G58:G59 G61 G15:G16 G18:G20 G11 G30 G32:G40 G120:G125 G127:G130 G79:G82 G137:G140 G50:G54 G89:G92 G73:G77 G71 G97:G98 G142</xm:sqref>
        </x14:dataValidation>
        <x14:dataValidation type="list" allowBlank="1" showInputMessage="1" showErrorMessage="1" xr:uid="{AB5332BA-55BE-4EEC-88ED-762532B430FA}">
          <x14:formula1>
            <xm:f>'Technical Area'!$A$14:$A$17</xm:f>
          </x14:formula1>
          <xm:sqref>G15:G16 G18:G20 G60</xm:sqref>
        </x14:dataValidation>
        <x14:dataValidation type="list" allowBlank="1" showInputMessage="1" showErrorMessage="1" xr:uid="{5B581336-15AB-4670-B859-83A61AE71747}">
          <x14:formula1>
            <xm:f>'Technical Area'!$A$3:$A$5</xm:f>
          </x14:formula1>
          <xm:sqref>G123 G134:G135 G12:G13 G25 G125:G130 G137:G138</xm:sqref>
        </x14:dataValidation>
        <x14:dataValidation type="list" showInputMessage="1" showErrorMessage="1" xr:uid="{92BD96B9-CD90-4DE6-A02D-7249B02A197C}">
          <x14:formula1>
            <xm:f>'Technical Area'!$A$20:$A$22</xm:f>
          </x14:formula1>
          <xm:sqref>G100 G96 G29 G144</xm:sqref>
        </x14:dataValidation>
        <x14:dataValidation type="list" showInputMessage="1" showErrorMessage="1" xr:uid="{44624ACD-F093-4EE1-B916-48CFB77FA126}">
          <x14:formula1>
            <xm:f>'Technical Area'!$A$8:$A$11</xm:f>
          </x14:formula1>
          <xm:sqref>G101 G55 G72 G93:G95 G99</xm:sqref>
        </x14:dataValidation>
        <x14:dataValidation type="list" allowBlank="1" showInputMessage="1" showErrorMessage="1" xr:uid="{C124CBF9-5878-421F-9C71-AB1A6D47927F}">
          <x14:formula1>
            <xm:f>'Instructions and Explanations'!$C$12:$C$16</xm:f>
          </x14:formula1>
          <xm:sqref>D63:D69 D114:D118 D89:D102 D15:D30 D32:D40 D4:D8 D11:D13 D120:D131 D137:D140 D71:D77 D50:D55 D58:D61 D79:D82 D84:D87 D133:D135 D104:D109 D112 D42:D48 D142 D144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49581-C33F-472F-87E7-F52199D2530C}">
  <dimension ref="A1:C10"/>
  <sheetViews>
    <sheetView workbookViewId="0">
      <selection activeCell="I23" sqref="I23"/>
    </sheetView>
  </sheetViews>
  <sheetFormatPr defaultRowHeight="15" x14ac:dyDescent="0.25"/>
  <sheetData>
    <row r="1" spans="1:3" ht="15.75" x14ac:dyDescent="0.25">
      <c r="A1" s="51" t="s">
        <v>205</v>
      </c>
      <c r="B1" s="8"/>
    </row>
    <row r="3" spans="1:3" x14ac:dyDescent="0.25">
      <c r="A3" t="s">
        <v>206</v>
      </c>
    </row>
    <row r="4" spans="1:3" x14ac:dyDescent="0.25">
      <c r="A4" s="53" t="s">
        <v>207</v>
      </c>
      <c r="B4" s="53" t="s">
        <v>208</v>
      </c>
      <c r="C4" s="53" t="s">
        <v>209</v>
      </c>
    </row>
    <row r="5" spans="1:3" x14ac:dyDescent="0.25">
      <c r="A5">
        <v>6</v>
      </c>
      <c r="B5" s="50" t="s">
        <v>20</v>
      </c>
      <c r="C5" t="s">
        <v>210</v>
      </c>
    </row>
    <row r="6" spans="1:3" x14ac:dyDescent="0.25">
      <c r="A6">
        <v>16</v>
      </c>
      <c r="B6" s="50" t="s">
        <v>20</v>
      </c>
      <c r="C6" t="s">
        <v>211</v>
      </c>
    </row>
    <row r="7" spans="1:3" x14ac:dyDescent="0.25">
      <c r="A7">
        <v>24</v>
      </c>
      <c r="B7" s="50" t="s">
        <v>20</v>
      </c>
      <c r="C7" t="s">
        <v>212</v>
      </c>
    </row>
    <row r="8" spans="1:3" x14ac:dyDescent="0.25">
      <c r="A8">
        <v>49</v>
      </c>
      <c r="B8" s="50" t="s">
        <v>20</v>
      </c>
      <c r="C8" t="s">
        <v>213</v>
      </c>
    </row>
    <row r="9" spans="1:3" x14ac:dyDescent="0.25">
      <c r="A9">
        <v>86</v>
      </c>
      <c r="B9" s="50" t="s">
        <v>20</v>
      </c>
      <c r="C9" t="s">
        <v>214</v>
      </c>
    </row>
    <row r="10" spans="1:3" x14ac:dyDescent="0.25">
      <c r="B10" s="50"/>
    </row>
  </sheetData>
  <sheetProtection algorithmName="SHA-512" hashValue="Yhe4TP92uAdIDGn69nj5ML2F2t8pV5w25lEDctlaq3xtHMxQj09PT6JRu7kUjGHVcCqlDj6rksUgPXED5fQi+g==" saltValue="obCTTEzN07wwQ/wsKxyaMw==" spinCount="100000" sheet="1" objects="1" scenarios="1"/>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652CC0EA-E479-4CEB-A215-E09552E5154D}">
          <x14:formula1>
            <xm:f>'Instructions and Explanations'!$C$12:$C$16</xm:f>
          </x14:formula1>
          <xm:sqref>B5:B10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37BF0-8622-45FC-9FFE-897D890B5E06}">
  <dimension ref="A1:I18"/>
  <sheetViews>
    <sheetView topLeftCell="I1" workbookViewId="0">
      <selection activeCell="A2" sqref="A1:H1048576"/>
    </sheetView>
  </sheetViews>
  <sheetFormatPr defaultColWidth="8.7109375" defaultRowHeight="15" outlineLevelCol="1" x14ac:dyDescent="0.25"/>
  <cols>
    <col min="1" max="1" width="26.7109375" hidden="1" customWidth="1" outlineLevel="1"/>
    <col min="2" max="2" width="16" hidden="1" customWidth="1" outlineLevel="1"/>
    <col min="3" max="3" width="33.42578125" hidden="1" customWidth="1" outlineLevel="1"/>
    <col min="4" max="4" width="30.42578125" hidden="1" customWidth="1" outlineLevel="1"/>
    <col min="5" max="8" width="0" hidden="1" customWidth="1" outlineLevel="1"/>
    <col min="9" max="9" width="8.7109375" collapsed="1"/>
  </cols>
  <sheetData>
    <row r="1" spans="1:6" ht="20.25" thickBot="1" x14ac:dyDescent="0.35">
      <c r="A1" s="80" t="s">
        <v>215</v>
      </c>
      <c r="B1" s="80"/>
      <c r="C1" s="80"/>
      <c r="D1" s="80"/>
    </row>
    <row r="2" spans="1:6" ht="15.75" thickTop="1" x14ac:dyDescent="0.25"/>
    <row r="3" spans="1:6" ht="18" thickBot="1" x14ac:dyDescent="0.35">
      <c r="A3" s="3" t="s">
        <v>216</v>
      </c>
      <c r="B3" s="3" t="s">
        <v>217</v>
      </c>
      <c r="C3" s="3" t="s">
        <v>218</v>
      </c>
      <c r="D3" s="3" t="s">
        <v>219</v>
      </c>
      <c r="F3" s="19" t="s">
        <v>220</v>
      </c>
    </row>
    <row r="4" spans="1:6" ht="15.75" thickTop="1" x14ac:dyDescent="0.25">
      <c r="C4" t="s">
        <v>221</v>
      </c>
      <c r="D4" t="s">
        <v>222</v>
      </c>
    </row>
    <row r="5" spans="1:6" x14ac:dyDescent="0.25">
      <c r="A5" t="s">
        <v>223</v>
      </c>
      <c r="B5" s="11">
        <v>12</v>
      </c>
      <c r="C5" s="12" t="e">
        <f>'Requirements and Desirables'!#REF!</f>
        <v>#REF!</v>
      </c>
      <c r="D5" s="12" t="e">
        <f>SUM('Requirements and Desirables'!#REF!)</f>
        <v>#REF!</v>
      </c>
    </row>
    <row r="6" spans="1:6" x14ac:dyDescent="0.25">
      <c r="A6" t="s">
        <v>224</v>
      </c>
      <c r="B6" s="11">
        <v>4</v>
      </c>
      <c r="C6" s="12" t="s">
        <v>18</v>
      </c>
      <c r="D6" s="12" t="e">
        <f>SUM('Requirements and Desirables'!I120:I122)</f>
        <v>#VALUE!</v>
      </c>
    </row>
    <row r="7" spans="1:6" x14ac:dyDescent="0.25">
      <c r="A7" t="s">
        <v>225</v>
      </c>
      <c r="B7" s="11">
        <v>3</v>
      </c>
      <c r="C7" s="12" t="e">
        <f>'Requirements and Desirables'!#REF!+'Requirements and Desirables'!I46</f>
        <v>#REF!</v>
      </c>
      <c r="D7" s="12" t="e">
        <f>SUM('Requirements and Desirables'!I13:I51)</f>
        <v>#VALUE!</v>
      </c>
    </row>
    <row r="8" spans="1:6" x14ac:dyDescent="0.25">
      <c r="A8" t="s">
        <v>226</v>
      </c>
      <c r="B8" s="11">
        <v>6</v>
      </c>
      <c r="C8" s="12" t="e">
        <f>'Requirements and Desirables'!#REF!+'Requirements and Desirables'!#REF!+'Requirements and Desirables'!#REF!+'Requirements and Desirables'!#REF!</f>
        <v>#REF!</v>
      </c>
      <c r="D8" s="12" t="e">
        <f>SUM('Requirements and Desirables'!I58:I90)</f>
        <v>#VALUE!</v>
      </c>
    </row>
    <row r="9" spans="1:6" x14ac:dyDescent="0.25">
      <c r="A9" t="s">
        <v>227</v>
      </c>
      <c r="B9" s="11">
        <v>5</v>
      </c>
      <c r="C9" s="12" t="e">
        <f>'Requirements and Desirables'!#REF!</f>
        <v>#REF!</v>
      </c>
      <c r="D9" s="12" t="e">
        <f>SUM('Requirements and Desirables'!I104:I108)</f>
        <v>#VALUE!</v>
      </c>
    </row>
    <row r="10" spans="1:6" x14ac:dyDescent="0.25">
      <c r="A10" t="s">
        <v>228</v>
      </c>
      <c r="B10" s="11">
        <v>1</v>
      </c>
      <c r="C10" s="12" t="e">
        <f>'Requirements and Desirables'!I131</f>
        <v>#VALUE!</v>
      </c>
      <c r="D10" s="12" t="e">
        <f>SUM('Requirements and Desirables'!I127:I131)</f>
        <v>#VALUE!</v>
      </c>
    </row>
    <row r="11" spans="1:6" x14ac:dyDescent="0.25">
      <c r="A11" t="s">
        <v>229</v>
      </c>
      <c r="B11" s="11">
        <v>1</v>
      </c>
      <c r="C11" s="12" t="s">
        <v>18</v>
      </c>
      <c r="D11" s="12" t="e">
        <f>SUM('Requirements and Desirables'!I112:I118)</f>
        <v>#VALUE!</v>
      </c>
    </row>
    <row r="12" spans="1:6" x14ac:dyDescent="0.25">
      <c r="A12" t="s">
        <v>230</v>
      </c>
      <c r="B12" s="11">
        <v>1</v>
      </c>
      <c r="C12" s="12" t="s">
        <v>18</v>
      </c>
      <c r="D12" s="12" t="e">
        <f>SUM('Requirements and Desirables'!#REF!)</f>
        <v>#REF!</v>
      </c>
    </row>
    <row r="13" spans="1:6" x14ac:dyDescent="0.25">
      <c r="A13" t="s">
        <v>231</v>
      </c>
      <c r="B13" s="11">
        <v>1</v>
      </c>
      <c r="C13" s="12" t="s">
        <v>18</v>
      </c>
      <c r="D13" s="12" t="e">
        <f>SUM('Requirements and Desirables'!#REF!)</f>
        <v>#REF!</v>
      </c>
    </row>
    <row r="14" spans="1:6" x14ac:dyDescent="0.25">
      <c r="B14" s="11"/>
      <c r="C14" s="11"/>
      <c r="D14" s="11"/>
    </row>
    <row r="15" spans="1:6" x14ac:dyDescent="0.25">
      <c r="A15" s="15" t="s">
        <v>232</v>
      </c>
      <c r="B15" s="13">
        <f>SUM(B5:B13)</f>
        <v>34</v>
      </c>
      <c r="C15" s="14" t="e">
        <f>SUM(C5:C13)</f>
        <v>#REF!</v>
      </c>
      <c r="D15" s="14" t="e">
        <f>SUM(D5:D13)</f>
        <v>#REF!</v>
      </c>
    </row>
    <row r="16" spans="1:6" x14ac:dyDescent="0.25">
      <c r="A16" s="17" t="s">
        <v>233</v>
      </c>
      <c r="C16" s="18" t="s">
        <v>234</v>
      </c>
      <c r="D16" s="18" t="s">
        <v>235</v>
      </c>
    </row>
    <row r="17" spans="1:4" x14ac:dyDescent="0.25">
      <c r="A17" s="17"/>
      <c r="C17" s="18"/>
      <c r="D17" s="18"/>
    </row>
    <row r="18" spans="1:4" ht="60" x14ac:dyDescent="0.25">
      <c r="D18" s="16" t="s">
        <v>236</v>
      </c>
    </row>
  </sheetData>
  <sheetProtection algorithmName="SHA-512" hashValue="RA2jThJ42C3WhkTDdd5weplaKVJkgEWSVtQP3+88QKA3appLjOkQZfPE0LqHrfVOKUXf/ZUisZOWlUUdqI49aw==" saltValue="CoxnLUYVhlPRJkS4C74e6A==" spinCount="100000" sheet="1" objects="1" scenarios="1"/>
  <mergeCells count="1">
    <mergeCell ref="A1:D1"/>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9890B-7527-410B-8D73-826F93AB896F}">
  <dimension ref="A1:M22"/>
  <sheetViews>
    <sheetView workbookViewId="0">
      <pane ySplit="1" topLeftCell="A2" activePane="bottomLeft" state="frozen"/>
      <selection pane="bottomLeft" sqref="A1:L1048576"/>
    </sheetView>
  </sheetViews>
  <sheetFormatPr defaultColWidth="8.7109375" defaultRowHeight="15" outlineLevelCol="1" x14ac:dyDescent="0.25"/>
  <cols>
    <col min="1" max="1" width="57.42578125" hidden="1" customWidth="1" outlineLevel="1"/>
    <col min="2" max="12" width="0" hidden="1" customWidth="1" outlineLevel="1"/>
    <col min="13" max="13" width="8.7109375" collapsed="1"/>
  </cols>
  <sheetData>
    <row r="1" spans="1:5" ht="18.75" x14ac:dyDescent="0.3">
      <c r="A1" s="5" t="s">
        <v>237</v>
      </c>
      <c r="B1" s="5"/>
      <c r="C1" s="5"/>
      <c r="D1" s="5"/>
      <c r="E1" s="5"/>
    </row>
    <row r="2" spans="1:5" x14ac:dyDescent="0.25">
      <c r="A2" s="2" t="s">
        <v>238</v>
      </c>
    </row>
    <row r="3" spans="1:5" x14ac:dyDescent="0.25">
      <c r="A3" s="1" t="s">
        <v>51</v>
      </c>
    </row>
    <row r="4" spans="1:5" x14ac:dyDescent="0.25">
      <c r="A4" s="1" t="s">
        <v>239</v>
      </c>
    </row>
    <row r="5" spans="1:5" x14ac:dyDescent="0.25">
      <c r="A5" s="1" t="s">
        <v>240</v>
      </c>
    </row>
    <row r="6" spans="1:5" x14ac:dyDescent="0.25">
      <c r="A6" s="1"/>
    </row>
    <row r="7" spans="1:5" x14ac:dyDescent="0.25">
      <c r="A7" s="2" t="s">
        <v>241</v>
      </c>
    </row>
    <row r="8" spans="1:5" x14ac:dyDescent="0.25">
      <c r="A8" s="1" t="s">
        <v>51</v>
      </c>
    </row>
    <row r="9" spans="1:5" x14ac:dyDescent="0.25">
      <c r="A9" s="1" t="s">
        <v>239</v>
      </c>
    </row>
    <row r="10" spans="1:5" x14ac:dyDescent="0.25">
      <c r="A10" s="1" t="s">
        <v>240</v>
      </c>
    </row>
    <row r="11" spans="1:5" x14ac:dyDescent="0.25">
      <c r="A11" s="1" t="s">
        <v>242</v>
      </c>
    </row>
    <row r="12" spans="1:5" x14ac:dyDescent="0.25">
      <c r="A12" s="1"/>
    </row>
    <row r="13" spans="1:5" x14ac:dyDescent="0.25">
      <c r="A13" s="2" t="s">
        <v>243</v>
      </c>
    </row>
    <row r="14" spans="1:5" x14ac:dyDescent="0.25">
      <c r="A14" s="1" t="s">
        <v>51</v>
      </c>
    </row>
    <row r="15" spans="1:5" x14ac:dyDescent="0.25">
      <c r="A15" s="1" t="s">
        <v>244</v>
      </c>
    </row>
    <row r="16" spans="1:5" x14ac:dyDescent="0.25">
      <c r="A16" s="1" t="s">
        <v>245</v>
      </c>
    </row>
    <row r="17" spans="1:1" x14ac:dyDescent="0.25">
      <c r="A17" s="1" t="s">
        <v>240</v>
      </c>
    </row>
    <row r="19" spans="1:1" x14ac:dyDescent="0.25">
      <c r="A19" s="8" t="s">
        <v>246</v>
      </c>
    </row>
    <row r="20" spans="1:1" x14ac:dyDescent="0.25">
      <c r="A20" t="s">
        <v>83</v>
      </c>
    </row>
    <row r="21" spans="1:1" x14ac:dyDescent="0.25">
      <c r="A21" t="s">
        <v>247</v>
      </c>
    </row>
    <row r="22" spans="1:1" x14ac:dyDescent="0.25">
      <c r="A22" t="s">
        <v>248</v>
      </c>
    </row>
  </sheetData>
  <sheetProtection algorithmName="SHA-512" hashValue="4R0lRaRWrzdO6D9Oh/xTQtRylrRO7XkxB3QWvGW3tB3SzFSiu7k1keA1OY12KaFE40Df9Xkcqe4+dXzp8kkskA==" saltValue="7pblmjuwNZczpvDH4C5TgQ=="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8979A3D9BF154AA250378A7F7641C1" ma:contentTypeVersion="2" ma:contentTypeDescription="Een nieuw document maken." ma:contentTypeScope="" ma:versionID="5ac1da7e911beaa82afef8dc8730b78c">
  <xsd:schema xmlns:xsd="http://www.w3.org/2001/XMLSchema" xmlns:xs="http://www.w3.org/2001/XMLSchema" xmlns:p="http://schemas.microsoft.com/office/2006/metadata/properties" xmlns:ns2="74767549-c466-44b0-be43-9d74042172cd" targetNamespace="http://schemas.microsoft.com/office/2006/metadata/properties" ma:root="true" ma:fieldsID="1bd398c19ca4a1fefc542c297787ce67" ns2:_="">
    <xsd:import namespace="74767549-c466-44b0-be43-9d74042172c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67549-c466-44b0-be43-9d74042172c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3F1260-464F-4522-AEC3-ADE939B04176}">
  <ds:schemaRefs>
    <ds:schemaRef ds:uri="http://schemas.microsoft.com/sharepoint/v3/contenttype/forms"/>
  </ds:schemaRefs>
</ds:datastoreItem>
</file>

<file path=customXml/itemProps2.xml><?xml version="1.0" encoding="utf-8"?>
<ds:datastoreItem xmlns:ds="http://schemas.openxmlformats.org/officeDocument/2006/customXml" ds:itemID="{3415507E-AE5D-4BD6-AF87-342197706FA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DE96B8F-4CEF-4CDB-AD2F-7FBA9E7EC8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67549-c466-44b0-be43-9d7404217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Instructions and Explanations</vt:lpstr>
      <vt:lpstr>Requirements and Desirables</vt:lpstr>
      <vt:lpstr>After prov award upon request</vt:lpstr>
      <vt:lpstr>Summary of Quality criteria</vt:lpstr>
      <vt:lpstr>Technical Area</vt:lpstr>
      <vt:lpstr>'Requirements and Desirables'!Afdrukbereik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Quast, Henk Willem (KNMI)</dc:creator>
  <cp:keywords/>
  <dc:description/>
  <cp:lastModifiedBy>Kreuger, L. (Laura) - FIB/UDAC/FenI</cp:lastModifiedBy>
  <cp:revision/>
  <dcterms:created xsi:type="dcterms:W3CDTF">2022-05-11T05:43:57Z</dcterms:created>
  <dcterms:modified xsi:type="dcterms:W3CDTF">2024-08-02T08:33:37Z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0x010100E58979A3D9BF154AA250378A7F7641C1</vt:lpwstr>
  </property>
</Properties>
</file>